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andom\website\Ikigai-main\"/>
    </mc:Choice>
  </mc:AlternateContent>
  <xr:revisionPtr revIDLastSave="0" documentId="13_ncr:1_{1BFC15A8-F881-4303-9972-5DFCD3F1E4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lotting" sheetId="1" r:id="rId1"/>
    <sheet name="data" sheetId="2" r:id="rId2"/>
    <sheet name="daily trading" sheetId="4" r:id="rId3"/>
    <sheet name="long term risk" sheetId="3" r:id="rId4"/>
    <sheet name="eigen value and corr" sheetId="5" r:id="rId5"/>
  </sheets>
  <definedNames>
    <definedName name="solver_adj" localSheetId="4" hidden="1">'eigen value and corr'!$AQ$8:$AZ$17</definedName>
    <definedName name="solver_adj" localSheetId="3" hidden="1">'long term risk'!$E$2:$N$2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3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lhs1" localSheetId="3" hidden="1">'long term risk'!$E$2:$N$2</definedName>
    <definedName name="solver_lhs2" localSheetId="3" hidden="1">'long term risk'!$E$6:$N$6</definedName>
    <definedName name="solver_lhs3" localSheetId="3" hidden="1">'long term risk'!$E$6:$N$6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3</definedName>
    <definedName name="solver_nwt" localSheetId="4" hidden="1">1</definedName>
    <definedName name="solver_nwt" localSheetId="3" hidden="1">1</definedName>
    <definedName name="solver_opt" localSheetId="4" hidden="1">'eigen value and corr'!$S$27</definedName>
    <definedName name="solver_opt" localSheetId="3" hidden="1">'long term risk'!$O$8</definedName>
    <definedName name="solver_pre" localSheetId="4" hidden="1">0.000001</definedName>
    <definedName name="solver_pre" localSheetId="3" hidden="1">0.0001</definedName>
    <definedName name="solver_rbv" localSheetId="4" hidden="1">1</definedName>
    <definedName name="solver_rbv" localSheetId="3" hidden="1">1</definedName>
    <definedName name="solver_rel1" localSheetId="3" hidden="1">5</definedName>
    <definedName name="solver_rel2" localSheetId="3" hidden="1">1</definedName>
    <definedName name="solver_rel3" localSheetId="3" hidden="1">3</definedName>
    <definedName name="solver_rhs1" localSheetId="3" hidden="1">"binary"</definedName>
    <definedName name="solver_rhs2" localSheetId="3" hidden="1">4000</definedName>
    <definedName name="solver_rhs3" localSheetId="3" hidden="1">3000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5" i="4" l="1"/>
  <c r="AJ54" i="4"/>
  <c r="AB17" i="5"/>
  <c r="AA16" i="5"/>
  <c r="Z15" i="5"/>
  <c r="Y14" i="5"/>
  <c r="X13" i="5"/>
  <c r="W12" i="5"/>
  <c r="V11" i="5"/>
  <c r="U10" i="5"/>
  <c r="T9" i="5"/>
  <c r="S8" i="5"/>
  <c r="XFD1048551" i="3" a="1"/>
  <c r="XFD1048551" i="3" s="1"/>
  <c r="XFD1048552" i="3" a="1"/>
  <c r="XFD1048552" i="3" s="1"/>
  <c r="XFD1048553" i="3" a="1"/>
  <c r="XFD1048553" i="3"/>
  <c r="XFD1048554" i="3" a="1"/>
  <c r="XFD1048554" i="3" s="1"/>
  <c r="XFD1048555" i="3" a="1"/>
  <c r="XFD1048555" i="3" s="1"/>
  <c r="XFD1048556" i="3" a="1"/>
  <c r="XFD1048556" i="3" s="1"/>
  <c r="XFD1048557" i="3" a="1"/>
  <c r="XFD1048557" i="3" s="1"/>
  <c r="XFD1048558" i="3" a="1"/>
  <c r="XFD1048558" i="3"/>
  <c r="XFD1048559" i="3" a="1"/>
  <c r="XFD1048559" i="3" s="1"/>
  <c r="XFD1048560" i="3" a="1"/>
  <c r="XFD1048560" i="3" s="1"/>
  <c r="XFD1048561" i="3" a="1"/>
  <c r="XFD1048561" i="3" s="1"/>
  <c r="XFD1048562" i="3" a="1"/>
  <c r="XFD1048562" i="3" s="1"/>
  <c r="XFD1048563" i="3" a="1"/>
  <c r="XFD1048563" i="3" s="1"/>
  <c r="XFD1048564" i="3" a="1"/>
  <c r="XFD1048564" i="3" s="1"/>
  <c r="XFD1048565" i="3" a="1"/>
  <c r="XFD1048565" i="3"/>
  <c r="XFD1048566" i="3" a="1"/>
  <c r="XFD1048566" i="3"/>
  <c r="XFD1048567" i="3" a="1"/>
  <c r="XFD1048567" i="3" s="1"/>
  <c r="XFD1048568" i="3" a="1"/>
  <c r="XFD1048568" i="3" s="1"/>
  <c r="XFD1048569" i="3" a="1"/>
  <c r="XFD1048569" i="3"/>
  <c r="XFD1048570" i="3" a="1"/>
  <c r="XFD1048570" i="3"/>
  <c r="XFD1048571" i="3" a="1"/>
  <c r="XFD1048571" i="3" s="1"/>
  <c r="XFD1048572" i="3" a="1"/>
  <c r="XFD1048572" i="3" s="1"/>
  <c r="XFD1048573" i="3" a="1"/>
  <c r="XFD1048573" i="3" s="1"/>
  <c r="XFD1048574" i="3" a="1"/>
  <c r="XFD1048574" i="3"/>
  <c r="XFD1048575" i="3" a="1"/>
  <c r="XFD1048575" i="3" s="1"/>
  <c r="XFD1048576" i="3" a="1"/>
  <c r="XFD1048576" i="3" s="1"/>
  <c r="AJ25" i="4"/>
  <c r="AK25" i="4"/>
  <c r="AL25" i="4"/>
  <c r="AM25" i="4"/>
  <c r="AN25" i="4"/>
  <c r="AO25" i="4"/>
  <c r="AP25" i="4"/>
  <c r="AQ25" i="4"/>
  <c r="AR25" i="4"/>
  <c r="AI25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6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6" i="4"/>
  <c r="Z6" i="4"/>
  <c r="AA6" i="4"/>
  <c r="AB6" i="4"/>
  <c r="AC6" i="4"/>
  <c r="AD6" i="4"/>
  <c r="AE6" i="4"/>
  <c r="AF6" i="4"/>
  <c r="AG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V6" i="4"/>
  <c r="U6" i="4"/>
  <c r="T6" i="4"/>
  <c r="N6" i="4"/>
  <c r="O6" i="4"/>
  <c r="P6" i="4"/>
  <c r="Q6" i="4"/>
  <c r="R6" i="4"/>
  <c r="S6" i="4"/>
  <c r="K7" i="4"/>
  <c r="K8" i="4"/>
  <c r="AR34" i="4" s="1"/>
  <c r="K9" i="4"/>
  <c r="AR35" i="4" s="1"/>
  <c r="K10" i="4"/>
  <c r="V36" i="4" s="1"/>
  <c r="K11" i="4"/>
  <c r="AR37" i="4" s="1"/>
  <c r="K12" i="4"/>
  <c r="K13" i="4"/>
  <c r="K14" i="4"/>
  <c r="V40" i="4" s="1"/>
  <c r="K15" i="4"/>
  <c r="AR41" i="4" s="1"/>
  <c r="K16" i="4"/>
  <c r="AR42" i="4" s="1"/>
  <c r="K17" i="4"/>
  <c r="AR43" i="4" s="1"/>
  <c r="K18" i="4"/>
  <c r="V44" i="4" s="1"/>
  <c r="K19" i="4"/>
  <c r="K20" i="4"/>
  <c r="K21" i="4"/>
  <c r="K22" i="4"/>
  <c r="AR48" i="4" s="1"/>
  <c r="K23" i="4"/>
  <c r="AR49" i="4" s="1"/>
  <c r="K24" i="4"/>
  <c r="AR50" i="4" s="1"/>
  <c r="K25" i="4"/>
  <c r="AR51" i="4" s="1"/>
  <c r="J7" i="4"/>
  <c r="AQ33" i="4" s="1"/>
  <c r="J8" i="4"/>
  <c r="AQ34" i="4" s="1"/>
  <c r="J9" i="4"/>
  <c r="J10" i="4"/>
  <c r="U36" i="4" s="1"/>
  <c r="J11" i="4"/>
  <c r="U37" i="4" s="1"/>
  <c r="J12" i="4"/>
  <c r="AQ38" i="4" s="1"/>
  <c r="J13" i="4"/>
  <c r="J14" i="4"/>
  <c r="J15" i="4"/>
  <c r="AQ41" i="4" s="1"/>
  <c r="J16" i="4"/>
  <c r="AQ42" i="4" s="1"/>
  <c r="J17" i="4"/>
  <c r="AQ43" i="4" s="1"/>
  <c r="J18" i="4"/>
  <c r="AQ44" i="4" s="1"/>
  <c r="J19" i="4"/>
  <c r="J20" i="4"/>
  <c r="U46" i="4" s="1"/>
  <c r="J21" i="4"/>
  <c r="U47" i="4" s="1"/>
  <c r="J22" i="4"/>
  <c r="J23" i="4"/>
  <c r="AQ49" i="4" s="1"/>
  <c r="J24" i="4"/>
  <c r="AQ50" i="4" s="1"/>
  <c r="J25" i="4"/>
  <c r="AQ51" i="4" s="1"/>
  <c r="I7" i="4"/>
  <c r="I8" i="4"/>
  <c r="AP34" i="4" s="1"/>
  <c r="I9" i="4"/>
  <c r="I10" i="4"/>
  <c r="I11" i="4"/>
  <c r="AP37" i="4" s="1"/>
  <c r="I12" i="4"/>
  <c r="I13" i="4"/>
  <c r="T39" i="4" s="1"/>
  <c r="I14" i="4"/>
  <c r="T40" i="4" s="1"/>
  <c r="I15" i="4"/>
  <c r="I16" i="4"/>
  <c r="AP42" i="4" s="1"/>
  <c r="I17" i="4"/>
  <c r="AP43" i="4" s="1"/>
  <c r="I18" i="4"/>
  <c r="AP44" i="4" s="1"/>
  <c r="I19" i="4"/>
  <c r="AP45" i="4" s="1"/>
  <c r="I20" i="4"/>
  <c r="T46" i="4" s="1"/>
  <c r="I21" i="4"/>
  <c r="T47" i="4" s="1"/>
  <c r="I22" i="4"/>
  <c r="I23" i="4"/>
  <c r="I24" i="4"/>
  <c r="AP50" i="4" s="1"/>
  <c r="I25" i="4"/>
  <c r="AP51" i="4" s="1"/>
  <c r="H7" i="4"/>
  <c r="S33" i="4" s="1"/>
  <c r="H8" i="4"/>
  <c r="H9" i="4"/>
  <c r="H10" i="4"/>
  <c r="AO36" i="4" s="1"/>
  <c r="H11" i="4"/>
  <c r="AO37" i="4" s="1"/>
  <c r="H12" i="4"/>
  <c r="H13" i="4"/>
  <c r="S39" i="4" s="1"/>
  <c r="H14" i="4"/>
  <c r="S40" i="4" s="1"/>
  <c r="H15" i="4"/>
  <c r="H16" i="4"/>
  <c r="H17" i="4"/>
  <c r="S43" i="4" s="1"/>
  <c r="H18" i="4"/>
  <c r="AO44" i="4" s="1"/>
  <c r="H19" i="4"/>
  <c r="AO45" i="4" s="1"/>
  <c r="H20" i="4"/>
  <c r="AO46" i="4" s="1"/>
  <c r="H21" i="4"/>
  <c r="H22" i="4"/>
  <c r="H23" i="4"/>
  <c r="S49" i="4" s="1"/>
  <c r="H24" i="4"/>
  <c r="H25" i="4"/>
  <c r="AO51" i="4" s="1"/>
  <c r="G7" i="4"/>
  <c r="R33" i="4" s="1"/>
  <c r="G8" i="4"/>
  <c r="G9" i="4"/>
  <c r="G10" i="4"/>
  <c r="R36" i="4" s="1"/>
  <c r="G11" i="4"/>
  <c r="AN37" i="4" s="1"/>
  <c r="G12" i="4"/>
  <c r="G13" i="4"/>
  <c r="R39" i="4" s="1"/>
  <c r="G14" i="4"/>
  <c r="G15" i="4"/>
  <c r="G16" i="4"/>
  <c r="R42" i="4" s="1"/>
  <c r="G17" i="4"/>
  <c r="G18" i="4"/>
  <c r="AN44" i="4" s="1"/>
  <c r="G19" i="4"/>
  <c r="AN45" i="4" s="1"/>
  <c r="G20" i="4"/>
  <c r="AN46" i="4" s="1"/>
  <c r="G21" i="4"/>
  <c r="AN47" i="4" s="1"/>
  <c r="G22" i="4"/>
  <c r="G23" i="4"/>
  <c r="R49" i="4" s="1"/>
  <c r="G24" i="4"/>
  <c r="R50" i="4" s="1"/>
  <c r="G25" i="4"/>
  <c r="F7" i="4"/>
  <c r="F8" i="4"/>
  <c r="F9" i="4"/>
  <c r="Q35" i="4" s="1"/>
  <c r="F10" i="4"/>
  <c r="F11" i="4"/>
  <c r="F12" i="4"/>
  <c r="F13" i="4"/>
  <c r="AM39" i="4" s="1"/>
  <c r="F14" i="4"/>
  <c r="AM40" i="4" s="1"/>
  <c r="F15" i="4"/>
  <c r="F16" i="4"/>
  <c r="Q42" i="4" s="1"/>
  <c r="F17" i="4"/>
  <c r="Q43" i="4" s="1"/>
  <c r="F18" i="4"/>
  <c r="F19" i="4"/>
  <c r="AM45" i="4" s="1"/>
  <c r="F20" i="4"/>
  <c r="AM46" i="4" s="1"/>
  <c r="F21" i="4"/>
  <c r="AM47" i="4" s="1"/>
  <c r="F22" i="4"/>
  <c r="Q48" i="4" s="1"/>
  <c r="F23" i="4"/>
  <c r="Q49" i="4" s="1"/>
  <c r="F24" i="4"/>
  <c r="F25" i="4"/>
  <c r="E7" i="4"/>
  <c r="AL33" i="4" s="1"/>
  <c r="E8" i="4"/>
  <c r="E9" i="4"/>
  <c r="P35" i="4" s="1"/>
  <c r="E10" i="4"/>
  <c r="P36" i="4" s="1"/>
  <c r="E11" i="4"/>
  <c r="E12" i="4"/>
  <c r="P38" i="4" s="1"/>
  <c r="E13" i="4"/>
  <c r="AL39" i="4" s="1"/>
  <c r="E14" i="4"/>
  <c r="AL40" i="4" s="1"/>
  <c r="E15" i="4"/>
  <c r="P41" i="4" s="1"/>
  <c r="E16" i="4"/>
  <c r="P42" i="4" s="1"/>
  <c r="E17" i="4"/>
  <c r="E18" i="4"/>
  <c r="E19" i="4"/>
  <c r="E20" i="4"/>
  <c r="P46" i="4" s="1"/>
  <c r="E21" i="4"/>
  <c r="AL47" i="4" s="1"/>
  <c r="E22" i="4"/>
  <c r="AL48" i="4" s="1"/>
  <c r="E23" i="4"/>
  <c r="AL49" i="4" s="1"/>
  <c r="E24" i="4"/>
  <c r="E25" i="4"/>
  <c r="D7" i="4"/>
  <c r="AK33" i="4" s="1"/>
  <c r="D8" i="4"/>
  <c r="O34" i="4" s="1"/>
  <c r="D9" i="4"/>
  <c r="O35" i="4" s="1"/>
  <c r="D10" i="4"/>
  <c r="AK36" i="4" s="1"/>
  <c r="D11" i="4"/>
  <c r="D12" i="4"/>
  <c r="D13" i="4"/>
  <c r="O39" i="4" s="1"/>
  <c r="D14" i="4"/>
  <c r="AK40" i="4" s="1"/>
  <c r="D15" i="4"/>
  <c r="AK41" i="4" s="1"/>
  <c r="D16" i="4"/>
  <c r="AK42" i="4" s="1"/>
  <c r="D17" i="4"/>
  <c r="D18" i="4"/>
  <c r="D19" i="4"/>
  <c r="O45" i="4" s="1"/>
  <c r="D20" i="4"/>
  <c r="D21" i="4"/>
  <c r="AK47" i="4" s="1"/>
  <c r="D22" i="4"/>
  <c r="AK48" i="4" s="1"/>
  <c r="D23" i="4"/>
  <c r="AK49" i="4" s="1"/>
  <c r="D24" i="4"/>
  <c r="AK50" i="4" s="1"/>
  <c r="D25" i="4"/>
  <c r="O51" i="4" s="1"/>
  <c r="C7" i="4"/>
  <c r="C8" i="4"/>
  <c r="C9" i="4"/>
  <c r="AJ35" i="4" s="1"/>
  <c r="C10" i="4"/>
  <c r="C11" i="4"/>
  <c r="C12" i="4"/>
  <c r="N38" i="4" s="1"/>
  <c r="C13" i="4"/>
  <c r="C14" i="4"/>
  <c r="AJ40" i="4" s="1"/>
  <c r="C15" i="4"/>
  <c r="AJ41" i="4" s="1"/>
  <c r="C16" i="4"/>
  <c r="AJ42" i="4" s="1"/>
  <c r="C17" i="4"/>
  <c r="AJ43" i="4" s="1"/>
  <c r="C18" i="4"/>
  <c r="N44" i="4" s="1"/>
  <c r="C19" i="4"/>
  <c r="N45" i="4" s="1"/>
  <c r="C20" i="4"/>
  <c r="C21" i="4"/>
  <c r="C22" i="4"/>
  <c r="AJ48" i="4" s="1"/>
  <c r="C23" i="4"/>
  <c r="AJ49" i="4" s="1"/>
  <c r="C24" i="4"/>
  <c r="AJ50" i="4" s="1"/>
  <c r="C25" i="4"/>
  <c r="AJ51" i="4" s="1"/>
  <c r="K6" i="4"/>
  <c r="J6" i="4"/>
  <c r="I6" i="4"/>
  <c r="H6" i="4"/>
  <c r="AO32" i="4" s="1"/>
  <c r="G6" i="4"/>
  <c r="AN32" i="4" s="1"/>
  <c r="F6" i="4"/>
  <c r="E6" i="4"/>
  <c r="D6" i="4"/>
  <c r="C6" i="4"/>
  <c r="B23" i="4"/>
  <c r="AI49" i="4" s="1"/>
  <c r="B24" i="4"/>
  <c r="AI50" i="4" s="1"/>
  <c r="B25" i="4"/>
  <c r="B20" i="4"/>
  <c r="AI46" i="4" s="1"/>
  <c r="B21" i="4"/>
  <c r="AI47" i="4" s="1"/>
  <c r="B22" i="4"/>
  <c r="AI48" i="4" s="1"/>
  <c r="B19" i="4"/>
  <c r="B45" i="4" s="1"/>
  <c r="B18" i="4"/>
  <c r="B17" i="4"/>
  <c r="B7" i="4"/>
  <c r="B8" i="4"/>
  <c r="AI34" i="4" s="1"/>
  <c r="B9" i="4"/>
  <c r="B10" i="4"/>
  <c r="AI36" i="4" s="1"/>
  <c r="B11" i="4"/>
  <c r="AI37" i="4" s="1"/>
  <c r="B12" i="4"/>
  <c r="AI38" i="4" s="1"/>
  <c r="B13" i="4"/>
  <c r="AI39" i="4" s="1"/>
  <c r="B14" i="4"/>
  <c r="AI40" i="4" s="1"/>
  <c r="B15" i="4"/>
  <c r="B41" i="4" s="1"/>
  <c r="B16" i="4"/>
  <c r="B6" i="4"/>
  <c r="I10" i="1"/>
  <c r="I18" i="1"/>
  <c r="I26" i="1"/>
  <c r="I27" i="1"/>
  <c r="I31" i="1"/>
  <c r="I42" i="1"/>
  <c r="I43" i="1"/>
  <c r="I51" i="1"/>
  <c r="I55" i="1"/>
  <c r="I56" i="1"/>
  <c r="I57" i="1"/>
  <c r="I66" i="1"/>
  <c r="I67" i="1"/>
  <c r="I74" i="1"/>
  <c r="I80" i="1"/>
  <c r="I81" i="1"/>
  <c r="I82" i="1"/>
  <c r="I90" i="1"/>
  <c r="I91" i="1"/>
  <c r="I106" i="1"/>
  <c r="I107" i="1"/>
  <c r="I115" i="1"/>
  <c r="I119" i="1"/>
  <c r="I130" i="1"/>
  <c r="I131" i="1"/>
  <c r="I135" i="1"/>
  <c r="I138" i="1"/>
  <c r="I144" i="1"/>
  <c r="I145" i="1"/>
  <c r="I146" i="1"/>
  <c r="I154" i="1"/>
  <c r="I155" i="1"/>
  <c r="I159" i="1"/>
  <c r="I160" i="1"/>
  <c r="I169" i="1"/>
  <c r="I170" i="1"/>
  <c r="I171" i="1"/>
  <c r="I179" i="1"/>
  <c r="I194" i="1"/>
  <c r="I195" i="1"/>
  <c r="I199" i="1"/>
  <c r="I202" i="1"/>
  <c r="I210" i="1"/>
  <c r="I218" i="1"/>
  <c r="I219" i="1"/>
  <c r="I223" i="1"/>
  <c r="I224" i="1"/>
  <c r="I233" i="1"/>
  <c r="I234" i="1"/>
  <c r="I235" i="1"/>
  <c r="I243" i="1"/>
  <c r="I247" i="1"/>
  <c r="I248" i="1"/>
  <c r="I249" i="1"/>
  <c r="H4" i="1"/>
  <c r="H5" i="1"/>
  <c r="H6" i="1"/>
  <c r="H7" i="1"/>
  <c r="H8" i="1"/>
  <c r="H9" i="1"/>
  <c r="I9" i="1" s="1"/>
  <c r="H10" i="1"/>
  <c r="H11" i="1"/>
  <c r="H12" i="1"/>
  <c r="H13" i="1"/>
  <c r="H14" i="1"/>
  <c r="H15" i="1"/>
  <c r="H16" i="1"/>
  <c r="H17" i="1"/>
  <c r="I17" i="1" s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I41" i="1" s="1"/>
  <c r="H42" i="1"/>
  <c r="H43" i="1"/>
  <c r="H44" i="1"/>
  <c r="H45" i="1"/>
  <c r="H46" i="1"/>
  <c r="H47" i="1"/>
  <c r="H48" i="1"/>
  <c r="H49" i="1"/>
  <c r="I49" i="1" s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I65" i="1" s="1"/>
  <c r="H66" i="1"/>
  <c r="H67" i="1"/>
  <c r="H68" i="1"/>
  <c r="H69" i="1"/>
  <c r="H70" i="1"/>
  <c r="H71" i="1"/>
  <c r="H72" i="1"/>
  <c r="H73" i="1"/>
  <c r="I73" i="1" s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I105" i="1" s="1"/>
  <c r="H106" i="1"/>
  <c r="H107" i="1"/>
  <c r="H108" i="1"/>
  <c r="H109" i="1"/>
  <c r="H110" i="1"/>
  <c r="H111" i="1"/>
  <c r="H112" i="1"/>
  <c r="H113" i="1"/>
  <c r="I113" i="1" s="1"/>
  <c r="H114" i="1"/>
  <c r="H115" i="1"/>
  <c r="H116" i="1"/>
  <c r="H117" i="1"/>
  <c r="H118" i="1"/>
  <c r="H119" i="1"/>
  <c r="H120" i="1"/>
  <c r="H121" i="1"/>
  <c r="I121" i="1" s="1"/>
  <c r="H122" i="1"/>
  <c r="H123" i="1"/>
  <c r="H124" i="1"/>
  <c r="H125" i="1"/>
  <c r="H126" i="1"/>
  <c r="H127" i="1"/>
  <c r="H128" i="1"/>
  <c r="H129" i="1"/>
  <c r="I129" i="1" s="1"/>
  <c r="H130" i="1"/>
  <c r="H131" i="1"/>
  <c r="H132" i="1"/>
  <c r="H133" i="1"/>
  <c r="H134" i="1"/>
  <c r="H135" i="1"/>
  <c r="H136" i="1"/>
  <c r="H137" i="1"/>
  <c r="I137" i="1" s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I177" i="1" s="1"/>
  <c r="H178" i="1"/>
  <c r="H179" i="1"/>
  <c r="H180" i="1"/>
  <c r="H181" i="1"/>
  <c r="H182" i="1"/>
  <c r="H183" i="1"/>
  <c r="H184" i="1"/>
  <c r="H185" i="1"/>
  <c r="I185" i="1" s="1"/>
  <c r="H186" i="1"/>
  <c r="H187" i="1"/>
  <c r="H188" i="1"/>
  <c r="H189" i="1"/>
  <c r="H190" i="1"/>
  <c r="H191" i="1"/>
  <c r="H192" i="1"/>
  <c r="H193" i="1"/>
  <c r="I193" i="1" s="1"/>
  <c r="H194" i="1"/>
  <c r="H195" i="1"/>
  <c r="H196" i="1"/>
  <c r="H197" i="1"/>
  <c r="H198" i="1"/>
  <c r="H199" i="1"/>
  <c r="H200" i="1"/>
  <c r="H201" i="1"/>
  <c r="I201" i="1" s="1"/>
  <c r="H202" i="1"/>
  <c r="H203" i="1"/>
  <c r="H204" i="1"/>
  <c r="H205" i="1"/>
  <c r="H206" i="1"/>
  <c r="H207" i="1"/>
  <c r="H208" i="1"/>
  <c r="H209" i="1"/>
  <c r="I209" i="1" s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I241" i="1" s="1"/>
  <c r="H242" i="1"/>
  <c r="H243" i="1"/>
  <c r="H244" i="1"/>
  <c r="H245" i="1"/>
  <c r="H246" i="1"/>
  <c r="H247" i="1"/>
  <c r="H248" i="1"/>
  <c r="H249" i="1"/>
  <c r="H250" i="1"/>
  <c r="H251" i="1"/>
  <c r="H3" i="1"/>
  <c r="G4" i="1"/>
  <c r="G5" i="1"/>
  <c r="I5" i="1" s="1"/>
  <c r="G6" i="1"/>
  <c r="G7" i="1"/>
  <c r="I7" i="1" s="1"/>
  <c r="G8" i="1"/>
  <c r="I8" i="1" s="1"/>
  <c r="G9" i="1"/>
  <c r="G10" i="1"/>
  <c r="G11" i="1"/>
  <c r="I11" i="1" s="1"/>
  <c r="G12" i="1"/>
  <c r="G13" i="1"/>
  <c r="I13" i="1" s="1"/>
  <c r="G14" i="1"/>
  <c r="G15" i="1"/>
  <c r="I15" i="1" s="1"/>
  <c r="G16" i="1"/>
  <c r="I16" i="1" s="1"/>
  <c r="G17" i="1"/>
  <c r="G18" i="1"/>
  <c r="G19" i="1"/>
  <c r="I19" i="1" s="1"/>
  <c r="G20" i="1"/>
  <c r="G21" i="1"/>
  <c r="I21" i="1" s="1"/>
  <c r="G22" i="1"/>
  <c r="G23" i="1"/>
  <c r="I23" i="1" s="1"/>
  <c r="G24" i="1"/>
  <c r="I24" i="1" s="1"/>
  <c r="G25" i="1"/>
  <c r="I25" i="1" s="1"/>
  <c r="G26" i="1"/>
  <c r="G27" i="1"/>
  <c r="G28" i="1"/>
  <c r="G29" i="1"/>
  <c r="I29" i="1" s="1"/>
  <c r="G30" i="1"/>
  <c r="G31" i="1"/>
  <c r="G32" i="1"/>
  <c r="I32" i="1" s="1"/>
  <c r="G33" i="1"/>
  <c r="I33" i="1" s="1"/>
  <c r="G34" i="1"/>
  <c r="I34" i="1" s="1"/>
  <c r="G35" i="1"/>
  <c r="I35" i="1" s="1"/>
  <c r="G36" i="1"/>
  <c r="G37" i="1"/>
  <c r="I37" i="1" s="1"/>
  <c r="G38" i="1"/>
  <c r="G39" i="1"/>
  <c r="I39" i="1" s="1"/>
  <c r="G40" i="1"/>
  <c r="I40" i="1" s="1"/>
  <c r="G41" i="1"/>
  <c r="G42" i="1"/>
  <c r="G43" i="1"/>
  <c r="G44" i="1"/>
  <c r="G45" i="1"/>
  <c r="I45" i="1" s="1"/>
  <c r="G46" i="1"/>
  <c r="G47" i="1"/>
  <c r="I47" i="1" s="1"/>
  <c r="G48" i="1"/>
  <c r="I48" i="1" s="1"/>
  <c r="G49" i="1"/>
  <c r="G50" i="1"/>
  <c r="I50" i="1" s="1"/>
  <c r="G51" i="1"/>
  <c r="G52" i="1"/>
  <c r="G53" i="1"/>
  <c r="I53" i="1" s="1"/>
  <c r="G54" i="1"/>
  <c r="G55" i="1"/>
  <c r="G56" i="1"/>
  <c r="G57" i="1"/>
  <c r="G58" i="1"/>
  <c r="I58" i="1" s="1"/>
  <c r="G59" i="1"/>
  <c r="I59" i="1" s="1"/>
  <c r="G60" i="1"/>
  <c r="G61" i="1"/>
  <c r="I61" i="1" s="1"/>
  <c r="G62" i="1"/>
  <c r="G63" i="1"/>
  <c r="I63" i="1" s="1"/>
  <c r="G64" i="1"/>
  <c r="I64" i="1" s="1"/>
  <c r="G65" i="1"/>
  <c r="G66" i="1"/>
  <c r="G67" i="1"/>
  <c r="G68" i="1"/>
  <c r="G69" i="1"/>
  <c r="I69" i="1" s="1"/>
  <c r="G70" i="1"/>
  <c r="G71" i="1"/>
  <c r="I71" i="1" s="1"/>
  <c r="G72" i="1"/>
  <c r="I72" i="1" s="1"/>
  <c r="G73" i="1"/>
  <c r="G74" i="1"/>
  <c r="G75" i="1"/>
  <c r="I75" i="1" s="1"/>
  <c r="G76" i="1"/>
  <c r="G77" i="1"/>
  <c r="I77" i="1" s="1"/>
  <c r="G78" i="1"/>
  <c r="G79" i="1"/>
  <c r="I79" i="1" s="1"/>
  <c r="G80" i="1"/>
  <c r="G81" i="1"/>
  <c r="G82" i="1"/>
  <c r="G83" i="1"/>
  <c r="I83" i="1" s="1"/>
  <c r="G84" i="1"/>
  <c r="G85" i="1"/>
  <c r="I85" i="1" s="1"/>
  <c r="G86" i="1"/>
  <c r="G87" i="1"/>
  <c r="I87" i="1" s="1"/>
  <c r="G88" i="1"/>
  <c r="I88" i="1" s="1"/>
  <c r="G89" i="1"/>
  <c r="I89" i="1" s="1"/>
  <c r="G90" i="1"/>
  <c r="G91" i="1"/>
  <c r="G92" i="1"/>
  <c r="G93" i="1"/>
  <c r="I93" i="1" s="1"/>
  <c r="G94" i="1"/>
  <c r="G95" i="1"/>
  <c r="I95" i="1" s="1"/>
  <c r="G96" i="1"/>
  <c r="I96" i="1" s="1"/>
  <c r="G97" i="1"/>
  <c r="I97" i="1" s="1"/>
  <c r="G98" i="1"/>
  <c r="I98" i="1" s="1"/>
  <c r="G99" i="1"/>
  <c r="I99" i="1" s="1"/>
  <c r="G100" i="1"/>
  <c r="G101" i="1"/>
  <c r="I101" i="1" s="1"/>
  <c r="G102" i="1"/>
  <c r="G103" i="1"/>
  <c r="I103" i="1" s="1"/>
  <c r="G104" i="1"/>
  <c r="I104" i="1" s="1"/>
  <c r="G105" i="1"/>
  <c r="G106" i="1"/>
  <c r="G107" i="1"/>
  <c r="G108" i="1"/>
  <c r="G109" i="1"/>
  <c r="I109" i="1" s="1"/>
  <c r="G110" i="1"/>
  <c r="G111" i="1"/>
  <c r="I111" i="1" s="1"/>
  <c r="G112" i="1"/>
  <c r="I112" i="1" s="1"/>
  <c r="G113" i="1"/>
  <c r="G114" i="1"/>
  <c r="I114" i="1" s="1"/>
  <c r="G115" i="1"/>
  <c r="G116" i="1"/>
  <c r="G117" i="1"/>
  <c r="I117" i="1" s="1"/>
  <c r="G118" i="1"/>
  <c r="G119" i="1"/>
  <c r="G120" i="1"/>
  <c r="I120" i="1" s="1"/>
  <c r="G121" i="1"/>
  <c r="G122" i="1"/>
  <c r="I122" i="1" s="1"/>
  <c r="G123" i="1"/>
  <c r="I123" i="1" s="1"/>
  <c r="G124" i="1"/>
  <c r="G125" i="1"/>
  <c r="I125" i="1" s="1"/>
  <c r="G126" i="1"/>
  <c r="G127" i="1"/>
  <c r="I127" i="1" s="1"/>
  <c r="G128" i="1"/>
  <c r="I128" i="1" s="1"/>
  <c r="G129" i="1"/>
  <c r="G130" i="1"/>
  <c r="G131" i="1"/>
  <c r="G132" i="1"/>
  <c r="G133" i="1"/>
  <c r="I133" i="1" s="1"/>
  <c r="G134" i="1"/>
  <c r="G135" i="1"/>
  <c r="G136" i="1"/>
  <c r="I136" i="1" s="1"/>
  <c r="G137" i="1"/>
  <c r="G138" i="1"/>
  <c r="G139" i="1"/>
  <c r="I139" i="1" s="1"/>
  <c r="G140" i="1"/>
  <c r="G141" i="1"/>
  <c r="I141" i="1" s="1"/>
  <c r="G142" i="1"/>
  <c r="G143" i="1"/>
  <c r="I143" i="1" s="1"/>
  <c r="G144" i="1"/>
  <c r="G145" i="1"/>
  <c r="G146" i="1"/>
  <c r="G147" i="1"/>
  <c r="I147" i="1" s="1"/>
  <c r="G148" i="1"/>
  <c r="G149" i="1"/>
  <c r="I149" i="1" s="1"/>
  <c r="G150" i="1"/>
  <c r="G151" i="1"/>
  <c r="I151" i="1" s="1"/>
  <c r="G152" i="1"/>
  <c r="I152" i="1" s="1"/>
  <c r="G153" i="1"/>
  <c r="I153" i="1" s="1"/>
  <c r="G154" i="1"/>
  <c r="G155" i="1"/>
  <c r="G156" i="1"/>
  <c r="G157" i="1"/>
  <c r="I157" i="1" s="1"/>
  <c r="G158" i="1"/>
  <c r="G159" i="1"/>
  <c r="G160" i="1"/>
  <c r="G161" i="1"/>
  <c r="I161" i="1" s="1"/>
  <c r="G162" i="1"/>
  <c r="I162" i="1" s="1"/>
  <c r="G163" i="1"/>
  <c r="I163" i="1" s="1"/>
  <c r="G164" i="1"/>
  <c r="G165" i="1"/>
  <c r="I165" i="1" s="1"/>
  <c r="G166" i="1"/>
  <c r="G167" i="1"/>
  <c r="I167" i="1" s="1"/>
  <c r="G168" i="1"/>
  <c r="I168" i="1" s="1"/>
  <c r="G169" i="1"/>
  <c r="G170" i="1"/>
  <c r="G171" i="1"/>
  <c r="G172" i="1"/>
  <c r="G173" i="1"/>
  <c r="I173" i="1" s="1"/>
  <c r="G174" i="1"/>
  <c r="G175" i="1"/>
  <c r="I175" i="1" s="1"/>
  <c r="G176" i="1"/>
  <c r="I176" i="1" s="1"/>
  <c r="G177" i="1"/>
  <c r="G178" i="1"/>
  <c r="I178" i="1" s="1"/>
  <c r="G179" i="1"/>
  <c r="G180" i="1"/>
  <c r="G181" i="1"/>
  <c r="I181" i="1" s="1"/>
  <c r="G182" i="1"/>
  <c r="G183" i="1"/>
  <c r="I183" i="1" s="1"/>
  <c r="G184" i="1"/>
  <c r="I184" i="1" s="1"/>
  <c r="G185" i="1"/>
  <c r="G186" i="1"/>
  <c r="I186" i="1" s="1"/>
  <c r="G187" i="1"/>
  <c r="I187" i="1" s="1"/>
  <c r="G188" i="1"/>
  <c r="G189" i="1"/>
  <c r="I189" i="1" s="1"/>
  <c r="G190" i="1"/>
  <c r="G191" i="1"/>
  <c r="I191" i="1" s="1"/>
  <c r="G192" i="1"/>
  <c r="I192" i="1" s="1"/>
  <c r="G193" i="1"/>
  <c r="G194" i="1"/>
  <c r="G195" i="1"/>
  <c r="G196" i="1"/>
  <c r="G197" i="1"/>
  <c r="I197" i="1" s="1"/>
  <c r="G198" i="1"/>
  <c r="G199" i="1"/>
  <c r="G200" i="1"/>
  <c r="I200" i="1" s="1"/>
  <c r="G201" i="1"/>
  <c r="G202" i="1"/>
  <c r="G203" i="1"/>
  <c r="I203" i="1" s="1"/>
  <c r="G204" i="1"/>
  <c r="G205" i="1"/>
  <c r="I205" i="1" s="1"/>
  <c r="G206" i="1"/>
  <c r="G207" i="1"/>
  <c r="I207" i="1" s="1"/>
  <c r="G208" i="1"/>
  <c r="I208" i="1" s="1"/>
  <c r="G209" i="1"/>
  <c r="G210" i="1"/>
  <c r="G211" i="1"/>
  <c r="I211" i="1" s="1"/>
  <c r="G212" i="1"/>
  <c r="G213" i="1"/>
  <c r="I213" i="1" s="1"/>
  <c r="G214" i="1"/>
  <c r="G215" i="1"/>
  <c r="I215" i="1" s="1"/>
  <c r="G216" i="1"/>
  <c r="I216" i="1" s="1"/>
  <c r="G217" i="1"/>
  <c r="I217" i="1" s="1"/>
  <c r="G218" i="1"/>
  <c r="G219" i="1"/>
  <c r="G220" i="1"/>
  <c r="G221" i="1"/>
  <c r="I221" i="1" s="1"/>
  <c r="G222" i="1"/>
  <c r="G223" i="1"/>
  <c r="G224" i="1"/>
  <c r="G225" i="1"/>
  <c r="I225" i="1" s="1"/>
  <c r="G226" i="1"/>
  <c r="I226" i="1" s="1"/>
  <c r="G227" i="1"/>
  <c r="I227" i="1" s="1"/>
  <c r="G228" i="1"/>
  <c r="G229" i="1"/>
  <c r="I229" i="1" s="1"/>
  <c r="G230" i="1"/>
  <c r="G231" i="1"/>
  <c r="I231" i="1" s="1"/>
  <c r="G232" i="1"/>
  <c r="I232" i="1" s="1"/>
  <c r="G233" i="1"/>
  <c r="G234" i="1"/>
  <c r="G235" i="1"/>
  <c r="G236" i="1"/>
  <c r="G237" i="1"/>
  <c r="I237" i="1" s="1"/>
  <c r="G238" i="1"/>
  <c r="G239" i="1"/>
  <c r="I239" i="1" s="1"/>
  <c r="G240" i="1"/>
  <c r="I240" i="1" s="1"/>
  <c r="G241" i="1"/>
  <c r="G242" i="1"/>
  <c r="I242" i="1" s="1"/>
  <c r="G243" i="1"/>
  <c r="G244" i="1"/>
  <c r="G245" i="1"/>
  <c r="I245" i="1" s="1"/>
  <c r="G246" i="1"/>
  <c r="G247" i="1"/>
  <c r="G248" i="1"/>
  <c r="G249" i="1"/>
  <c r="G250" i="1"/>
  <c r="I250" i="1" s="1"/>
  <c r="G251" i="1"/>
  <c r="I251" i="1" s="1"/>
  <c r="G3" i="1"/>
  <c r="AI51" i="4" l="1"/>
  <c r="B51" i="4"/>
  <c r="G40" i="4"/>
  <c r="C48" i="4"/>
  <c r="D51" i="4"/>
  <c r="D35" i="4"/>
  <c r="Z35" i="4" s="1"/>
  <c r="E38" i="4"/>
  <c r="AA38" i="4" s="1"/>
  <c r="F41" i="4"/>
  <c r="G44" i="4"/>
  <c r="H47" i="4"/>
  <c r="H39" i="4"/>
  <c r="I34" i="4"/>
  <c r="J37" i="4"/>
  <c r="AF37" i="4" s="1"/>
  <c r="K48" i="4"/>
  <c r="D46" i="4"/>
  <c r="H42" i="4"/>
  <c r="C47" i="4"/>
  <c r="C39" i="4"/>
  <c r="D50" i="4"/>
  <c r="D42" i="4"/>
  <c r="D34" i="4"/>
  <c r="Z34" i="4" s="1"/>
  <c r="E45" i="4"/>
  <c r="E37" i="4"/>
  <c r="F48" i="4"/>
  <c r="F40" i="4"/>
  <c r="G51" i="4"/>
  <c r="G43" i="4"/>
  <c r="G35" i="4"/>
  <c r="H46" i="4"/>
  <c r="H38" i="4"/>
  <c r="I49" i="4"/>
  <c r="I41" i="4"/>
  <c r="I33" i="4"/>
  <c r="J44" i="4"/>
  <c r="J36" i="4"/>
  <c r="AF36" i="4" s="1"/>
  <c r="K47" i="4"/>
  <c r="K39" i="4"/>
  <c r="B46" i="4"/>
  <c r="AL38" i="4"/>
  <c r="D43" i="4"/>
  <c r="E46" i="4"/>
  <c r="AA46" i="4" s="1"/>
  <c r="F49" i="4"/>
  <c r="AB49" i="4" s="1"/>
  <c r="F33" i="4"/>
  <c r="G36" i="4"/>
  <c r="I50" i="4"/>
  <c r="I42" i="4"/>
  <c r="J45" i="4"/>
  <c r="K40" i="4"/>
  <c r="F51" i="4"/>
  <c r="C46" i="4"/>
  <c r="E44" i="4"/>
  <c r="G42" i="4"/>
  <c r="AC42" i="4" s="1"/>
  <c r="H48" i="4"/>
  <c r="J32" i="4"/>
  <c r="C45" i="4"/>
  <c r="Y45" i="4" s="1"/>
  <c r="C37" i="4"/>
  <c r="D48" i="4"/>
  <c r="D40" i="4"/>
  <c r="E51" i="4"/>
  <c r="E43" i="4"/>
  <c r="E35" i="4"/>
  <c r="F46" i="4"/>
  <c r="AB46" i="4" s="1"/>
  <c r="F38" i="4"/>
  <c r="G49" i="4"/>
  <c r="AC49" i="4" s="1"/>
  <c r="G41" i="4"/>
  <c r="G33" i="4"/>
  <c r="AC33" i="4" s="1"/>
  <c r="H44" i="4"/>
  <c r="H36" i="4"/>
  <c r="I47" i="4"/>
  <c r="AE47" i="4" s="1"/>
  <c r="I39" i="4"/>
  <c r="AE39" i="4" s="1"/>
  <c r="J50" i="4"/>
  <c r="J42" i="4"/>
  <c r="J34" i="4"/>
  <c r="K45" i="4"/>
  <c r="K37" i="4"/>
  <c r="I40" i="4"/>
  <c r="AE40" i="4" s="1"/>
  <c r="M32" i="4"/>
  <c r="M35" i="4"/>
  <c r="H32" i="4"/>
  <c r="AN50" i="4"/>
  <c r="AP39" i="4"/>
  <c r="K38" i="4"/>
  <c r="T50" i="4"/>
  <c r="P47" i="4"/>
  <c r="Q46" i="4"/>
  <c r="AK34" i="4"/>
  <c r="H33" i="4"/>
  <c r="AD33" i="4" s="1"/>
  <c r="M34" i="4"/>
  <c r="S45" i="4"/>
  <c r="M33" i="4"/>
  <c r="D37" i="4"/>
  <c r="V37" i="4"/>
  <c r="D44" i="4"/>
  <c r="N15" i="5"/>
  <c r="AL15" i="5" s="1"/>
  <c r="D32" i="4"/>
  <c r="C40" i="4"/>
  <c r="N4" i="3"/>
  <c r="N5" i="3" s="1"/>
  <c r="F4" i="3"/>
  <c r="F5" i="3" s="1"/>
  <c r="B47" i="4"/>
  <c r="T43" i="4"/>
  <c r="F44" i="4"/>
  <c r="J40" i="4"/>
  <c r="B50" i="4"/>
  <c r="U42" i="4"/>
  <c r="AF42" i="4" s="1"/>
  <c r="AN49" i="4"/>
  <c r="AO33" i="4"/>
  <c r="F35" i="4"/>
  <c r="AB35" i="4" s="1"/>
  <c r="H49" i="4"/>
  <c r="AD49" i="4" s="1"/>
  <c r="N42" i="4"/>
  <c r="AQ47" i="4"/>
  <c r="J47" i="4"/>
  <c r="AF47" i="4" s="1"/>
  <c r="H40" i="4"/>
  <c r="AD40" i="4" s="1"/>
  <c r="N40" i="4"/>
  <c r="AR40" i="4"/>
  <c r="M4" i="3"/>
  <c r="M5" i="3" s="1"/>
  <c r="J38" i="4"/>
  <c r="P49" i="4"/>
  <c r="J14" i="5"/>
  <c r="AH14" i="5" s="1"/>
  <c r="I32" i="4"/>
  <c r="C38" i="4"/>
  <c r="Y38" i="4" s="1"/>
  <c r="D49" i="4"/>
  <c r="D41" i="4"/>
  <c r="D33" i="4"/>
  <c r="E36" i="4"/>
  <c r="AA36" i="4" s="1"/>
  <c r="F47" i="4"/>
  <c r="F39" i="4"/>
  <c r="G50" i="4"/>
  <c r="AC50" i="4" s="1"/>
  <c r="G34" i="4"/>
  <c r="H45" i="4"/>
  <c r="AD45" i="4" s="1"/>
  <c r="H37" i="4"/>
  <c r="I48" i="4"/>
  <c r="J51" i="4"/>
  <c r="J43" i="4"/>
  <c r="J35" i="4"/>
  <c r="K46" i="4"/>
  <c r="O49" i="4"/>
  <c r="T45" i="4"/>
  <c r="O42" i="4"/>
  <c r="S37" i="4"/>
  <c r="AM48" i="4"/>
  <c r="AN39" i="4"/>
  <c r="AN33" i="4"/>
  <c r="AC36" i="4"/>
  <c r="AG40" i="4"/>
  <c r="C36" i="4"/>
  <c r="E50" i="4"/>
  <c r="E34" i="4"/>
  <c r="G48" i="4"/>
  <c r="I46" i="4"/>
  <c r="AE46" i="4" s="1"/>
  <c r="K44" i="4"/>
  <c r="AG44" i="4" s="1"/>
  <c r="B43" i="4"/>
  <c r="B35" i="4"/>
  <c r="V48" i="4"/>
  <c r="R45" i="4"/>
  <c r="V41" i="4"/>
  <c r="V34" i="4"/>
  <c r="AP47" i="4"/>
  <c r="AJ38" i="4"/>
  <c r="F42" i="4"/>
  <c r="AB42" i="4" s="1"/>
  <c r="AB48" i="4"/>
  <c r="G32" i="4"/>
  <c r="D38" i="4"/>
  <c r="F36" i="4"/>
  <c r="H50" i="4"/>
  <c r="H34" i="4"/>
  <c r="J48" i="4"/>
  <c r="K51" i="4"/>
  <c r="B42" i="4"/>
  <c r="B34" i="4"/>
  <c r="M51" i="4"/>
  <c r="X51" i="4" s="1"/>
  <c r="N51" i="4"/>
  <c r="O48" i="4"/>
  <c r="S44" i="4"/>
  <c r="AD44" i="4" s="1"/>
  <c r="Q40" i="4"/>
  <c r="U34" i="4"/>
  <c r="AI35" i="4"/>
  <c r="AQ46" i="4"/>
  <c r="AN36" i="4"/>
  <c r="I13" i="5"/>
  <c r="AG13" i="5" s="1"/>
  <c r="N49" i="4"/>
  <c r="N35" i="4"/>
  <c r="N16" i="5"/>
  <c r="AL16" i="5" s="1"/>
  <c r="D45" i="4"/>
  <c r="Z45" i="4" s="1"/>
  <c r="F43" i="4"/>
  <c r="AB43" i="4" s="1"/>
  <c r="H41" i="4"/>
  <c r="J39" i="4"/>
  <c r="B49" i="4"/>
  <c r="M50" i="4"/>
  <c r="V50" i="4"/>
  <c r="R47" i="4"/>
  <c r="V43" i="4"/>
  <c r="P40" i="4"/>
  <c r="T34" i="4"/>
  <c r="AK51" i="4"/>
  <c r="AJ45" i="4"/>
  <c r="AL36" i="4"/>
  <c r="B48" i="4"/>
  <c r="B40" i="4"/>
  <c r="B32" i="4"/>
  <c r="M49" i="4"/>
  <c r="M46" i="4"/>
  <c r="U50" i="4"/>
  <c r="Q47" i="4"/>
  <c r="U43" i="4"/>
  <c r="O40" i="4"/>
  <c r="P32" i="4"/>
  <c r="AL35" i="4"/>
  <c r="H14" i="5"/>
  <c r="AF14" i="5" s="1"/>
  <c r="H16" i="5"/>
  <c r="AF16" i="5" s="1"/>
  <c r="H15" i="5"/>
  <c r="AF15" i="5" s="1"/>
  <c r="H9" i="5"/>
  <c r="AF9" i="5" s="1"/>
  <c r="H10" i="5"/>
  <c r="AF10" i="5" s="1"/>
  <c r="H11" i="5"/>
  <c r="AF11" i="5" s="1"/>
  <c r="H17" i="5"/>
  <c r="AF17" i="5" s="1"/>
  <c r="H12" i="5"/>
  <c r="AF12" i="5" s="1"/>
  <c r="N36" i="4"/>
  <c r="AJ36" i="4"/>
  <c r="P34" i="4"/>
  <c r="AL34" i="4"/>
  <c r="AN48" i="4"/>
  <c r="R48" i="4"/>
  <c r="AC48" i="4" s="1"/>
  <c r="AO34" i="4"/>
  <c r="S34" i="4"/>
  <c r="B38" i="4"/>
  <c r="L4" i="3"/>
  <c r="L5" i="3" s="1"/>
  <c r="B37" i="4"/>
  <c r="N32" i="4"/>
  <c r="AO49" i="4"/>
  <c r="AJ44" i="4"/>
  <c r="AL41" i="4"/>
  <c r="AM35" i="4"/>
  <c r="L9" i="5"/>
  <c r="AJ9" i="5" s="1"/>
  <c r="N11" i="5"/>
  <c r="AL11" i="5" s="1"/>
  <c r="M9" i="5"/>
  <c r="AK9" i="5" s="1"/>
  <c r="AI44" i="4"/>
  <c r="M44" i="4"/>
  <c r="P14" i="5"/>
  <c r="AN14" i="5" s="1"/>
  <c r="P16" i="5"/>
  <c r="AN16" i="5" s="1"/>
  <c r="P15" i="5"/>
  <c r="AN15" i="5" s="1"/>
  <c r="P9" i="5"/>
  <c r="AN9" i="5" s="1"/>
  <c r="P10" i="5"/>
  <c r="AN10" i="5" s="1"/>
  <c r="P12" i="5"/>
  <c r="AN12" i="5" s="1"/>
  <c r="AR32" i="4"/>
  <c r="P17" i="5"/>
  <c r="AN17" i="5" s="1"/>
  <c r="P13" i="5"/>
  <c r="AN13" i="5" s="1"/>
  <c r="V32" i="4"/>
  <c r="P50" i="4"/>
  <c r="AA50" i="4" s="1"/>
  <c r="AL50" i="4"/>
  <c r="AO35" i="4"/>
  <c r="S35" i="4"/>
  <c r="T38" i="4"/>
  <c r="AP38" i="4"/>
  <c r="AG37" i="4"/>
  <c r="AL42" i="4"/>
  <c r="AM44" i="4"/>
  <c r="Q44" i="4"/>
  <c r="AO50" i="4"/>
  <c r="S50" i="4"/>
  <c r="AQ48" i="4"/>
  <c r="U48" i="4"/>
  <c r="T37" i="4"/>
  <c r="O32" i="4"/>
  <c r="AI45" i="4"/>
  <c r="AK39" i="4"/>
  <c r="AJ34" i="4"/>
  <c r="N34" i="4"/>
  <c r="O37" i="4"/>
  <c r="AK37" i="4"/>
  <c r="AM51" i="4"/>
  <c r="Q51" i="4"/>
  <c r="AO41" i="4"/>
  <c r="S41" i="4"/>
  <c r="K16" i="5"/>
  <c r="AI16" i="5" s="1"/>
  <c r="K15" i="5"/>
  <c r="AI15" i="5" s="1"/>
  <c r="K9" i="5"/>
  <c r="AI9" i="5" s="1"/>
  <c r="K10" i="5"/>
  <c r="AI10" i="5" s="1"/>
  <c r="K17" i="5"/>
  <c r="AI17" i="5" s="1"/>
  <c r="K11" i="5"/>
  <c r="AI11" i="5" s="1"/>
  <c r="K13" i="5"/>
  <c r="AI13" i="5" s="1"/>
  <c r="K12" i="5"/>
  <c r="AI12" i="5" s="1"/>
  <c r="Q32" i="4"/>
  <c r="AP35" i="4"/>
  <c r="T35" i="4"/>
  <c r="R37" i="4"/>
  <c r="G13" i="5"/>
  <c r="AE13" i="5" s="1"/>
  <c r="G12" i="5"/>
  <c r="AE12" i="5" s="1"/>
  <c r="I8" i="5"/>
  <c r="AG8" i="5" s="1"/>
  <c r="P8" i="5"/>
  <c r="AN8" i="5" s="1"/>
  <c r="H8" i="5"/>
  <c r="AF8" i="5" s="1"/>
  <c r="G14" i="5"/>
  <c r="AE14" i="5" s="1"/>
  <c r="O8" i="5"/>
  <c r="AM8" i="5" s="1"/>
  <c r="G8" i="5"/>
  <c r="AE8" i="5" s="1"/>
  <c r="N8" i="5"/>
  <c r="AL8" i="5" s="1"/>
  <c r="G16" i="5"/>
  <c r="AE16" i="5" s="1"/>
  <c r="G15" i="5"/>
  <c r="AE15" i="5" s="1"/>
  <c r="G9" i="5"/>
  <c r="AE9" i="5" s="1"/>
  <c r="M8" i="5"/>
  <c r="AK8" i="5" s="1"/>
  <c r="AS56" i="4"/>
  <c r="G11" i="5"/>
  <c r="AE11" i="5" s="1"/>
  <c r="L8" i="5"/>
  <c r="AJ8" i="5" s="1"/>
  <c r="K8" i="5"/>
  <c r="AI8" i="5" s="1"/>
  <c r="L10" i="5"/>
  <c r="AJ10" i="5" s="1"/>
  <c r="L17" i="5"/>
  <c r="AJ17" i="5" s="1"/>
  <c r="L11" i="5"/>
  <c r="AJ11" i="5" s="1"/>
  <c r="R32" i="4"/>
  <c r="L13" i="5"/>
  <c r="AJ13" i="5" s="1"/>
  <c r="L12" i="5"/>
  <c r="AJ12" i="5" s="1"/>
  <c r="L15" i="5"/>
  <c r="AJ15" i="5" s="1"/>
  <c r="L16" i="5"/>
  <c r="AJ16" i="5" s="1"/>
  <c r="Z51" i="4"/>
  <c r="O43" i="4"/>
  <c r="AK43" i="4"/>
  <c r="AM41" i="4"/>
  <c r="Q41" i="4"/>
  <c r="Q33" i="4"/>
  <c r="AB33" i="4" s="1"/>
  <c r="AM33" i="4"/>
  <c r="S47" i="4"/>
  <c r="AD47" i="4" s="1"/>
  <c r="AO47" i="4"/>
  <c r="AD39" i="4"/>
  <c r="U45" i="4"/>
  <c r="AQ45" i="4"/>
  <c r="K32" i="4"/>
  <c r="D47" i="4"/>
  <c r="D39" i="4"/>
  <c r="Z39" i="4" s="1"/>
  <c r="F45" i="4"/>
  <c r="F37" i="4"/>
  <c r="H43" i="4"/>
  <c r="AD43" i="4" s="1"/>
  <c r="H35" i="4"/>
  <c r="J49" i="4"/>
  <c r="J41" i="4"/>
  <c r="J33" i="4"/>
  <c r="J4" i="3"/>
  <c r="J5" i="3" s="1"/>
  <c r="M36" i="4"/>
  <c r="M48" i="4"/>
  <c r="M40" i="4"/>
  <c r="V51" i="4"/>
  <c r="O50" i="4"/>
  <c r="S46" i="4"/>
  <c r="U44" i="4"/>
  <c r="N43" i="4"/>
  <c r="Q39" i="4"/>
  <c r="S36" i="4"/>
  <c r="AD36" i="4" s="1"/>
  <c r="U33" i="4"/>
  <c r="AM49" i="4"/>
  <c r="AO43" i="4"/>
  <c r="AP40" i="4"/>
  <c r="AK35" i="4"/>
  <c r="AM32" i="4"/>
  <c r="P11" i="5"/>
  <c r="AN11" i="5" s="1"/>
  <c r="K14" i="5"/>
  <c r="AI14" i="5" s="1"/>
  <c r="M42" i="4"/>
  <c r="AI42" i="4"/>
  <c r="M17" i="5"/>
  <c r="AK17" i="5" s="1"/>
  <c r="M11" i="5"/>
  <c r="AK11" i="5" s="1"/>
  <c r="M13" i="5"/>
  <c r="AK13" i="5" s="1"/>
  <c r="M12" i="5"/>
  <c r="AK12" i="5" s="1"/>
  <c r="M14" i="5"/>
  <c r="AK14" i="5" s="1"/>
  <c r="M16" i="5"/>
  <c r="AK16" i="5" s="1"/>
  <c r="S32" i="4"/>
  <c r="AJ47" i="4"/>
  <c r="N47" i="4"/>
  <c r="AJ39" i="4"/>
  <c r="N39" i="4"/>
  <c r="AL45" i="4"/>
  <c r="P45" i="4"/>
  <c r="AL37" i="4"/>
  <c r="P37" i="4"/>
  <c r="AN51" i="4"/>
  <c r="R51" i="4"/>
  <c r="AN43" i="4"/>
  <c r="R43" i="4"/>
  <c r="AC43" i="4" s="1"/>
  <c r="AN35" i="4"/>
  <c r="R35" i="4"/>
  <c r="AC35" i="4" s="1"/>
  <c r="AO38" i="4"/>
  <c r="S38" i="4"/>
  <c r="AP49" i="4"/>
  <c r="T49" i="4"/>
  <c r="AP41" i="4"/>
  <c r="T41" i="4"/>
  <c r="AP33" i="4"/>
  <c r="T33" i="4"/>
  <c r="AR47" i="4"/>
  <c r="V47" i="4"/>
  <c r="AG47" i="4" s="1"/>
  <c r="AR39" i="4"/>
  <c r="V39" i="4"/>
  <c r="C43" i="4"/>
  <c r="C35" i="4"/>
  <c r="E49" i="4"/>
  <c r="E41" i="4"/>
  <c r="AA41" i="4" s="1"/>
  <c r="E33" i="4"/>
  <c r="G47" i="4"/>
  <c r="G39" i="4"/>
  <c r="AC39" i="4" s="1"/>
  <c r="I45" i="4"/>
  <c r="I37" i="4"/>
  <c r="K43" i="4"/>
  <c r="K35" i="4"/>
  <c r="I4" i="3"/>
  <c r="I5" i="3" s="1"/>
  <c r="M47" i="4"/>
  <c r="M39" i="4"/>
  <c r="U51" i="4"/>
  <c r="N50" i="4"/>
  <c r="P48" i="4"/>
  <c r="R46" i="4"/>
  <c r="T44" i="4"/>
  <c r="V42" i="4"/>
  <c r="O41" i="4"/>
  <c r="P39" i="4"/>
  <c r="AI33" i="4"/>
  <c r="AL46" i="4"/>
  <c r="AM43" i="4"/>
  <c r="AO40" i="4"/>
  <c r="AQ37" i="4"/>
  <c r="AJ32" i="4"/>
  <c r="G10" i="5"/>
  <c r="AE10" i="5" s="1"/>
  <c r="L14" i="5"/>
  <c r="AJ14" i="5" s="1"/>
  <c r="B39" i="4"/>
  <c r="O10" i="5"/>
  <c r="AM10" i="5" s="1"/>
  <c r="AK46" i="4"/>
  <c r="O46" i="4"/>
  <c r="AM36" i="4"/>
  <c r="Q36" i="4"/>
  <c r="AB36" i="4" s="1"/>
  <c r="AO42" i="4"/>
  <c r="S42" i="4"/>
  <c r="C32" i="4"/>
  <c r="J16" i="5"/>
  <c r="AH16" i="5" s="1"/>
  <c r="J15" i="5"/>
  <c r="AH15" i="5" s="1"/>
  <c r="J9" i="5"/>
  <c r="AH9" i="5" s="1"/>
  <c r="J10" i="5"/>
  <c r="AH10" i="5" s="1"/>
  <c r="J17" i="5"/>
  <c r="AH17" i="5" s="1"/>
  <c r="J11" i="5"/>
  <c r="AH11" i="5" s="1"/>
  <c r="AL32" i="4"/>
  <c r="J12" i="5"/>
  <c r="AH12" i="5" s="1"/>
  <c r="J13" i="5"/>
  <c r="AH13" i="5" s="1"/>
  <c r="AN38" i="4"/>
  <c r="R38" i="4"/>
  <c r="AK44" i="4"/>
  <c r="O44" i="4"/>
  <c r="Z44" i="4" s="1"/>
  <c r="Q50" i="4"/>
  <c r="AM50" i="4"/>
  <c r="AM34" i="4"/>
  <c r="Q34" i="4"/>
  <c r="AR33" i="4"/>
  <c r="V33" i="4"/>
  <c r="K4" i="3"/>
  <c r="K5" i="3" s="1"/>
  <c r="E42" i="4"/>
  <c r="AA42" i="4" s="1"/>
  <c r="K36" i="4"/>
  <c r="AG36" i="4" s="1"/>
  <c r="AE50" i="4"/>
  <c r="Q45" i="4"/>
  <c r="O11" i="5"/>
  <c r="AM11" i="5" s="1"/>
  <c r="AR46" i="4"/>
  <c r="V46" i="4"/>
  <c r="F32" i="4"/>
  <c r="C42" i="4"/>
  <c r="Y42" i="4" s="1"/>
  <c r="E48" i="4"/>
  <c r="G46" i="4"/>
  <c r="I44" i="4"/>
  <c r="K42" i="4"/>
  <c r="H4" i="3"/>
  <c r="H5" i="3" s="1"/>
  <c r="B33" i="4"/>
  <c r="X33" i="4" s="1"/>
  <c r="H51" i="4"/>
  <c r="F50" i="4"/>
  <c r="J46" i="4"/>
  <c r="AF46" i="4" s="1"/>
  <c r="D36" i="4"/>
  <c r="F34" i="4"/>
  <c r="M38" i="4"/>
  <c r="T51" i="4"/>
  <c r="V49" i="4"/>
  <c r="N41" i="4"/>
  <c r="O36" i="4"/>
  <c r="P33" i="4"/>
  <c r="AN42" i="4"/>
  <c r="AR36" i="4"/>
  <c r="E3" i="3" a="1"/>
  <c r="N6" i="3" s="1"/>
  <c r="J8" i="5"/>
  <c r="AH8" i="5" s="1"/>
  <c r="M10" i="5"/>
  <c r="AK10" i="5" s="1"/>
  <c r="G17" i="5"/>
  <c r="AE17" i="5" s="1"/>
  <c r="AM37" i="4"/>
  <c r="Q37" i="4"/>
  <c r="R40" i="4"/>
  <c r="AN40" i="4"/>
  <c r="H13" i="5"/>
  <c r="AF13" i="5" s="1"/>
  <c r="I14" i="5"/>
  <c r="AG14" i="5" s="1"/>
  <c r="I16" i="5"/>
  <c r="AG16" i="5" s="1"/>
  <c r="I15" i="5"/>
  <c r="AG15" i="5" s="1"/>
  <c r="I9" i="5"/>
  <c r="AG9" i="5" s="1"/>
  <c r="I10" i="5"/>
  <c r="AG10" i="5" s="1"/>
  <c r="AK32" i="4"/>
  <c r="I17" i="5"/>
  <c r="AG17" i="5" s="1"/>
  <c r="I11" i="5"/>
  <c r="AG11" i="5" s="1"/>
  <c r="I12" i="5"/>
  <c r="AG12" i="5" s="1"/>
  <c r="AK38" i="4"/>
  <c r="O38" i="4"/>
  <c r="Z38" i="4" s="1"/>
  <c r="AQ40" i="4"/>
  <c r="U40" i="4"/>
  <c r="AR44" i="4"/>
  <c r="AP36" i="4"/>
  <c r="T36" i="4"/>
  <c r="AQ39" i="4"/>
  <c r="U39" i="4"/>
  <c r="AF39" i="4" s="1"/>
  <c r="AJ33" i="4"/>
  <c r="N33" i="4"/>
  <c r="AO48" i="4"/>
  <c r="S48" i="4"/>
  <c r="B44" i="4"/>
  <c r="B36" i="4"/>
  <c r="C51" i="4"/>
  <c r="C44" i="4"/>
  <c r="Y44" i="4" s="1"/>
  <c r="I38" i="4"/>
  <c r="O47" i="4"/>
  <c r="U41" i="4"/>
  <c r="AP46" i="4"/>
  <c r="M41" i="4"/>
  <c r="X41" i="4" s="1"/>
  <c r="AI41" i="4"/>
  <c r="N17" i="5"/>
  <c r="AL17" i="5" s="1"/>
  <c r="N13" i="5"/>
  <c r="AL13" i="5" s="1"/>
  <c r="N12" i="5"/>
  <c r="AL12" i="5" s="1"/>
  <c r="N14" i="5"/>
  <c r="AL14" i="5" s="1"/>
  <c r="T32" i="4"/>
  <c r="AP32" i="4"/>
  <c r="N9" i="5"/>
  <c r="AL9" i="5" s="1"/>
  <c r="N46" i="4"/>
  <c r="Y46" i="4" s="1"/>
  <c r="AJ46" i="4"/>
  <c r="AL44" i="4"/>
  <c r="P44" i="4"/>
  <c r="AA44" i="4" s="1"/>
  <c r="R34" i="4"/>
  <c r="AN34" i="4"/>
  <c r="AP48" i="4"/>
  <c r="T48" i="4"/>
  <c r="AQ35" i="4"/>
  <c r="U35" i="4"/>
  <c r="V38" i="4"/>
  <c r="AR38" i="4"/>
  <c r="C50" i="4"/>
  <c r="C34" i="4"/>
  <c r="E40" i="4"/>
  <c r="G38" i="4"/>
  <c r="I36" i="4"/>
  <c r="K50" i="4"/>
  <c r="K34" i="4"/>
  <c r="M43" i="4"/>
  <c r="AI43" i="4"/>
  <c r="O17" i="5"/>
  <c r="AM17" i="5" s="1"/>
  <c r="O13" i="5"/>
  <c r="AM13" i="5" s="1"/>
  <c r="O12" i="5"/>
  <c r="AM12" i="5" s="1"/>
  <c r="AQ32" i="4"/>
  <c r="O14" i="5"/>
  <c r="AM14" i="5" s="1"/>
  <c r="O16" i="5"/>
  <c r="AM16" i="5" s="1"/>
  <c r="O15" i="5"/>
  <c r="AM15" i="5" s="1"/>
  <c r="O9" i="5"/>
  <c r="AM9" i="5" s="1"/>
  <c r="U32" i="4"/>
  <c r="AJ37" i="4"/>
  <c r="N37" i="4"/>
  <c r="AL51" i="4"/>
  <c r="P51" i="4"/>
  <c r="AA51" i="4" s="1"/>
  <c r="P43" i="4"/>
  <c r="AL43" i="4"/>
  <c r="AA35" i="4"/>
  <c r="AM38" i="4"/>
  <c r="Q38" i="4"/>
  <c r="AN41" i="4"/>
  <c r="R41" i="4"/>
  <c r="V45" i="4"/>
  <c r="AR45" i="4"/>
  <c r="E32" i="4"/>
  <c r="C49" i="4"/>
  <c r="C41" i="4"/>
  <c r="C33" i="4"/>
  <c r="E47" i="4"/>
  <c r="E39" i="4"/>
  <c r="G45" i="4"/>
  <c r="AC45" i="4" s="1"/>
  <c r="G37" i="4"/>
  <c r="I51" i="4"/>
  <c r="I43" i="4"/>
  <c r="AE43" i="4" s="1"/>
  <c r="I35" i="4"/>
  <c r="K49" i="4"/>
  <c r="K41" i="4"/>
  <c r="K33" i="4"/>
  <c r="G4" i="3"/>
  <c r="G5" i="3" s="1"/>
  <c r="M45" i="4"/>
  <c r="X45" i="4" s="1"/>
  <c r="M37" i="4"/>
  <c r="S51" i="4"/>
  <c r="U49" i="4"/>
  <c r="N48" i="4"/>
  <c r="R44" i="4"/>
  <c r="T42" i="4"/>
  <c r="U38" i="4"/>
  <c r="V35" i="4"/>
  <c r="O33" i="4"/>
  <c r="AK45" i="4"/>
  <c r="AM42" i="4"/>
  <c r="AO39" i="4"/>
  <c r="AQ36" i="4"/>
  <c r="E4" i="3"/>
  <c r="E5" i="3" s="1"/>
  <c r="N10" i="5"/>
  <c r="AL10" i="5" s="1"/>
  <c r="M15" i="5"/>
  <c r="AK15" i="5" s="1"/>
  <c r="I246" i="1"/>
  <c r="I238" i="1"/>
  <c r="I230" i="1"/>
  <c r="I222" i="1"/>
  <c r="I214" i="1"/>
  <c r="I206" i="1"/>
  <c r="I198" i="1"/>
  <c r="I190" i="1"/>
  <c r="I182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N6" i="1"/>
  <c r="I3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N5" i="1"/>
  <c r="M5" i="1"/>
  <c r="M6" i="1"/>
  <c r="AA49" i="4" l="1"/>
  <c r="AF38" i="4"/>
  <c r="AG39" i="4"/>
  <c r="Z50" i="4"/>
  <c r="AD50" i="4"/>
  <c r="AA34" i="4"/>
  <c r="Z42" i="4"/>
  <c r="AD46" i="4"/>
  <c r="Y48" i="4"/>
  <c r="AB38" i="4"/>
  <c r="AC40" i="4"/>
  <c r="X46" i="4"/>
  <c r="AE34" i="4"/>
  <c r="AG48" i="4"/>
  <c r="Z46" i="4"/>
  <c r="AF43" i="4"/>
  <c r="AB47" i="4"/>
  <c r="AE49" i="4"/>
  <c r="Y37" i="4"/>
  <c r="Z43" i="4"/>
  <c r="AC44" i="4"/>
  <c r="AE41" i="4"/>
  <c r="AB51" i="4"/>
  <c r="AB41" i="4"/>
  <c r="AD42" i="4"/>
  <c r="AD38" i="4"/>
  <c r="AA37" i="4"/>
  <c r="AD32" i="4"/>
  <c r="X42" i="4"/>
  <c r="X40" i="4"/>
  <c r="AF45" i="4"/>
  <c r="Z48" i="4"/>
  <c r="AG43" i="4"/>
  <c r="AC51" i="4"/>
  <c r="AB40" i="4"/>
  <c r="AG45" i="4"/>
  <c r="AG38" i="4"/>
  <c r="Z41" i="4"/>
  <c r="X49" i="4"/>
  <c r="Y39" i="4"/>
  <c r="AF44" i="4"/>
  <c r="AF34" i="4"/>
  <c r="Y47" i="4"/>
  <c r="Z40" i="4"/>
  <c r="AE42" i="4"/>
  <c r="AC41" i="4"/>
  <c r="AE33" i="4"/>
  <c r="AA45" i="4"/>
  <c r="AB39" i="4"/>
  <c r="AA43" i="4"/>
  <c r="X43" i="4"/>
  <c r="Z47" i="4"/>
  <c r="AF40" i="4"/>
  <c r="AB44" i="4"/>
  <c r="AG46" i="4"/>
  <c r="AF32" i="4"/>
  <c r="X50" i="4"/>
  <c r="AD48" i="4"/>
  <c r="AF50" i="4"/>
  <c r="AA47" i="4"/>
  <c r="AG34" i="4"/>
  <c r="X34" i="4"/>
  <c r="AG41" i="4"/>
  <c r="AG50" i="4"/>
  <c r="AF35" i="4"/>
  <c r="AF51" i="4"/>
  <c r="Z32" i="4"/>
  <c r="X32" i="4"/>
  <c r="X35" i="4"/>
  <c r="Y40" i="4"/>
  <c r="AG42" i="4"/>
  <c r="Y43" i="4"/>
  <c r="Z37" i="4"/>
  <c r="AD41" i="4"/>
  <c r="AC32" i="4"/>
  <c r="AE48" i="4"/>
  <c r="Y49" i="4"/>
  <c r="Z33" i="4"/>
  <c r="AA32" i="4"/>
  <c r="AA40" i="4"/>
  <c r="X47" i="4"/>
  <c r="Y36" i="4"/>
  <c r="Y51" i="4"/>
  <c r="X37" i="4"/>
  <c r="AF33" i="4"/>
  <c r="AE37" i="4"/>
  <c r="AD34" i="4"/>
  <c r="AC34" i="4"/>
  <c r="AE32" i="4"/>
  <c r="AF41" i="4"/>
  <c r="X48" i="4"/>
  <c r="AF48" i="4"/>
  <c r="AD37" i="4"/>
  <c r="AB45" i="4"/>
  <c r="Y32" i="4"/>
  <c r="Z49" i="4"/>
  <c r="Y35" i="4"/>
  <c r="AD35" i="4"/>
  <c r="F6" i="3"/>
  <c r="AD51" i="4"/>
  <c r="AO52" i="4"/>
  <c r="AO55" i="4" s="1"/>
  <c r="K11" i="3" s="1"/>
  <c r="Y50" i="4"/>
  <c r="AE45" i="4"/>
  <c r="AG35" i="4"/>
  <c r="AN52" i="4"/>
  <c r="AN55" i="4" s="1"/>
  <c r="J11" i="3" s="1"/>
  <c r="Y41" i="4"/>
  <c r="AL52" i="4"/>
  <c r="AL55" i="4" s="1"/>
  <c r="H11" i="3" s="1"/>
  <c r="AI52" i="4"/>
  <c r="AI55" i="4" s="1"/>
  <c r="E11" i="3" s="1"/>
  <c r="AG51" i="4"/>
  <c r="H23" i="5"/>
  <c r="AC37" i="4"/>
  <c r="AG33" i="4"/>
  <c r="AA39" i="4"/>
  <c r="AC47" i="4"/>
  <c r="AB37" i="4"/>
  <c r="AE51" i="4"/>
  <c r="AJ52" i="4"/>
  <c r="AJ55" i="4" s="1"/>
  <c r="F11" i="3" s="1"/>
  <c r="X36" i="4"/>
  <c r="AG32" i="4"/>
  <c r="AF49" i="4"/>
  <c r="AQ52" i="4"/>
  <c r="AQ55" i="4" s="1"/>
  <c r="M11" i="3" s="1"/>
  <c r="AE35" i="4"/>
  <c r="AP52" i="4"/>
  <c r="AP55" i="4" s="1"/>
  <c r="L11" i="3" s="1"/>
  <c r="AE36" i="4"/>
  <c r="X38" i="4"/>
  <c r="AE44" i="4"/>
  <c r="AM52" i="4"/>
  <c r="AM55" i="4" s="1"/>
  <c r="I11" i="3" s="1"/>
  <c r="Y33" i="4"/>
  <c r="AK52" i="4"/>
  <c r="AK55" i="4" s="1"/>
  <c r="G11" i="3" s="1"/>
  <c r="H27" i="5" a="1"/>
  <c r="H27" i="5" s="1"/>
  <c r="S27" i="5" s="1"/>
  <c r="AA33" i="4"/>
  <c r="AB50" i="4"/>
  <c r="AC46" i="4"/>
  <c r="AB32" i="4"/>
  <c r="Y34" i="4"/>
  <c r="X44" i="4"/>
  <c r="X39" i="4"/>
  <c r="E3" i="3"/>
  <c r="E6" i="3" s="1"/>
  <c r="L6" i="3"/>
  <c r="G6" i="3"/>
  <c r="H6" i="3"/>
  <c r="K6" i="3"/>
  <c r="I6" i="3"/>
  <c r="J6" i="3"/>
  <c r="AG49" i="4"/>
  <c r="AB34" i="4"/>
  <c r="AC38" i="4"/>
  <c r="M6" i="3"/>
  <c r="Z36" i="4"/>
  <c r="AA48" i="4"/>
  <c r="AE38" i="4"/>
  <c r="AR52" i="4"/>
  <c r="AR55" i="4" s="1"/>
  <c r="N11" i="3" s="1"/>
  <c r="N7" i="1"/>
  <c r="L15" i="1"/>
  <c r="L13" i="1"/>
  <c r="O6" i="1"/>
  <c r="L14" i="1"/>
  <c r="O5" i="1"/>
  <c r="M7" i="1"/>
  <c r="O6" i="3" l="1"/>
  <c r="AD52" i="4"/>
  <c r="AO54" i="4" s="1"/>
  <c r="Y52" i="4"/>
  <c r="AF52" i="4"/>
  <c r="AQ54" i="4" s="1"/>
  <c r="Z52" i="4"/>
  <c r="AK54" i="4" s="1"/>
  <c r="AC52" i="4"/>
  <c r="AN54" i="4" s="1"/>
  <c r="AE52" i="4"/>
  <c r="AP54" i="4" s="1"/>
  <c r="AG52" i="4"/>
  <c r="AR54" i="4" s="1"/>
  <c r="AA52" i="4"/>
  <c r="AL54" i="4" s="1"/>
  <c r="X52" i="4"/>
  <c r="AI54" i="4" s="1"/>
  <c r="AS55" i="4"/>
  <c r="AS57" i="4" s="1"/>
  <c r="O11" i="3"/>
  <c r="AB52" i="4"/>
  <c r="AM54" i="4" s="1"/>
  <c r="K7" i="3"/>
  <c r="K8" i="3" s="1"/>
  <c r="E7" i="3"/>
  <c r="E8" i="3" s="1"/>
  <c r="J7" i="3"/>
  <c r="J8" i="3" s="1"/>
  <c r="I7" i="3"/>
  <c r="I8" i="3" s="1"/>
  <c r="L7" i="3"/>
  <c r="L8" i="3" s="1"/>
  <c r="H7" i="3"/>
  <c r="H8" i="3" s="1"/>
  <c r="G7" i="3"/>
  <c r="G8" i="3" s="1"/>
  <c r="M7" i="3"/>
  <c r="M8" i="3" s="1"/>
  <c r="N7" i="3"/>
  <c r="N8" i="3" s="1"/>
  <c r="F7" i="3"/>
  <c r="F8" i="3" s="1"/>
  <c r="O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<sst xmlns="http://schemas.openxmlformats.org/spreadsheetml/2006/main" count="469" uniqueCount="76">
  <si>
    <t xml:space="preserve">OPEN </t>
  </si>
  <si>
    <t xml:space="preserve">HIGH </t>
  </si>
  <si>
    <t xml:space="preserve">LOW </t>
  </si>
  <si>
    <t>maximum</t>
  </si>
  <si>
    <t>minimum</t>
  </si>
  <si>
    <t>range:</t>
  </si>
  <si>
    <t xml:space="preserve">Date </t>
  </si>
  <si>
    <t>kth up</t>
  </si>
  <si>
    <t>kth down</t>
  </si>
  <si>
    <t>profit</t>
  </si>
  <si>
    <t>percentil 95</t>
  </si>
  <si>
    <t>percentile 5</t>
  </si>
  <si>
    <t>Wipro</t>
  </si>
  <si>
    <t>Bel</t>
  </si>
  <si>
    <t xml:space="preserve">series </t>
  </si>
  <si>
    <t>EQ</t>
  </si>
  <si>
    <t>Bpcl</t>
  </si>
  <si>
    <t>Coal India</t>
  </si>
  <si>
    <t>Hdfc lic</t>
  </si>
  <si>
    <t>ITC</t>
  </si>
  <si>
    <t>ntpc</t>
  </si>
  <si>
    <t>tata steel</t>
  </si>
  <si>
    <t>ongc</t>
  </si>
  <si>
    <t>powergrid</t>
  </si>
  <si>
    <t>wipro</t>
  </si>
  <si>
    <t>bel</t>
  </si>
  <si>
    <t>bpcl</t>
  </si>
  <si>
    <t>coal india</t>
  </si>
  <si>
    <t>hdfc lic</t>
  </si>
  <si>
    <t>itc</t>
  </si>
  <si>
    <t xml:space="preserve">ongc </t>
  </si>
  <si>
    <t>variance</t>
  </si>
  <si>
    <t>price</t>
  </si>
  <si>
    <t>volatality</t>
  </si>
  <si>
    <t>porfolio</t>
  </si>
  <si>
    <t>fund</t>
  </si>
  <si>
    <t>total</t>
  </si>
  <si>
    <t xml:space="preserve">min </t>
  </si>
  <si>
    <t>max</t>
  </si>
  <si>
    <t>weights:</t>
  </si>
  <si>
    <t>holding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</si>
  <si>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</si>
  <si>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</si>
  <si>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</si>
  <si>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</si>
  <si>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</si>
  <si>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</si>
  <si>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</si>
  <si>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</si>
  <si>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</si>
  <si>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</si>
  <si>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lambda</t>
  </si>
  <si>
    <t>det(a-lam*I)</t>
  </si>
  <si>
    <t>and</t>
  </si>
  <si>
    <t>mv:</t>
  </si>
  <si>
    <t>return :</t>
  </si>
  <si>
    <t>Daily Open</t>
  </si>
  <si>
    <t>Daily High</t>
  </si>
  <si>
    <t>Daily Low</t>
  </si>
  <si>
    <t>Daily LTP (assumed)</t>
  </si>
  <si>
    <t>BEL</t>
  </si>
  <si>
    <t>BPCL</t>
  </si>
  <si>
    <t>HDF LIC</t>
  </si>
  <si>
    <t>NTPC</t>
  </si>
  <si>
    <t>Tata Steel</t>
  </si>
  <si>
    <t>ONGC</t>
  </si>
  <si>
    <t>PowerGrid</t>
  </si>
  <si>
    <t>days</t>
  </si>
  <si>
    <t>Criteria 1: Do if price fall more than it rise comparing to opening</t>
  </si>
  <si>
    <t>Open-Low</t>
  </si>
  <si>
    <t>High -Open</t>
  </si>
  <si>
    <t>Intraday Profit</t>
  </si>
  <si>
    <t>Summary Statement : Avoid buying Wipro , BEL and PowerGrid for Intraday.</t>
  </si>
  <si>
    <t>Analysis: see this is not long term profit, example, ntpc share holder lost in long term, but in short daily trading we get around 15% return. And similary wipro win in long term but lost in short term trader</t>
  </si>
  <si>
    <t>Analysis: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</si>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</sst>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000000_ ;_ * \-#,##0.0000000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15" fontId="0" fillId="0" borderId="0" xfId="0" applyNumberFormat="1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2"/>
    <xf numFmtId="0" fontId="2" fillId="0" borderId="1" xfId="2" applyAlignment="1">
      <alignment horizontal="center"/>
    </xf>
    <xf numFmtId="9" fontId="0" fillId="0" borderId="0" xfId="1" applyFont="1"/>
    <xf numFmtId="9" fontId="2" fillId="0" borderId="0" xfId="1" applyFont="1"/>
    <xf numFmtId="9" fontId="0" fillId="0" borderId="0" xfId="0" applyNumberFormat="1"/>
    <xf numFmtId="0" fontId="3" fillId="2" borderId="0" xfId="0" applyFont="1" applyFill="1"/>
    <xf numFmtId="0" fontId="3" fillId="3" borderId="0" xfId="0" applyFont="1" applyFill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3" borderId="0" xfId="0" applyFill="1"/>
    <xf numFmtId="164" fontId="0" fillId="0" borderId="0" xfId="3" applyNumberFormat="1" applyFont="1"/>
    <xf numFmtId="0" fontId="0" fillId="4" borderId="2" xfId="0" applyFill="1" applyBorder="1"/>
    <xf numFmtId="0" fontId="0" fillId="5" borderId="0" xfId="0" applyFill="1"/>
    <xf numFmtId="0" fontId="2" fillId="0" borderId="0" xfId="0" applyFont="1" applyAlignment="1">
      <alignment horizontal="center" wrapText="1"/>
    </xf>
    <xf numFmtId="4" fontId="0" fillId="0" borderId="2" xfId="0" applyNumberFormat="1" applyBorder="1"/>
    <xf numFmtId="0" fontId="2" fillId="0" borderId="2" xfId="0" applyFont="1" applyBorder="1"/>
    <xf numFmtId="0" fontId="6" fillId="0" borderId="0" xfId="0" applyFont="1"/>
    <xf numFmtId="0" fontId="5" fillId="0" borderId="4" xfId="5"/>
    <xf numFmtId="0" fontId="5" fillId="0" borderId="4" xfId="5" applyAlignment="1">
      <alignment horizontal="center"/>
    </xf>
    <xf numFmtId="0" fontId="4" fillId="0" borderId="3" xfId="4"/>
    <xf numFmtId="0" fontId="0" fillId="6" borderId="0" xfId="0" applyFill="1" applyAlignment="1">
      <alignment horizontal="center" vertical="center" wrapText="1"/>
    </xf>
  </cellXfs>
  <cellStyles count="6">
    <cellStyle name="Comma" xfId="3" builtinId="3"/>
    <cellStyle name="Heading 1" xfId="4" builtinId="16"/>
    <cellStyle name="Heading 3" xfId="5" builtinId="18"/>
    <cellStyle name="Normal" xfId="0" builtinId="0"/>
    <cellStyle name="Percent" xfId="1" builtinId="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plotting!$I$2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plotting!$I$3:$I$251</c:f>
              <c:numCache>
                <c:formatCode>#,##0.00</c:formatCode>
                <c:ptCount val="249"/>
                <c:pt idx="0">
                  <c:v>2.8499999999999091</c:v>
                </c:pt>
                <c:pt idx="1">
                  <c:v>-7.8500000000001364</c:v>
                </c:pt>
                <c:pt idx="2">
                  <c:v>6.9000000000000909</c:v>
                </c:pt>
                <c:pt idx="3">
                  <c:v>32.499999999999773</c:v>
                </c:pt>
                <c:pt idx="4">
                  <c:v>-22.100000000000136</c:v>
                </c:pt>
                <c:pt idx="5">
                  <c:v>-4.8499999999999091</c:v>
                </c:pt>
                <c:pt idx="6">
                  <c:v>-18.399999999999636</c:v>
                </c:pt>
                <c:pt idx="7">
                  <c:v>16.5</c:v>
                </c:pt>
                <c:pt idx="8">
                  <c:v>-15.549999999999955</c:v>
                </c:pt>
                <c:pt idx="9">
                  <c:v>5.7000000000000455</c:v>
                </c:pt>
                <c:pt idx="10">
                  <c:v>-4.9000000000000909</c:v>
                </c:pt>
                <c:pt idx="11">
                  <c:v>-18.650000000000091</c:v>
                </c:pt>
                <c:pt idx="12">
                  <c:v>-21.400000000000091</c:v>
                </c:pt>
                <c:pt idx="13">
                  <c:v>8.5</c:v>
                </c:pt>
                <c:pt idx="14">
                  <c:v>9.7000000000000455</c:v>
                </c:pt>
                <c:pt idx="15">
                  <c:v>-50.599999999999909</c:v>
                </c:pt>
                <c:pt idx="16">
                  <c:v>8.8500000000001364</c:v>
                </c:pt>
                <c:pt idx="17">
                  <c:v>-10.849999999999909</c:v>
                </c:pt>
                <c:pt idx="18">
                  <c:v>5.3499999999999091</c:v>
                </c:pt>
                <c:pt idx="19">
                  <c:v>7.3000000000001819</c:v>
                </c:pt>
                <c:pt idx="20">
                  <c:v>1.0999999999999091</c:v>
                </c:pt>
                <c:pt idx="21">
                  <c:v>-41.300000000000182</c:v>
                </c:pt>
                <c:pt idx="22">
                  <c:v>-7.4500000000002728</c:v>
                </c:pt>
                <c:pt idx="23">
                  <c:v>34.949999999999818</c:v>
                </c:pt>
                <c:pt idx="24">
                  <c:v>-44.350000000000364</c:v>
                </c:pt>
                <c:pt idx="25">
                  <c:v>-5.0500000000001819</c:v>
                </c:pt>
                <c:pt idx="26">
                  <c:v>10.800000000000182</c:v>
                </c:pt>
                <c:pt idx="27">
                  <c:v>-21.800000000000182</c:v>
                </c:pt>
                <c:pt idx="28">
                  <c:v>43.25</c:v>
                </c:pt>
                <c:pt idx="29">
                  <c:v>-9.3000000000001819</c:v>
                </c:pt>
                <c:pt idx="30">
                  <c:v>-21.150000000000091</c:v>
                </c:pt>
                <c:pt idx="31">
                  <c:v>24.200000000000273</c:v>
                </c:pt>
                <c:pt idx="32">
                  <c:v>-9.2500000000004547</c:v>
                </c:pt>
                <c:pt idx="33">
                  <c:v>-43.150000000000546</c:v>
                </c:pt>
                <c:pt idx="34">
                  <c:v>40.300000000000182</c:v>
                </c:pt>
                <c:pt idx="35">
                  <c:v>-58.25</c:v>
                </c:pt>
                <c:pt idx="36">
                  <c:v>-17.449999999999818</c:v>
                </c:pt>
                <c:pt idx="37">
                  <c:v>-43.349999999999909</c:v>
                </c:pt>
                <c:pt idx="38">
                  <c:v>-21.050000000000182</c:v>
                </c:pt>
                <c:pt idx="39">
                  <c:v>-78.850000000000364</c:v>
                </c:pt>
                <c:pt idx="40">
                  <c:v>54.949999999999818</c:v>
                </c:pt>
                <c:pt idx="41">
                  <c:v>21.499999999999545</c:v>
                </c:pt>
                <c:pt idx="42">
                  <c:v>17.799999999999727</c:v>
                </c:pt>
                <c:pt idx="43">
                  <c:v>22.75</c:v>
                </c:pt>
                <c:pt idx="44">
                  <c:v>16.900000000000091</c:v>
                </c:pt>
                <c:pt idx="45">
                  <c:v>36.75</c:v>
                </c:pt>
                <c:pt idx="46">
                  <c:v>-0.90000000000009095</c:v>
                </c:pt>
                <c:pt idx="47">
                  <c:v>5.0999999999999091</c:v>
                </c:pt>
                <c:pt idx="48">
                  <c:v>-7.8000000000001819</c:v>
                </c:pt>
                <c:pt idx="49">
                  <c:v>-18.899999999999636</c:v>
                </c:pt>
                <c:pt idx="50">
                  <c:v>-0.3000000000001819</c:v>
                </c:pt>
                <c:pt idx="51">
                  <c:v>35.75</c:v>
                </c:pt>
                <c:pt idx="52">
                  <c:v>-19.599999999999909</c:v>
                </c:pt>
                <c:pt idx="53">
                  <c:v>17.25</c:v>
                </c:pt>
                <c:pt idx="54">
                  <c:v>-14.950000000000273</c:v>
                </c:pt>
                <c:pt idx="55">
                  <c:v>-52.75</c:v>
                </c:pt>
                <c:pt idx="56">
                  <c:v>-50.549999999999727</c:v>
                </c:pt>
                <c:pt idx="57">
                  <c:v>31.199999999999818</c:v>
                </c:pt>
                <c:pt idx="58">
                  <c:v>-24</c:v>
                </c:pt>
                <c:pt idx="59">
                  <c:v>23.349999999999909</c:v>
                </c:pt>
                <c:pt idx="60">
                  <c:v>-49.900000000000091</c:v>
                </c:pt>
                <c:pt idx="61">
                  <c:v>49.600000000000364</c:v>
                </c:pt>
                <c:pt idx="62">
                  <c:v>-19.050000000000182</c:v>
                </c:pt>
                <c:pt idx="63">
                  <c:v>-16.150000000000091</c:v>
                </c:pt>
                <c:pt idx="64">
                  <c:v>24.100000000000364</c:v>
                </c:pt>
                <c:pt idx="65">
                  <c:v>4.5</c:v>
                </c:pt>
                <c:pt idx="66">
                  <c:v>-17.699999999999818</c:v>
                </c:pt>
                <c:pt idx="67">
                  <c:v>22.75</c:v>
                </c:pt>
                <c:pt idx="68">
                  <c:v>-0.99999999999954525</c:v>
                </c:pt>
                <c:pt idx="69">
                  <c:v>27.599999999999909</c:v>
                </c:pt>
                <c:pt idx="70">
                  <c:v>2.2999999999997272</c:v>
                </c:pt>
                <c:pt idx="71">
                  <c:v>-2.7999999999997272</c:v>
                </c:pt>
                <c:pt idx="72">
                  <c:v>13.150000000000091</c:v>
                </c:pt>
                <c:pt idx="73">
                  <c:v>-18.5</c:v>
                </c:pt>
                <c:pt idx="74">
                  <c:v>25</c:v>
                </c:pt>
                <c:pt idx="75">
                  <c:v>-8.2500000000004547</c:v>
                </c:pt>
                <c:pt idx="76">
                  <c:v>-8</c:v>
                </c:pt>
                <c:pt idx="77">
                  <c:v>37.049999999999727</c:v>
                </c:pt>
                <c:pt idx="78">
                  <c:v>-85.699999999999818</c:v>
                </c:pt>
                <c:pt idx="79">
                  <c:v>-14.799999999999727</c:v>
                </c:pt>
                <c:pt idx="80">
                  <c:v>-3.4000000000000909</c:v>
                </c:pt>
                <c:pt idx="81">
                  <c:v>7.2000000000002728</c:v>
                </c:pt>
                <c:pt idx="82">
                  <c:v>1.8999999999996362</c:v>
                </c:pt>
                <c:pt idx="83">
                  <c:v>30.75</c:v>
                </c:pt>
                <c:pt idx="84">
                  <c:v>35.949999999999363</c:v>
                </c:pt>
                <c:pt idx="85">
                  <c:v>31.099999999999909</c:v>
                </c:pt>
                <c:pt idx="86">
                  <c:v>31.800000000000182</c:v>
                </c:pt>
                <c:pt idx="87">
                  <c:v>-66.5</c:v>
                </c:pt>
                <c:pt idx="88">
                  <c:v>-75.449999999999818</c:v>
                </c:pt>
                <c:pt idx="89">
                  <c:v>-58.450000000000273</c:v>
                </c:pt>
                <c:pt idx="90">
                  <c:v>-0.54999999999972715</c:v>
                </c:pt>
                <c:pt idx="91">
                  <c:v>-35.75</c:v>
                </c:pt>
                <c:pt idx="92">
                  <c:v>-35.100000000000364</c:v>
                </c:pt>
                <c:pt idx="93">
                  <c:v>21.300000000000182</c:v>
                </c:pt>
                <c:pt idx="94">
                  <c:v>-0.5</c:v>
                </c:pt>
                <c:pt idx="95">
                  <c:v>-58.699999999999818</c:v>
                </c:pt>
                <c:pt idx="96">
                  <c:v>-28.399999999999636</c:v>
                </c:pt>
                <c:pt idx="97">
                  <c:v>26.650000000000091</c:v>
                </c:pt>
                <c:pt idx="98">
                  <c:v>77.699999999999818</c:v>
                </c:pt>
                <c:pt idx="99">
                  <c:v>8.5999999999999091</c:v>
                </c:pt>
                <c:pt idx="100">
                  <c:v>-29.75</c:v>
                </c:pt>
                <c:pt idx="101">
                  <c:v>-17</c:v>
                </c:pt>
                <c:pt idx="102">
                  <c:v>20.049999999999727</c:v>
                </c:pt>
                <c:pt idx="103">
                  <c:v>99.949999999999818</c:v>
                </c:pt>
                <c:pt idx="104">
                  <c:v>32</c:v>
                </c:pt>
                <c:pt idx="105">
                  <c:v>144</c:v>
                </c:pt>
                <c:pt idx="106">
                  <c:v>21.849999999999909</c:v>
                </c:pt>
                <c:pt idx="107">
                  <c:v>-8.1000000000003638</c:v>
                </c:pt>
                <c:pt idx="108">
                  <c:v>-63.949999999999818</c:v>
                </c:pt>
                <c:pt idx="109">
                  <c:v>29.899999999999636</c:v>
                </c:pt>
                <c:pt idx="110">
                  <c:v>-63</c:v>
                </c:pt>
                <c:pt idx="111">
                  <c:v>-31.899999999999636</c:v>
                </c:pt>
                <c:pt idx="112">
                  <c:v>-6.2000000000002728</c:v>
                </c:pt>
                <c:pt idx="113">
                  <c:v>-23.300000000000182</c:v>
                </c:pt>
                <c:pt idx="114">
                  <c:v>32.349999999999909</c:v>
                </c:pt>
                <c:pt idx="115">
                  <c:v>-19.300000000000182</c:v>
                </c:pt>
                <c:pt idx="116">
                  <c:v>43.049999999999727</c:v>
                </c:pt>
                <c:pt idx="117">
                  <c:v>83</c:v>
                </c:pt>
                <c:pt idx="118">
                  <c:v>-9.9000000000000909</c:v>
                </c:pt>
                <c:pt idx="119">
                  <c:v>-57.5</c:v>
                </c:pt>
                <c:pt idx="120">
                  <c:v>-277.5</c:v>
                </c:pt>
                <c:pt idx="121">
                  <c:v>15</c:v>
                </c:pt>
                <c:pt idx="122">
                  <c:v>3.8000000000001819</c:v>
                </c:pt>
                <c:pt idx="123">
                  <c:v>-21</c:v>
                </c:pt>
                <c:pt idx="124">
                  <c:v>6.9000000000000909</c:v>
                </c:pt>
                <c:pt idx="125">
                  <c:v>-9.5</c:v>
                </c:pt>
                <c:pt idx="126">
                  <c:v>-27.999999999999545</c:v>
                </c:pt>
                <c:pt idx="127">
                  <c:v>-5.3000000000001819</c:v>
                </c:pt>
                <c:pt idx="128">
                  <c:v>60.25</c:v>
                </c:pt>
                <c:pt idx="129">
                  <c:v>65</c:v>
                </c:pt>
                <c:pt idx="130">
                  <c:v>32.450000000000273</c:v>
                </c:pt>
                <c:pt idx="131">
                  <c:v>-5.5999999999999091</c:v>
                </c:pt>
                <c:pt idx="132">
                  <c:v>8.7000000000002728</c:v>
                </c:pt>
                <c:pt idx="133">
                  <c:v>-23.149999999999636</c:v>
                </c:pt>
                <c:pt idx="134">
                  <c:v>4</c:v>
                </c:pt>
                <c:pt idx="135">
                  <c:v>50.300000000000637</c:v>
                </c:pt>
                <c:pt idx="136">
                  <c:v>-17.650000000000546</c:v>
                </c:pt>
                <c:pt idx="137">
                  <c:v>9.1500000000000909</c:v>
                </c:pt>
                <c:pt idx="138">
                  <c:v>-24.5</c:v>
                </c:pt>
                <c:pt idx="139">
                  <c:v>70.900000000000091</c:v>
                </c:pt>
                <c:pt idx="140">
                  <c:v>-38.399999999999636</c:v>
                </c:pt>
                <c:pt idx="141">
                  <c:v>-26</c:v>
                </c:pt>
                <c:pt idx="142">
                  <c:v>-101.79999999999973</c:v>
                </c:pt>
                <c:pt idx="143">
                  <c:v>-5.0999999999999091</c:v>
                </c:pt>
                <c:pt idx="144">
                  <c:v>19.900000000000091</c:v>
                </c:pt>
                <c:pt idx="145">
                  <c:v>35.800000000000182</c:v>
                </c:pt>
                <c:pt idx="146">
                  <c:v>-25.800000000000182</c:v>
                </c:pt>
                <c:pt idx="147">
                  <c:v>48.949999999999818</c:v>
                </c:pt>
                <c:pt idx="148">
                  <c:v>-17.900000000000091</c:v>
                </c:pt>
                <c:pt idx="149">
                  <c:v>-17.900000000000091</c:v>
                </c:pt>
                <c:pt idx="150">
                  <c:v>11.449999999999818</c:v>
                </c:pt>
                <c:pt idx="151">
                  <c:v>6.9499999999998181</c:v>
                </c:pt>
                <c:pt idx="152">
                  <c:v>36.699999999999818</c:v>
                </c:pt>
                <c:pt idx="153">
                  <c:v>30.800000000000182</c:v>
                </c:pt>
                <c:pt idx="154">
                  <c:v>12.900000000000091</c:v>
                </c:pt>
                <c:pt idx="155">
                  <c:v>-4.4000000000000909</c:v>
                </c:pt>
                <c:pt idx="156">
                  <c:v>41.300000000000182</c:v>
                </c:pt>
                <c:pt idx="157">
                  <c:v>-51.400000000000091</c:v>
                </c:pt>
                <c:pt idx="158">
                  <c:v>52.050000000000182</c:v>
                </c:pt>
                <c:pt idx="159">
                  <c:v>10.099999999999909</c:v>
                </c:pt>
                <c:pt idx="160">
                  <c:v>-59.5</c:v>
                </c:pt>
                <c:pt idx="161">
                  <c:v>-21.599999999999909</c:v>
                </c:pt>
                <c:pt idx="162">
                  <c:v>2</c:v>
                </c:pt>
                <c:pt idx="163">
                  <c:v>-16.949999999999818</c:v>
                </c:pt>
                <c:pt idx="164">
                  <c:v>-2.2999999999997272</c:v>
                </c:pt>
                <c:pt idx="165">
                  <c:v>102</c:v>
                </c:pt>
                <c:pt idx="166">
                  <c:v>2.8000000000001819</c:v>
                </c:pt>
                <c:pt idx="167">
                  <c:v>14.800000000000182</c:v>
                </c:pt>
                <c:pt idx="168">
                  <c:v>-4.9500000000002728</c:v>
                </c:pt>
                <c:pt idx="169">
                  <c:v>26.25</c:v>
                </c:pt>
                <c:pt idx="170">
                  <c:v>-5.3000000000001819</c:v>
                </c:pt>
                <c:pt idx="171">
                  <c:v>36.5</c:v>
                </c:pt>
                <c:pt idx="172">
                  <c:v>-11.550000000000182</c:v>
                </c:pt>
                <c:pt idx="173">
                  <c:v>-10.75</c:v>
                </c:pt>
                <c:pt idx="174">
                  <c:v>-97.350000000000364</c:v>
                </c:pt>
                <c:pt idx="175">
                  <c:v>39.650000000000546</c:v>
                </c:pt>
                <c:pt idx="176">
                  <c:v>-51</c:v>
                </c:pt>
                <c:pt idx="177">
                  <c:v>-54.599999999999909</c:v>
                </c:pt>
                <c:pt idx="178">
                  <c:v>1.1999999999998181</c:v>
                </c:pt>
                <c:pt idx="179">
                  <c:v>-36.200000000000273</c:v>
                </c:pt>
                <c:pt idx="180">
                  <c:v>37.450000000000273</c:v>
                </c:pt>
                <c:pt idx="181">
                  <c:v>8.9000000000000909</c:v>
                </c:pt>
                <c:pt idx="182">
                  <c:v>71</c:v>
                </c:pt>
                <c:pt idx="183">
                  <c:v>7</c:v>
                </c:pt>
                <c:pt idx="184">
                  <c:v>-49.099999999999909</c:v>
                </c:pt>
                <c:pt idx="185">
                  <c:v>23.899999999999636</c:v>
                </c:pt>
                <c:pt idx="186">
                  <c:v>-20.149999999999636</c:v>
                </c:pt>
                <c:pt idx="187">
                  <c:v>3.7999999999997272</c:v>
                </c:pt>
                <c:pt idx="188">
                  <c:v>13.299999999999727</c:v>
                </c:pt>
                <c:pt idx="189">
                  <c:v>-3.8499999999999091</c:v>
                </c:pt>
                <c:pt idx="190">
                  <c:v>-25.500000000000455</c:v>
                </c:pt>
                <c:pt idx="191">
                  <c:v>17.850000000000364</c:v>
                </c:pt>
                <c:pt idx="192">
                  <c:v>-34.799999999999727</c:v>
                </c:pt>
                <c:pt idx="193">
                  <c:v>-30.899999999999636</c:v>
                </c:pt>
                <c:pt idx="194">
                  <c:v>52.300000000000182</c:v>
                </c:pt>
                <c:pt idx="195">
                  <c:v>44</c:v>
                </c:pt>
                <c:pt idx="196">
                  <c:v>-36.300000000000182</c:v>
                </c:pt>
                <c:pt idx="197">
                  <c:v>29.849999999999909</c:v>
                </c:pt>
                <c:pt idx="198">
                  <c:v>-26</c:v>
                </c:pt>
                <c:pt idx="199">
                  <c:v>13.800000000000182</c:v>
                </c:pt>
                <c:pt idx="200">
                  <c:v>-44.049999999999727</c:v>
                </c:pt>
                <c:pt idx="201">
                  <c:v>-38.949999999999818</c:v>
                </c:pt>
                <c:pt idx="202">
                  <c:v>83.450000000000273</c:v>
                </c:pt>
                <c:pt idx="203">
                  <c:v>-17.200000000000273</c:v>
                </c:pt>
                <c:pt idx="204">
                  <c:v>57.5</c:v>
                </c:pt>
                <c:pt idx="205">
                  <c:v>-111.00000000000045</c:v>
                </c:pt>
                <c:pt idx="206">
                  <c:v>167.34999999999991</c:v>
                </c:pt>
                <c:pt idx="207">
                  <c:v>26.900000000000091</c:v>
                </c:pt>
                <c:pt idx="208">
                  <c:v>5.9500000000002728</c:v>
                </c:pt>
                <c:pt idx="209">
                  <c:v>-98.400000000000091</c:v>
                </c:pt>
                <c:pt idx="210">
                  <c:v>6.9499999999998181</c:v>
                </c:pt>
                <c:pt idx="211">
                  <c:v>-34</c:v>
                </c:pt>
                <c:pt idx="212">
                  <c:v>38.899999999999636</c:v>
                </c:pt>
                <c:pt idx="213">
                  <c:v>44.600000000000364</c:v>
                </c:pt>
                <c:pt idx="214">
                  <c:v>-26.299999999999727</c:v>
                </c:pt>
                <c:pt idx="215">
                  <c:v>24.900000000000091</c:v>
                </c:pt>
                <c:pt idx="216">
                  <c:v>-1.4500000000002728</c:v>
                </c:pt>
                <c:pt idx="217">
                  <c:v>64</c:v>
                </c:pt>
                <c:pt idx="218">
                  <c:v>80.050000000000182</c:v>
                </c:pt>
                <c:pt idx="219">
                  <c:v>-16</c:v>
                </c:pt>
                <c:pt idx="220">
                  <c:v>-19.100000000000364</c:v>
                </c:pt>
                <c:pt idx="221">
                  <c:v>12.049999999999727</c:v>
                </c:pt>
                <c:pt idx="222">
                  <c:v>12.949999999999818</c:v>
                </c:pt>
                <c:pt idx="223">
                  <c:v>-8.8000000000001819</c:v>
                </c:pt>
                <c:pt idx="224">
                  <c:v>18</c:v>
                </c:pt>
                <c:pt idx="225">
                  <c:v>18.899999999999636</c:v>
                </c:pt>
                <c:pt idx="226">
                  <c:v>-28.899999999999636</c:v>
                </c:pt>
                <c:pt idx="227">
                  <c:v>19.249999999999545</c:v>
                </c:pt>
                <c:pt idx="228">
                  <c:v>9</c:v>
                </c:pt>
                <c:pt idx="229">
                  <c:v>18.649999999999636</c:v>
                </c:pt>
                <c:pt idx="230">
                  <c:v>9.3500000000003638</c:v>
                </c:pt>
                <c:pt idx="231">
                  <c:v>37.75</c:v>
                </c:pt>
                <c:pt idx="232">
                  <c:v>-23.250000000000455</c:v>
                </c:pt>
                <c:pt idx="233">
                  <c:v>-10.900000000000091</c:v>
                </c:pt>
                <c:pt idx="234">
                  <c:v>34.650000000000091</c:v>
                </c:pt>
                <c:pt idx="235">
                  <c:v>14.050000000000182</c:v>
                </c:pt>
                <c:pt idx="236">
                  <c:v>9.5999999999999091</c:v>
                </c:pt>
                <c:pt idx="237">
                  <c:v>0.65000000000009095</c:v>
                </c:pt>
                <c:pt idx="238">
                  <c:v>-34.900000000000091</c:v>
                </c:pt>
                <c:pt idx="239">
                  <c:v>8</c:v>
                </c:pt>
                <c:pt idx="240">
                  <c:v>-6</c:v>
                </c:pt>
                <c:pt idx="241">
                  <c:v>-17.050000000000182</c:v>
                </c:pt>
                <c:pt idx="242">
                  <c:v>13.75</c:v>
                </c:pt>
                <c:pt idx="243">
                  <c:v>-15.5</c:v>
                </c:pt>
                <c:pt idx="244">
                  <c:v>-51.400000000000091</c:v>
                </c:pt>
                <c:pt idx="245">
                  <c:v>18</c:v>
                </c:pt>
                <c:pt idx="246">
                  <c:v>-18.799999999999727</c:v>
                </c:pt>
                <c:pt idx="247">
                  <c:v>-6</c:v>
                </c:pt>
                <c:pt idx="248">
                  <c:v>-12.850000000000364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7-49C8-9F2E-5B42C9B21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710912"/>
        <c:axId val="1834700352"/>
      </c:scatterChart>
      <c:valAx>
        <c:axId val="183471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00352"/>
        <c:crosses val="autoZero"/>
        <c:crossBetween val="midCat"/>
      </c:valAx>
      <c:valAx>
        <c:axId val="18347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1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518160</xdr:colOff>
      <xdr:row>3</xdr:row>
      <xdr:rowOff>87630</xdr:rowOff>
    </xdr:from>
    <xdr:to>
      <xdr:col>24</xdr:col>
      <xdr:colOff>213360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4A038-856C-F6DC-7E57-1B4D851D1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7B5F7A-67D9-4ADE-87CE-7F64D23DDD9F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1141733307042933&quot;"/>
    <we:property name="WC5VAUl/LRo=" value="&quot;&quot;"/>
    <we:property name="WC5VAUl9Lgh9LgY=" value="&quot;AQ==&quot;"/>
    <we:property name="WC5VAUlDIBxGIho3KBFV" value="&quot;AGkCWVgAf0E=&quot;"/>
    <we:property name="WC5VAUlDIBxGIho3Kg9I" value="&quot;AA==&quot;"/>
    <we:property name="WC5VAUlDIBxGIho3KgFG" value="&quot;AQ==&quot;"/>
    <we:property name="WC5VAUlDIBxGIho3KgZD" value="&quot;BQ==&quot;"/>
    <we:property name="WC5VAUlDIBxGIho3KhBU" value="&quot;AA==&quot;"/>
    <we:property name="WC5VAUlDIBxGIho3KwBc" value="&quot;AQ==&quot;"/>
    <we:property name="WC5VAUlDIBxGIho3KwxT" value="&quot;AA==&quot;"/>
    <we:property name="WC5VAUlDIBxGIho3KxBK" value="&quot;AXcC&quot;"/>
    <we:property name="WC5VAUlDIBxGIho3KxdR" value="&quot;AA==&quot;"/>
    <we:property name="WC5VAUlDIBxGIho3LAxc" value="&quot;AGkCWA==&quot;"/>
    <we:property name="WC5VAUlDIBxGIho3LgJc" value="&quot;AA==&quot;"/>
    <we:property name="WC5VAUlDIBxGIho3MRND" value="&quot;AGkLUA==&quot;"/>
    <we:property name="WC5VAUlDIBxGIho3MRNU" value="&quot;Aw==&quot;"/>
    <we:property name="WC5VAUlDIBxGIho3MRNZ" value="&quot;AQ==&quot;"/>
    <we:property name="WC5VAUlDIBxGIho3NBNA" value="&quot;AA==&quot;"/>
    <we:property name="WC5VAUlDIBxGIho3NBNE" value="&quot;AA==&quot;"/>
    <we:property name="WC5VAUlDIBxGIho3NQ1Z" value="&quot;A3c=&quot;"/>
    <we:property name="WC5VAUlDIBxGIho3NQZE" value="&quot;AQ==&quot;"/>
    <we:property name="WC5VAUlDIBxGIho3NRBc" value="&quot;AA==&quot;"/>
    <we:property name="WC5VAUlDIBxGIho3NRFE" value="&quot;AGkCXl0=&quot;"/>
    <we:property name="WC5VAUlDIBxGIho3NgZX" value="&quot;AQ==&quot;"/>
    <we:property name="WC5VAUlDIBxGIho3NhZd" value="&quot;AA==&quot;"/>
    <we:property name="WC5VAUlDIBxGIho3NhdC" value="&quot;Ag==&quot;"/>
    <we:property name="WC5VAUlDIBxGIho3OQBT" value="&quot;AGkCWVk=&quot;"/>
    <we:property name="WC5VAUlDIBxGIho3ORFD" value="&quot;AQ==&quot;"/>
    <we:property name="WC5VAUlDIBxGIho3OxVX" value="&quot;AGkCWVgB&quot;"/>
    <we:property name="WC5VAUlDIBxGIho3PQ1X" value="&quot;dxV1&quot;"/>
    <we:property name="WC5VAUlDIBxGIho3PgZR" value="&quot;AGkCWVgAf0E=&quot;"/>
    <we:property name="WC5VAUlDIBxGIho3PwJA" value="&quot;AGkCWVgAf0E=&quot;"/>
    <we:property name="WC5VAUlmLgJZJgoEPRA=" value="&quot;&quot;"/>
  </we:properties>
  <we:bindings>
    <we:binding id="refEdit" type="matrix" appref="{1EA35BFF-385C-4D8D-986F-FE4A65DAA984}"/>
    <we:binding id="Worker" type="matrix" appref="{4DB0D7FD-36AC-4F01-85AC-C027B1A189A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51"/>
  <sheetViews>
    <sheetView showGridLines="0" workbookViewId="0">
      <selection sqref="A1:XFD1"/>
    </sheetView>
  </sheetViews>
  <sheetFormatPr defaultRowHeight="14.4" x14ac:dyDescent="0.3"/>
  <cols>
    <col min="2" max="2" width="10" bestFit="1" customWidth="1"/>
    <col min="3" max="3" width="8" bestFit="1" customWidth="1"/>
    <col min="11" max="11" width="10.5546875" bestFit="1" customWidth="1"/>
  </cols>
  <sheetData>
    <row r="2" spans="2:15" x14ac:dyDescent="0.3">
      <c r="B2" s="6" t="s">
        <v>6</v>
      </c>
      <c r="C2" s="6" t="s">
        <v>0</v>
      </c>
      <c r="D2" s="6" t="s">
        <v>1</v>
      </c>
      <c r="E2" s="6" t="s">
        <v>2</v>
      </c>
      <c r="G2" s="6" t="s">
        <v>7</v>
      </c>
      <c r="H2" s="6" t="s">
        <v>8</v>
      </c>
      <c r="I2" s="6" t="s">
        <v>9</v>
      </c>
    </row>
    <row r="3" spans="2:15" x14ac:dyDescent="0.3">
      <c r="B3" s="4">
        <v>45623</v>
      </c>
      <c r="C3" s="2">
        <v>1293.5</v>
      </c>
      <c r="D3" s="2">
        <v>1303.8499999999999</v>
      </c>
      <c r="E3" s="2">
        <v>1286</v>
      </c>
      <c r="G3" s="3">
        <f>D3-C3</f>
        <v>10.349999999999909</v>
      </c>
      <c r="H3" s="3">
        <f>E3-C3</f>
        <v>-7.5</v>
      </c>
      <c r="I3" s="3">
        <f>G3+H3</f>
        <v>2.8499999999999091</v>
      </c>
    </row>
    <row r="4" spans="2:15" x14ac:dyDescent="0.3">
      <c r="B4" s="4">
        <v>45622</v>
      </c>
      <c r="C4" s="2">
        <v>1294.95</v>
      </c>
      <c r="D4" s="2">
        <v>1297.8499999999999</v>
      </c>
      <c r="E4" s="2">
        <v>1284.2</v>
      </c>
      <c r="G4" s="3">
        <f t="shared" ref="G4:G67" si="0">D4-C4</f>
        <v>2.8999999999998636</v>
      </c>
      <c r="H4" s="3">
        <f t="shared" ref="H4:H67" si="1">E4-C4</f>
        <v>-10.75</v>
      </c>
      <c r="I4" s="3">
        <f t="shared" ref="I4:I67" si="2">G4+H4</f>
        <v>-7.8500000000001364</v>
      </c>
    </row>
    <row r="5" spans="2:15" x14ac:dyDescent="0.3">
      <c r="B5" s="4">
        <v>45621</v>
      </c>
      <c r="C5" s="2">
        <v>1290</v>
      </c>
      <c r="D5" s="2">
        <v>1304.45</v>
      </c>
      <c r="E5" s="2">
        <v>1282.45</v>
      </c>
      <c r="G5" s="3">
        <f t="shared" si="0"/>
        <v>14.450000000000045</v>
      </c>
      <c r="H5" s="3">
        <f t="shared" si="1"/>
        <v>-7.5499999999999545</v>
      </c>
      <c r="I5" s="3">
        <f t="shared" si="2"/>
        <v>6.9000000000000909</v>
      </c>
      <c r="L5" s="23" t="s">
        <v>3</v>
      </c>
      <c r="M5" s="22">
        <f>MAX(G3:G252)</f>
        <v>176</v>
      </c>
      <c r="N5" s="22">
        <f>MAX(H3:H252)</f>
        <v>0</v>
      </c>
      <c r="O5" s="22">
        <f>MAX(I3:I252)</f>
        <v>167.34999999999991</v>
      </c>
    </row>
    <row r="6" spans="2:15" x14ac:dyDescent="0.3">
      <c r="B6" s="4">
        <v>45618</v>
      </c>
      <c r="C6" s="2">
        <v>1229.4000000000001</v>
      </c>
      <c r="D6" s="2">
        <v>1268.8499999999999</v>
      </c>
      <c r="E6" s="2">
        <v>1222.45</v>
      </c>
      <c r="G6" s="3">
        <f t="shared" si="0"/>
        <v>39.449999999999818</v>
      </c>
      <c r="H6" s="3">
        <f t="shared" si="1"/>
        <v>-6.9500000000000455</v>
      </c>
      <c r="I6" s="3">
        <f t="shared" si="2"/>
        <v>32.499999999999773</v>
      </c>
      <c r="L6" s="23" t="s">
        <v>4</v>
      </c>
      <c r="M6" s="22">
        <f>MIN(G3:G253)</f>
        <v>0</v>
      </c>
      <c r="N6" s="22">
        <f>MIN(H3:H253)</f>
        <v>-277.5</v>
      </c>
      <c r="O6" s="22">
        <f>MIN(I3:I253)</f>
        <v>-277.5</v>
      </c>
    </row>
    <row r="7" spans="2:15" x14ac:dyDescent="0.3">
      <c r="B7" s="4">
        <v>45617</v>
      </c>
      <c r="C7" s="2">
        <v>1241.6500000000001</v>
      </c>
      <c r="D7" s="2">
        <v>1243.95</v>
      </c>
      <c r="E7" s="2">
        <v>1217.25</v>
      </c>
      <c r="G7" s="3">
        <f t="shared" si="0"/>
        <v>2.2999999999999545</v>
      </c>
      <c r="H7" s="3">
        <f t="shared" si="1"/>
        <v>-24.400000000000091</v>
      </c>
      <c r="I7" s="3">
        <f t="shared" si="2"/>
        <v>-22.100000000000136</v>
      </c>
      <c r="L7" s="23" t="s">
        <v>5</v>
      </c>
      <c r="M7" s="22">
        <f>M5-M6</f>
        <v>176</v>
      </c>
      <c r="N7" s="22">
        <f>N5-N6</f>
        <v>277.5</v>
      </c>
      <c r="O7" s="15"/>
    </row>
    <row r="8" spans="2:15" x14ac:dyDescent="0.3">
      <c r="B8" s="4">
        <v>45615</v>
      </c>
      <c r="C8" s="2">
        <v>1260.75</v>
      </c>
      <c r="D8" s="2">
        <v>1281.5</v>
      </c>
      <c r="E8" s="2">
        <v>1235.1500000000001</v>
      </c>
      <c r="G8" s="3">
        <f t="shared" si="0"/>
        <v>20.75</v>
      </c>
      <c r="H8" s="3">
        <f t="shared" si="1"/>
        <v>-25.599999999999909</v>
      </c>
      <c r="I8" s="3">
        <f t="shared" si="2"/>
        <v>-4.8499999999999091</v>
      </c>
    </row>
    <row r="9" spans="2:15" x14ac:dyDescent="0.3">
      <c r="B9" s="4">
        <v>45614</v>
      </c>
      <c r="C9" s="2">
        <v>1267.5999999999999</v>
      </c>
      <c r="D9" s="2">
        <v>1272.9000000000001</v>
      </c>
      <c r="E9" s="2">
        <v>1243.9000000000001</v>
      </c>
      <c r="G9" s="3">
        <f t="shared" si="0"/>
        <v>5.3000000000001819</v>
      </c>
      <c r="H9" s="3">
        <f t="shared" si="1"/>
        <v>-23.699999999999818</v>
      </c>
      <c r="I9" s="3">
        <f t="shared" si="2"/>
        <v>-18.399999999999636</v>
      </c>
    </row>
    <row r="10" spans="2:15" x14ac:dyDescent="0.3">
      <c r="B10" s="4">
        <v>45610</v>
      </c>
      <c r="C10" s="2">
        <v>1253.5999999999999</v>
      </c>
      <c r="D10" s="2">
        <v>1272.5999999999999</v>
      </c>
      <c r="E10" s="2">
        <v>1251.0999999999999</v>
      </c>
      <c r="G10" s="3">
        <f t="shared" si="0"/>
        <v>19</v>
      </c>
      <c r="H10" s="3">
        <f t="shared" si="1"/>
        <v>-2.5</v>
      </c>
      <c r="I10" s="3">
        <f t="shared" si="2"/>
        <v>16.5</v>
      </c>
    </row>
    <row r="11" spans="2:15" x14ac:dyDescent="0.3">
      <c r="B11" s="4">
        <v>45609</v>
      </c>
      <c r="C11" s="2">
        <v>1270.25</v>
      </c>
      <c r="D11" s="2">
        <v>1275.45</v>
      </c>
      <c r="E11" s="2">
        <v>1249.5</v>
      </c>
      <c r="G11" s="3">
        <f t="shared" si="0"/>
        <v>5.2000000000000455</v>
      </c>
      <c r="H11" s="3">
        <f t="shared" si="1"/>
        <v>-20.75</v>
      </c>
      <c r="I11" s="3">
        <f t="shared" si="2"/>
        <v>-15.549999999999955</v>
      </c>
    </row>
    <row r="12" spans="2:15" x14ac:dyDescent="0.3">
      <c r="B12" s="4">
        <v>45608</v>
      </c>
      <c r="C12" s="2">
        <v>1275.55</v>
      </c>
      <c r="D12" s="2">
        <v>1289.3</v>
      </c>
      <c r="E12" s="2">
        <v>1267.5</v>
      </c>
      <c r="G12" s="3">
        <f t="shared" si="0"/>
        <v>13.75</v>
      </c>
      <c r="H12" s="3">
        <f t="shared" si="1"/>
        <v>-8.0499999999999545</v>
      </c>
      <c r="I12" s="3">
        <f t="shared" si="2"/>
        <v>5.7000000000000455</v>
      </c>
    </row>
    <row r="13" spans="2:15" x14ac:dyDescent="0.3">
      <c r="B13" s="4">
        <v>45607</v>
      </c>
      <c r="C13" s="2">
        <v>1278.95</v>
      </c>
      <c r="D13" s="2">
        <v>1286</v>
      </c>
      <c r="E13" s="2">
        <v>1267</v>
      </c>
      <c r="G13" s="3">
        <f t="shared" si="0"/>
        <v>7.0499999999999545</v>
      </c>
      <c r="H13" s="3">
        <f t="shared" si="1"/>
        <v>-11.950000000000045</v>
      </c>
      <c r="I13" s="3">
        <f t="shared" si="2"/>
        <v>-4.9000000000000909</v>
      </c>
      <c r="L13" s="24">
        <f>COUNTIFS(I3:I251,"&gt;140")</f>
        <v>2</v>
      </c>
    </row>
    <row r="14" spans="2:15" x14ac:dyDescent="0.3">
      <c r="B14" s="4">
        <v>45604</v>
      </c>
      <c r="C14" s="2">
        <v>1297.6500000000001</v>
      </c>
      <c r="D14" s="2">
        <v>1301.6500000000001</v>
      </c>
      <c r="E14" s="2">
        <v>1275</v>
      </c>
      <c r="G14" s="3">
        <f t="shared" si="0"/>
        <v>4</v>
      </c>
      <c r="H14" s="3">
        <f t="shared" si="1"/>
        <v>-22.650000000000091</v>
      </c>
      <c r="I14" s="3">
        <f t="shared" si="2"/>
        <v>-18.650000000000091</v>
      </c>
      <c r="K14" t="s">
        <v>10</v>
      </c>
      <c r="L14">
        <f>PERCENTILE(I3:I251,0.95)</f>
        <v>59.149999999999984</v>
      </c>
    </row>
    <row r="15" spans="2:15" x14ac:dyDescent="0.3">
      <c r="B15" s="4">
        <v>45603</v>
      </c>
      <c r="C15" s="2">
        <v>1324</v>
      </c>
      <c r="D15" s="2">
        <v>1324</v>
      </c>
      <c r="E15" s="2">
        <v>1302.5999999999999</v>
      </c>
      <c r="G15" s="3">
        <f t="shared" si="0"/>
        <v>0</v>
      </c>
      <c r="H15" s="3">
        <f t="shared" si="1"/>
        <v>-21.400000000000091</v>
      </c>
      <c r="I15" s="3">
        <f t="shared" si="2"/>
        <v>-21.400000000000091</v>
      </c>
      <c r="K15" t="s">
        <v>11</v>
      </c>
      <c r="L15">
        <f>_xlfn.PERCENTILE.EXC(I3:I251,0.05)</f>
        <v>-59.099999999999909</v>
      </c>
    </row>
    <row r="16" spans="2:15" x14ac:dyDescent="0.3">
      <c r="B16" s="4">
        <v>45602</v>
      </c>
      <c r="C16" s="2">
        <v>1310</v>
      </c>
      <c r="D16" s="2">
        <v>1328.3</v>
      </c>
      <c r="E16" s="2">
        <v>1300.2</v>
      </c>
      <c r="G16" s="3">
        <f t="shared" si="0"/>
        <v>18.299999999999955</v>
      </c>
      <c r="H16" s="3">
        <f t="shared" si="1"/>
        <v>-9.7999999999999545</v>
      </c>
      <c r="I16" s="3">
        <f t="shared" si="2"/>
        <v>8.5</v>
      </c>
    </row>
    <row r="17" spans="2:9" x14ac:dyDescent="0.3">
      <c r="B17" s="4">
        <v>45601</v>
      </c>
      <c r="C17" s="2">
        <v>1293</v>
      </c>
      <c r="D17" s="2">
        <v>1309.55</v>
      </c>
      <c r="E17" s="2">
        <v>1286.1500000000001</v>
      </c>
      <c r="G17" s="3">
        <f t="shared" si="0"/>
        <v>16.549999999999955</v>
      </c>
      <c r="H17" s="3">
        <f t="shared" si="1"/>
        <v>-6.8499999999999091</v>
      </c>
      <c r="I17" s="3">
        <f t="shared" si="2"/>
        <v>9.7000000000000455</v>
      </c>
    </row>
    <row r="18" spans="2:9" x14ac:dyDescent="0.3">
      <c r="B18" s="4">
        <v>45600</v>
      </c>
      <c r="C18" s="2">
        <v>1337.85</v>
      </c>
      <c r="D18" s="2">
        <v>1340</v>
      </c>
      <c r="E18" s="2">
        <v>1285.0999999999999</v>
      </c>
      <c r="G18" s="3">
        <f t="shared" si="0"/>
        <v>2.1500000000000909</v>
      </c>
      <c r="H18" s="3">
        <f t="shared" si="1"/>
        <v>-52.75</v>
      </c>
      <c r="I18" s="3">
        <f t="shared" si="2"/>
        <v>-50.599999999999909</v>
      </c>
    </row>
    <row r="19" spans="2:9" x14ac:dyDescent="0.3">
      <c r="B19" s="4">
        <v>45597</v>
      </c>
      <c r="C19" s="2">
        <v>1333.05</v>
      </c>
      <c r="D19" s="2">
        <v>1341.95</v>
      </c>
      <c r="E19" s="2">
        <v>1333</v>
      </c>
      <c r="G19" s="3">
        <f t="shared" si="0"/>
        <v>8.9000000000000909</v>
      </c>
      <c r="H19" s="3">
        <f t="shared" si="1"/>
        <v>-4.9999999999954525E-2</v>
      </c>
      <c r="I19" s="3">
        <f t="shared" si="2"/>
        <v>8.8500000000001364</v>
      </c>
    </row>
    <row r="20" spans="2:9" x14ac:dyDescent="0.3">
      <c r="B20" s="4">
        <v>45596</v>
      </c>
      <c r="C20" s="2">
        <v>1340</v>
      </c>
      <c r="D20" s="2">
        <v>1343</v>
      </c>
      <c r="E20" s="2">
        <v>1326.15</v>
      </c>
      <c r="G20" s="3">
        <f t="shared" si="0"/>
        <v>3</v>
      </c>
      <c r="H20" s="3">
        <f t="shared" si="1"/>
        <v>-13.849999999999909</v>
      </c>
      <c r="I20" s="3">
        <f t="shared" si="2"/>
        <v>-10.849999999999909</v>
      </c>
    </row>
    <row r="21" spans="2:9" x14ac:dyDescent="0.3">
      <c r="B21" s="4">
        <v>45595</v>
      </c>
      <c r="C21" s="2">
        <v>1335</v>
      </c>
      <c r="D21" s="2">
        <v>1350</v>
      </c>
      <c r="E21" s="2">
        <v>1325.35</v>
      </c>
      <c r="G21" s="3">
        <f t="shared" si="0"/>
        <v>15</v>
      </c>
      <c r="H21" s="3">
        <f t="shared" si="1"/>
        <v>-9.6500000000000909</v>
      </c>
      <c r="I21" s="3">
        <f t="shared" si="2"/>
        <v>5.3499999999999091</v>
      </c>
    </row>
    <row r="22" spans="2:9" x14ac:dyDescent="0.3">
      <c r="B22" s="4">
        <v>45594</v>
      </c>
      <c r="C22" s="2">
        <v>1328.1</v>
      </c>
      <c r="D22" s="2">
        <v>1343.2</v>
      </c>
      <c r="E22" s="2">
        <v>1320.3</v>
      </c>
      <c r="G22" s="3">
        <f t="shared" si="0"/>
        <v>15.100000000000136</v>
      </c>
      <c r="H22" s="3">
        <f t="shared" si="1"/>
        <v>-7.7999999999999545</v>
      </c>
      <c r="I22" s="3">
        <f t="shared" si="2"/>
        <v>7.3000000000001819</v>
      </c>
    </row>
    <row r="23" spans="2:9" x14ac:dyDescent="0.3">
      <c r="B23" s="4">
        <v>45593</v>
      </c>
      <c r="C23" s="2">
        <v>1337</v>
      </c>
      <c r="D23" s="2">
        <v>1353</v>
      </c>
      <c r="E23" s="2">
        <v>1322.1</v>
      </c>
      <c r="G23" s="3">
        <f t="shared" si="0"/>
        <v>16</v>
      </c>
      <c r="H23" s="3">
        <f t="shared" si="1"/>
        <v>-14.900000000000091</v>
      </c>
      <c r="I23" s="3">
        <f t="shared" si="2"/>
        <v>1.0999999999999091</v>
      </c>
    </row>
    <row r="24" spans="2:9" x14ac:dyDescent="0.3">
      <c r="B24" s="4">
        <v>45590</v>
      </c>
      <c r="C24" s="2">
        <v>2687</v>
      </c>
      <c r="D24" s="2">
        <v>2688.7</v>
      </c>
      <c r="E24" s="2">
        <v>2644</v>
      </c>
      <c r="G24" s="3">
        <f t="shared" si="0"/>
        <v>1.6999999999998181</v>
      </c>
      <c r="H24" s="3">
        <f t="shared" si="1"/>
        <v>-43</v>
      </c>
      <c r="I24" s="3">
        <f t="shared" si="2"/>
        <v>-41.300000000000182</v>
      </c>
    </row>
    <row r="25" spans="2:9" x14ac:dyDescent="0.3">
      <c r="B25" s="4">
        <v>45589</v>
      </c>
      <c r="C25" s="2">
        <v>2670.55</v>
      </c>
      <c r="D25" s="2">
        <v>2687.4</v>
      </c>
      <c r="E25" s="2">
        <v>2646.25</v>
      </c>
      <c r="G25" s="3">
        <f t="shared" si="0"/>
        <v>16.849999999999909</v>
      </c>
      <c r="H25" s="3">
        <f t="shared" si="1"/>
        <v>-24.300000000000182</v>
      </c>
      <c r="I25" s="3">
        <f t="shared" si="2"/>
        <v>-7.4500000000002728</v>
      </c>
    </row>
    <row r="26" spans="2:9" x14ac:dyDescent="0.3">
      <c r="B26" s="4">
        <v>45588</v>
      </c>
      <c r="C26" s="2">
        <v>2675</v>
      </c>
      <c r="D26" s="2">
        <v>2714.95</v>
      </c>
      <c r="E26" s="2">
        <v>2670</v>
      </c>
      <c r="G26" s="3">
        <f t="shared" si="0"/>
        <v>39.949999999999818</v>
      </c>
      <c r="H26" s="3">
        <f t="shared" si="1"/>
        <v>-5</v>
      </c>
      <c r="I26" s="3">
        <f t="shared" si="2"/>
        <v>34.949999999999818</v>
      </c>
    </row>
    <row r="27" spans="2:9" x14ac:dyDescent="0.3">
      <c r="B27" s="4">
        <v>45587</v>
      </c>
      <c r="C27" s="2">
        <v>2738.4</v>
      </c>
      <c r="D27" s="2">
        <v>2752</v>
      </c>
      <c r="E27" s="2">
        <v>2680.45</v>
      </c>
      <c r="G27" s="3">
        <f t="shared" si="0"/>
        <v>13.599999999999909</v>
      </c>
      <c r="H27" s="3">
        <f t="shared" si="1"/>
        <v>-57.950000000000273</v>
      </c>
      <c r="I27" s="3">
        <f t="shared" si="2"/>
        <v>-44.350000000000364</v>
      </c>
    </row>
    <row r="28" spans="2:9" x14ac:dyDescent="0.3">
      <c r="B28" s="4">
        <v>45586</v>
      </c>
      <c r="C28" s="2">
        <v>2734.25</v>
      </c>
      <c r="D28" s="2">
        <v>2748</v>
      </c>
      <c r="E28" s="2">
        <v>2715.45</v>
      </c>
      <c r="G28" s="3">
        <f t="shared" si="0"/>
        <v>13.75</v>
      </c>
      <c r="H28" s="3">
        <f t="shared" si="1"/>
        <v>-18.800000000000182</v>
      </c>
      <c r="I28" s="3">
        <f t="shared" si="2"/>
        <v>-5.0500000000001819</v>
      </c>
    </row>
    <row r="29" spans="2:9" x14ac:dyDescent="0.3">
      <c r="B29" s="4">
        <v>45583</v>
      </c>
      <c r="C29" s="2">
        <v>2704.35</v>
      </c>
      <c r="D29" s="2">
        <v>2736.85</v>
      </c>
      <c r="E29" s="2">
        <v>2682.65</v>
      </c>
      <c r="G29" s="3">
        <f t="shared" si="0"/>
        <v>32.5</v>
      </c>
      <c r="H29" s="3">
        <f t="shared" si="1"/>
        <v>-21.699999999999818</v>
      </c>
      <c r="I29" s="3">
        <f t="shared" si="2"/>
        <v>10.800000000000182</v>
      </c>
    </row>
    <row r="30" spans="2:9" x14ac:dyDescent="0.3">
      <c r="B30" s="4">
        <v>45582</v>
      </c>
      <c r="C30" s="2">
        <v>2731.4</v>
      </c>
      <c r="D30" s="2">
        <v>2736.9</v>
      </c>
      <c r="E30" s="2">
        <v>2704.1</v>
      </c>
      <c r="G30" s="3">
        <f t="shared" si="0"/>
        <v>5.5</v>
      </c>
      <c r="H30" s="3">
        <f t="shared" si="1"/>
        <v>-27.300000000000182</v>
      </c>
      <c r="I30" s="3">
        <f t="shared" si="2"/>
        <v>-21.800000000000182</v>
      </c>
    </row>
    <row r="31" spans="2:9" x14ac:dyDescent="0.3">
      <c r="B31" s="4">
        <v>45581</v>
      </c>
      <c r="C31" s="2">
        <v>2680</v>
      </c>
      <c r="D31" s="2">
        <v>2728</v>
      </c>
      <c r="E31" s="2">
        <v>2675.25</v>
      </c>
      <c r="G31" s="3">
        <f t="shared" si="0"/>
        <v>48</v>
      </c>
      <c r="H31" s="3">
        <f t="shared" si="1"/>
        <v>-4.75</v>
      </c>
      <c r="I31" s="3">
        <f t="shared" si="2"/>
        <v>43.25</v>
      </c>
    </row>
    <row r="32" spans="2:9" x14ac:dyDescent="0.3">
      <c r="B32" s="4">
        <v>45580</v>
      </c>
      <c r="C32" s="2">
        <v>2717.05</v>
      </c>
      <c r="D32" s="2">
        <v>2743.4</v>
      </c>
      <c r="E32" s="2">
        <v>2681.4</v>
      </c>
      <c r="G32" s="3">
        <f t="shared" si="0"/>
        <v>26.349999999999909</v>
      </c>
      <c r="H32" s="3">
        <f t="shared" si="1"/>
        <v>-35.650000000000091</v>
      </c>
      <c r="I32" s="3">
        <f t="shared" si="2"/>
        <v>-9.3000000000001819</v>
      </c>
    </row>
    <row r="33" spans="2:9" x14ac:dyDescent="0.3">
      <c r="B33" s="4">
        <v>45579</v>
      </c>
      <c r="C33" s="2">
        <v>2758.9</v>
      </c>
      <c r="D33" s="2">
        <v>2760.15</v>
      </c>
      <c r="E33" s="2">
        <v>2736.5</v>
      </c>
      <c r="G33" s="3">
        <f t="shared" si="0"/>
        <v>1.25</v>
      </c>
      <c r="H33" s="3">
        <f t="shared" si="1"/>
        <v>-22.400000000000091</v>
      </c>
      <c r="I33" s="3">
        <f t="shared" si="2"/>
        <v>-21.150000000000091</v>
      </c>
    </row>
    <row r="34" spans="2:9" x14ac:dyDescent="0.3">
      <c r="B34" s="4">
        <v>45576</v>
      </c>
      <c r="C34" s="2">
        <v>2740</v>
      </c>
      <c r="D34" s="2">
        <v>2766.55</v>
      </c>
      <c r="E34" s="2">
        <v>2737.65</v>
      </c>
      <c r="G34" s="3">
        <f t="shared" si="0"/>
        <v>26.550000000000182</v>
      </c>
      <c r="H34" s="3">
        <f t="shared" si="1"/>
        <v>-2.3499999999999091</v>
      </c>
      <c r="I34" s="3">
        <f t="shared" si="2"/>
        <v>24.200000000000273</v>
      </c>
    </row>
    <row r="35" spans="2:9" x14ac:dyDescent="0.3">
      <c r="B35" s="4">
        <v>45575</v>
      </c>
      <c r="C35" s="2">
        <v>2760.05</v>
      </c>
      <c r="D35" s="2">
        <v>2772</v>
      </c>
      <c r="E35" s="2">
        <v>2738.85</v>
      </c>
      <c r="G35" s="3">
        <f t="shared" si="0"/>
        <v>11.949999999999818</v>
      </c>
      <c r="H35" s="3">
        <f t="shared" si="1"/>
        <v>-21.200000000000273</v>
      </c>
      <c r="I35" s="3">
        <f t="shared" si="2"/>
        <v>-9.2500000000004547</v>
      </c>
    </row>
    <row r="36" spans="2:9" x14ac:dyDescent="0.3">
      <c r="B36" s="4">
        <v>45574</v>
      </c>
      <c r="C36" s="2">
        <v>2795.05</v>
      </c>
      <c r="D36" s="2">
        <v>2801.95</v>
      </c>
      <c r="E36" s="2">
        <v>2745</v>
      </c>
      <c r="G36" s="3">
        <f t="shared" si="0"/>
        <v>6.8999999999996362</v>
      </c>
      <c r="H36" s="3">
        <f t="shared" si="1"/>
        <v>-50.050000000000182</v>
      </c>
      <c r="I36" s="3">
        <f t="shared" si="2"/>
        <v>-43.150000000000546</v>
      </c>
    </row>
    <row r="37" spans="2:9" x14ac:dyDescent="0.3">
      <c r="B37" s="4">
        <v>45573</v>
      </c>
      <c r="C37" s="2">
        <v>2745.95</v>
      </c>
      <c r="D37" s="2">
        <v>2802</v>
      </c>
      <c r="E37" s="2">
        <v>2730.2</v>
      </c>
      <c r="G37" s="3">
        <f t="shared" si="0"/>
        <v>56.050000000000182</v>
      </c>
      <c r="H37" s="3">
        <f t="shared" si="1"/>
        <v>-15.75</v>
      </c>
      <c r="I37" s="3">
        <f t="shared" si="2"/>
        <v>40.300000000000182</v>
      </c>
    </row>
    <row r="38" spans="2:9" x14ac:dyDescent="0.3">
      <c r="B38" s="4">
        <v>45572</v>
      </c>
      <c r="C38" s="2">
        <v>2787</v>
      </c>
      <c r="D38" s="2">
        <v>2793</v>
      </c>
      <c r="E38" s="2">
        <v>2722.75</v>
      </c>
      <c r="G38" s="3">
        <f t="shared" si="0"/>
        <v>6</v>
      </c>
      <c r="H38" s="3">
        <f t="shared" si="1"/>
        <v>-64.25</v>
      </c>
      <c r="I38" s="3">
        <f t="shared" si="2"/>
        <v>-58.25</v>
      </c>
    </row>
    <row r="39" spans="2:9" x14ac:dyDescent="0.3">
      <c r="B39" s="4">
        <v>45569</v>
      </c>
      <c r="C39" s="2">
        <v>2807.85</v>
      </c>
      <c r="D39" s="2">
        <v>2834.7</v>
      </c>
      <c r="E39" s="2">
        <v>2763.55</v>
      </c>
      <c r="G39" s="3">
        <f t="shared" si="0"/>
        <v>26.849999999999909</v>
      </c>
      <c r="H39" s="3">
        <f t="shared" si="1"/>
        <v>-44.299999999999727</v>
      </c>
      <c r="I39" s="3">
        <f t="shared" si="2"/>
        <v>-17.449999999999818</v>
      </c>
    </row>
    <row r="40" spans="2:9" x14ac:dyDescent="0.3">
      <c r="B40" s="4">
        <v>45568</v>
      </c>
      <c r="C40" s="2">
        <v>2873.15</v>
      </c>
      <c r="D40" s="2">
        <v>2898.8</v>
      </c>
      <c r="E40" s="2">
        <v>2804.15</v>
      </c>
      <c r="G40" s="3">
        <f t="shared" si="0"/>
        <v>25.650000000000091</v>
      </c>
      <c r="H40" s="3">
        <f t="shared" si="1"/>
        <v>-69</v>
      </c>
      <c r="I40" s="3">
        <f t="shared" si="2"/>
        <v>-43.349999999999909</v>
      </c>
    </row>
    <row r="41" spans="2:9" x14ac:dyDescent="0.3">
      <c r="B41" s="4">
        <v>45566</v>
      </c>
      <c r="C41" s="2">
        <v>2961.3</v>
      </c>
      <c r="D41" s="2">
        <v>2975.9</v>
      </c>
      <c r="E41" s="2">
        <v>2925.65</v>
      </c>
      <c r="G41" s="3">
        <f t="shared" si="0"/>
        <v>14.599999999999909</v>
      </c>
      <c r="H41" s="3">
        <f t="shared" si="1"/>
        <v>-35.650000000000091</v>
      </c>
      <c r="I41" s="3">
        <f t="shared" si="2"/>
        <v>-21.050000000000182</v>
      </c>
    </row>
    <row r="42" spans="2:9" x14ac:dyDescent="0.3">
      <c r="B42" s="4">
        <v>45565</v>
      </c>
      <c r="C42" s="2">
        <v>3038.8</v>
      </c>
      <c r="D42" s="2">
        <v>3049.95</v>
      </c>
      <c r="E42" s="2">
        <v>2948.8</v>
      </c>
      <c r="G42" s="3">
        <f t="shared" si="0"/>
        <v>11.149999999999636</v>
      </c>
      <c r="H42" s="3">
        <f t="shared" si="1"/>
        <v>-90</v>
      </c>
      <c r="I42" s="3">
        <f t="shared" si="2"/>
        <v>-78.850000000000364</v>
      </c>
    </row>
    <row r="43" spans="2:9" x14ac:dyDescent="0.3">
      <c r="B43" s="4">
        <v>45562</v>
      </c>
      <c r="C43" s="2">
        <v>2998</v>
      </c>
      <c r="D43" s="2">
        <v>3066.95</v>
      </c>
      <c r="E43" s="2">
        <v>2984</v>
      </c>
      <c r="G43" s="3">
        <f t="shared" si="0"/>
        <v>68.949999999999818</v>
      </c>
      <c r="H43" s="3">
        <f t="shared" si="1"/>
        <v>-14</v>
      </c>
      <c r="I43" s="3">
        <f t="shared" si="2"/>
        <v>54.949999999999818</v>
      </c>
    </row>
    <row r="44" spans="2:9" x14ac:dyDescent="0.3">
      <c r="B44" s="4">
        <v>45561</v>
      </c>
      <c r="C44" s="2">
        <v>2981.3</v>
      </c>
      <c r="D44" s="2">
        <v>3008</v>
      </c>
      <c r="E44" s="2">
        <v>2976.1</v>
      </c>
      <c r="G44" s="3">
        <f t="shared" si="0"/>
        <v>26.699999999999818</v>
      </c>
      <c r="H44" s="3">
        <f t="shared" si="1"/>
        <v>-5.2000000000002728</v>
      </c>
      <c r="I44" s="3">
        <f t="shared" si="2"/>
        <v>21.499999999999545</v>
      </c>
    </row>
    <row r="45" spans="2:9" x14ac:dyDescent="0.3">
      <c r="B45" s="4">
        <v>45560</v>
      </c>
      <c r="C45" s="2">
        <v>2967.8</v>
      </c>
      <c r="D45" s="2">
        <v>2993</v>
      </c>
      <c r="E45" s="2">
        <v>2960.4</v>
      </c>
      <c r="G45" s="3">
        <f t="shared" si="0"/>
        <v>25.199999999999818</v>
      </c>
      <c r="H45" s="3">
        <f t="shared" si="1"/>
        <v>-7.4000000000000909</v>
      </c>
      <c r="I45" s="3">
        <f t="shared" si="2"/>
        <v>17.799999999999727</v>
      </c>
    </row>
    <row r="46" spans="2:9" x14ac:dyDescent="0.3">
      <c r="B46" s="4">
        <v>45559</v>
      </c>
      <c r="C46" s="2">
        <v>2977</v>
      </c>
      <c r="D46" s="2">
        <v>3001</v>
      </c>
      <c r="E46" s="2">
        <v>2975.75</v>
      </c>
      <c r="G46" s="3">
        <f t="shared" si="0"/>
        <v>24</v>
      </c>
      <c r="H46" s="3">
        <f t="shared" si="1"/>
        <v>-1.25</v>
      </c>
      <c r="I46" s="3">
        <f t="shared" si="2"/>
        <v>22.75</v>
      </c>
    </row>
    <row r="47" spans="2:9" x14ac:dyDescent="0.3">
      <c r="B47" s="4">
        <v>45558</v>
      </c>
      <c r="C47" s="2">
        <v>2982</v>
      </c>
      <c r="D47" s="2">
        <v>3003</v>
      </c>
      <c r="E47" s="2">
        <v>2977.9</v>
      </c>
      <c r="G47" s="3">
        <f t="shared" si="0"/>
        <v>21</v>
      </c>
      <c r="H47" s="3">
        <f t="shared" si="1"/>
        <v>-4.0999999999999091</v>
      </c>
      <c r="I47" s="3">
        <f t="shared" si="2"/>
        <v>16.900000000000091</v>
      </c>
    </row>
    <row r="48" spans="2:9" x14ac:dyDescent="0.3">
      <c r="B48" s="4">
        <v>45555</v>
      </c>
      <c r="C48" s="2">
        <v>2948</v>
      </c>
      <c r="D48" s="2">
        <v>2990</v>
      </c>
      <c r="E48" s="2">
        <v>2942.75</v>
      </c>
      <c r="G48" s="3">
        <f t="shared" si="0"/>
        <v>42</v>
      </c>
      <c r="H48" s="3">
        <f t="shared" si="1"/>
        <v>-5.25</v>
      </c>
      <c r="I48" s="3">
        <f t="shared" si="2"/>
        <v>36.75</v>
      </c>
    </row>
    <row r="49" spans="2:9" x14ac:dyDescent="0.3">
      <c r="B49" s="4">
        <v>45554</v>
      </c>
      <c r="C49" s="2">
        <v>2932.5</v>
      </c>
      <c r="D49" s="2">
        <v>2953</v>
      </c>
      <c r="E49" s="2">
        <v>2911.1</v>
      </c>
      <c r="G49" s="3">
        <f t="shared" si="0"/>
        <v>20.5</v>
      </c>
      <c r="H49" s="3">
        <f t="shared" si="1"/>
        <v>-21.400000000000091</v>
      </c>
      <c r="I49" s="3">
        <f t="shared" si="2"/>
        <v>-0.90000000000009095</v>
      </c>
    </row>
    <row r="50" spans="2:9" x14ac:dyDescent="0.3">
      <c r="B50" s="4">
        <v>45553</v>
      </c>
      <c r="C50" s="2">
        <v>2940</v>
      </c>
      <c r="D50" s="2">
        <v>2964</v>
      </c>
      <c r="E50" s="2">
        <v>2921.1</v>
      </c>
      <c r="G50" s="3">
        <f t="shared" si="0"/>
        <v>24</v>
      </c>
      <c r="H50" s="3">
        <f t="shared" si="1"/>
        <v>-18.900000000000091</v>
      </c>
      <c r="I50" s="3">
        <f t="shared" si="2"/>
        <v>5.0999999999999091</v>
      </c>
    </row>
    <row r="51" spans="2:9" x14ac:dyDescent="0.3">
      <c r="B51" s="4">
        <v>45552</v>
      </c>
      <c r="C51" s="2">
        <v>2948</v>
      </c>
      <c r="D51" s="2">
        <v>2954.95</v>
      </c>
      <c r="E51" s="2">
        <v>2933.25</v>
      </c>
      <c r="G51" s="3">
        <f t="shared" si="0"/>
        <v>6.9499999999998181</v>
      </c>
      <c r="H51" s="3">
        <f t="shared" si="1"/>
        <v>-14.75</v>
      </c>
      <c r="I51" s="3">
        <f t="shared" si="2"/>
        <v>-7.8000000000001819</v>
      </c>
    </row>
    <row r="52" spans="2:9" x14ac:dyDescent="0.3">
      <c r="B52" s="4">
        <v>45551</v>
      </c>
      <c r="C52" s="2">
        <v>2955.1</v>
      </c>
      <c r="D52" s="2">
        <v>2961.8</v>
      </c>
      <c r="E52" s="2">
        <v>2929.5</v>
      </c>
      <c r="G52" s="3">
        <f t="shared" si="0"/>
        <v>6.7000000000002728</v>
      </c>
      <c r="H52" s="3">
        <f t="shared" si="1"/>
        <v>-25.599999999999909</v>
      </c>
      <c r="I52" s="3">
        <f t="shared" si="2"/>
        <v>-18.899999999999636</v>
      </c>
    </row>
    <row r="53" spans="2:9" x14ac:dyDescent="0.3">
      <c r="B53" s="4">
        <v>45548</v>
      </c>
      <c r="C53" s="2">
        <v>2952.8</v>
      </c>
      <c r="D53" s="2">
        <v>2966.3</v>
      </c>
      <c r="E53" s="2">
        <v>2939</v>
      </c>
      <c r="G53" s="3">
        <f t="shared" si="0"/>
        <v>13.5</v>
      </c>
      <c r="H53" s="3">
        <f t="shared" si="1"/>
        <v>-13.800000000000182</v>
      </c>
      <c r="I53" s="3">
        <f t="shared" si="2"/>
        <v>-0.3000000000001819</v>
      </c>
    </row>
    <row r="54" spans="2:9" x14ac:dyDescent="0.3">
      <c r="B54" s="4">
        <v>45547</v>
      </c>
      <c r="C54" s="2">
        <v>2914</v>
      </c>
      <c r="D54" s="2">
        <v>2972</v>
      </c>
      <c r="E54" s="2">
        <v>2891.75</v>
      </c>
      <c r="G54" s="3">
        <f t="shared" si="0"/>
        <v>58</v>
      </c>
      <c r="H54" s="3">
        <f t="shared" si="1"/>
        <v>-22.25</v>
      </c>
      <c r="I54" s="3">
        <f t="shared" si="2"/>
        <v>35.75</v>
      </c>
    </row>
    <row r="55" spans="2:9" x14ac:dyDescent="0.3">
      <c r="B55" s="4">
        <v>45546</v>
      </c>
      <c r="C55" s="2">
        <v>2926.1</v>
      </c>
      <c r="D55" s="2">
        <v>2937.5</v>
      </c>
      <c r="E55" s="2">
        <v>2895.1</v>
      </c>
      <c r="G55" s="3">
        <f t="shared" si="0"/>
        <v>11.400000000000091</v>
      </c>
      <c r="H55" s="3">
        <f t="shared" si="1"/>
        <v>-31</v>
      </c>
      <c r="I55" s="3">
        <f t="shared" si="2"/>
        <v>-19.599999999999909</v>
      </c>
    </row>
    <row r="56" spans="2:9" x14ac:dyDescent="0.3">
      <c r="B56" s="4">
        <v>45545</v>
      </c>
      <c r="C56" s="2">
        <v>2921</v>
      </c>
      <c r="D56" s="2">
        <v>2944.1</v>
      </c>
      <c r="E56" s="2">
        <v>2915.15</v>
      </c>
      <c r="G56" s="3">
        <f t="shared" si="0"/>
        <v>23.099999999999909</v>
      </c>
      <c r="H56" s="3">
        <f t="shared" si="1"/>
        <v>-5.8499999999999091</v>
      </c>
      <c r="I56" s="3">
        <f t="shared" si="2"/>
        <v>17.25</v>
      </c>
    </row>
    <row r="57" spans="2:9" x14ac:dyDescent="0.3">
      <c r="B57" s="4">
        <v>45544</v>
      </c>
      <c r="C57" s="2">
        <v>2933</v>
      </c>
      <c r="D57" s="2">
        <v>2939.85</v>
      </c>
      <c r="E57" s="2">
        <v>2911.2</v>
      </c>
      <c r="G57" s="3">
        <f t="shared" si="0"/>
        <v>6.8499999999999091</v>
      </c>
      <c r="H57" s="3">
        <f t="shared" si="1"/>
        <v>-21.800000000000182</v>
      </c>
      <c r="I57" s="3">
        <f t="shared" si="2"/>
        <v>-14.950000000000273</v>
      </c>
    </row>
    <row r="58" spans="2:9" x14ac:dyDescent="0.3">
      <c r="B58" s="4">
        <v>45541</v>
      </c>
      <c r="C58" s="2">
        <v>2985</v>
      </c>
      <c r="D58" s="2">
        <v>2994</v>
      </c>
      <c r="E58" s="2">
        <v>2923.25</v>
      </c>
      <c r="G58" s="3">
        <f t="shared" si="0"/>
        <v>9</v>
      </c>
      <c r="H58" s="3">
        <f t="shared" si="1"/>
        <v>-61.75</v>
      </c>
      <c r="I58" s="3">
        <f t="shared" si="2"/>
        <v>-52.75</v>
      </c>
    </row>
    <row r="59" spans="2:9" x14ac:dyDescent="0.3">
      <c r="B59" s="4">
        <v>45540</v>
      </c>
      <c r="C59" s="2">
        <v>3038.1</v>
      </c>
      <c r="D59" s="2">
        <v>3051.55</v>
      </c>
      <c r="E59" s="2">
        <v>2974.1</v>
      </c>
      <c r="G59" s="3">
        <f t="shared" si="0"/>
        <v>13.450000000000273</v>
      </c>
      <c r="H59" s="3">
        <f t="shared" si="1"/>
        <v>-64</v>
      </c>
      <c r="I59" s="3">
        <f t="shared" si="2"/>
        <v>-50.549999999999727</v>
      </c>
    </row>
    <row r="60" spans="2:9" x14ac:dyDescent="0.3">
      <c r="B60" s="4">
        <v>45539</v>
      </c>
      <c r="C60" s="2">
        <v>3001.4</v>
      </c>
      <c r="D60" s="2">
        <v>3035</v>
      </c>
      <c r="E60" s="2">
        <v>2999</v>
      </c>
      <c r="G60" s="3">
        <f t="shared" si="0"/>
        <v>33.599999999999909</v>
      </c>
      <c r="H60" s="3">
        <f t="shared" si="1"/>
        <v>-2.4000000000000909</v>
      </c>
      <c r="I60" s="3">
        <f t="shared" si="2"/>
        <v>31.199999999999818</v>
      </c>
    </row>
    <row r="61" spans="2:9" x14ac:dyDescent="0.3">
      <c r="B61" s="4">
        <v>45538</v>
      </c>
      <c r="C61" s="2">
        <v>3042.5</v>
      </c>
      <c r="D61" s="2">
        <v>3046</v>
      </c>
      <c r="E61" s="2">
        <v>3015</v>
      </c>
      <c r="G61" s="3">
        <f t="shared" si="0"/>
        <v>3.5</v>
      </c>
      <c r="H61" s="3">
        <f t="shared" si="1"/>
        <v>-27.5</v>
      </c>
      <c r="I61" s="3">
        <f t="shared" si="2"/>
        <v>-24</v>
      </c>
    </row>
    <row r="62" spans="2:9" x14ac:dyDescent="0.3">
      <c r="B62" s="4">
        <v>45537</v>
      </c>
      <c r="C62" s="2">
        <v>3021.75</v>
      </c>
      <c r="D62" s="2">
        <v>3053.6</v>
      </c>
      <c r="E62" s="2">
        <v>3013.25</v>
      </c>
      <c r="G62" s="3">
        <f t="shared" si="0"/>
        <v>31.849999999999909</v>
      </c>
      <c r="H62" s="3">
        <f t="shared" si="1"/>
        <v>-8.5</v>
      </c>
      <c r="I62" s="3">
        <f t="shared" si="2"/>
        <v>23.349999999999909</v>
      </c>
    </row>
    <row r="63" spans="2:9" x14ac:dyDescent="0.3">
      <c r="B63" s="4">
        <v>45534</v>
      </c>
      <c r="C63" s="2">
        <v>3068</v>
      </c>
      <c r="D63" s="2">
        <v>3079.45</v>
      </c>
      <c r="E63" s="2">
        <v>3006.65</v>
      </c>
      <c r="G63" s="3">
        <f t="shared" si="0"/>
        <v>11.449999999999818</v>
      </c>
      <c r="H63" s="3">
        <f t="shared" si="1"/>
        <v>-61.349999999999909</v>
      </c>
      <c r="I63" s="3">
        <f t="shared" si="2"/>
        <v>-49.900000000000091</v>
      </c>
    </row>
    <row r="64" spans="2:9" x14ac:dyDescent="0.3">
      <c r="B64" s="4">
        <v>45533</v>
      </c>
      <c r="C64" s="2">
        <v>3006.2</v>
      </c>
      <c r="D64" s="2">
        <v>3074</v>
      </c>
      <c r="E64" s="2">
        <v>2988</v>
      </c>
      <c r="G64" s="3">
        <f t="shared" si="0"/>
        <v>67.800000000000182</v>
      </c>
      <c r="H64" s="3">
        <f t="shared" si="1"/>
        <v>-18.199999999999818</v>
      </c>
      <c r="I64" s="3">
        <f t="shared" si="2"/>
        <v>49.600000000000364</v>
      </c>
    </row>
    <row r="65" spans="2:9" x14ac:dyDescent="0.3">
      <c r="B65" s="4">
        <v>45532</v>
      </c>
      <c r="C65" s="2">
        <v>3010</v>
      </c>
      <c r="D65" s="2">
        <v>3014.95</v>
      </c>
      <c r="E65" s="2">
        <v>2986</v>
      </c>
      <c r="G65" s="3">
        <f t="shared" si="0"/>
        <v>4.9499999999998181</v>
      </c>
      <c r="H65" s="3">
        <f t="shared" si="1"/>
        <v>-24</v>
      </c>
      <c r="I65" s="3">
        <f t="shared" si="2"/>
        <v>-19.050000000000182</v>
      </c>
    </row>
    <row r="66" spans="2:9" x14ac:dyDescent="0.3">
      <c r="B66" s="4">
        <v>45531</v>
      </c>
      <c r="C66" s="2">
        <v>3021</v>
      </c>
      <c r="D66" s="2">
        <v>3026.95</v>
      </c>
      <c r="E66" s="2">
        <v>2998.9</v>
      </c>
      <c r="G66" s="3">
        <f t="shared" si="0"/>
        <v>5.9499999999998181</v>
      </c>
      <c r="H66" s="3">
        <f t="shared" si="1"/>
        <v>-22.099999999999909</v>
      </c>
      <c r="I66" s="3">
        <f t="shared" si="2"/>
        <v>-16.150000000000091</v>
      </c>
    </row>
    <row r="67" spans="2:9" x14ac:dyDescent="0.3">
      <c r="B67" s="4">
        <v>45530</v>
      </c>
      <c r="C67" s="2">
        <v>3013.95</v>
      </c>
      <c r="D67" s="2">
        <v>3046</v>
      </c>
      <c r="E67" s="2">
        <v>3006</v>
      </c>
      <c r="G67" s="3">
        <f t="shared" si="0"/>
        <v>32.050000000000182</v>
      </c>
      <c r="H67" s="3">
        <f t="shared" si="1"/>
        <v>-7.9499999999998181</v>
      </c>
      <c r="I67" s="3">
        <f t="shared" si="2"/>
        <v>24.100000000000364</v>
      </c>
    </row>
    <row r="68" spans="2:9" x14ac:dyDescent="0.3">
      <c r="B68" s="4">
        <v>45527</v>
      </c>
      <c r="C68" s="2">
        <v>3007.5</v>
      </c>
      <c r="D68" s="2">
        <v>3022.65</v>
      </c>
      <c r="E68" s="2">
        <v>2996.85</v>
      </c>
      <c r="G68" s="3">
        <f t="shared" ref="G68:G131" si="3">D68-C68</f>
        <v>15.150000000000091</v>
      </c>
      <c r="H68" s="3">
        <f t="shared" ref="H68:H131" si="4">E68-C68</f>
        <v>-10.650000000000091</v>
      </c>
      <c r="I68" s="3">
        <f t="shared" ref="I68:I131" si="5">G68+H68</f>
        <v>4.5</v>
      </c>
    </row>
    <row r="69" spans="2:9" x14ac:dyDescent="0.3">
      <c r="B69" s="4">
        <v>45526</v>
      </c>
      <c r="C69" s="2">
        <v>3006</v>
      </c>
      <c r="D69" s="2">
        <v>3013</v>
      </c>
      <c r="E69" s="2">
        <v>2981.3</v>
      </c>
      <c r="G69" s="3">
        <f t="shared" si="3"/>
        <v>7</v>
      </c>
      <c r="H69" s="3">
        <f t="shared" si="4"/>
        <v>-24.699999999999818</v>
      </c>
      <c r="I69" s="3">
        <f t="shared" si="5"/>
        <v>-17.699999999999818</v>
      </c>
    </row>
    <row r="70" spans="2:9" x14ac:dyDescent="0.3">
      <c r="B70" s="4">
        <v>45525</v>
      </c>
      <c r="C70" s="2">
        <v>2986.5</v>
      </c>
      <c r="D70" s="2">
        <v>3015.75</v>
      </c>
      <c r="E70" s="2">
        <v>2980</v>
      </c>
      <c r="G70" s="3">
        <f t="shared" si="3"/>
        <v>29.25</v>
      </c>
      <c r="H70" s="3">
        <f t="shared" si="4"/>
        <v>-6.5</v>
      </c>
      <c r="I70" s="3">
        <f t="shared" si="5"/>
        <v>22.75</v>
      </c>
    </row>
    <row r="71" spans="2:9" x14ac:dyDescent="0.3">
      <c r="B71" s="4">
        <v>45524</v>
      </c>
      <c r="C71" s="2">
        <v>2994.45</v>
      </c>
      <c r="D71" s="2">
        <v>3007.85</v>
      </c>
      <c r="E71" s="2">
        <v>2980.05</v>
      </c>
      <c r="G71" s="3">
        <f t="shared" si="3"/>
        <v>13.400000000000091</v>
      </c>
      <c r="H71" s="3">
        <f t="shared" si="4"/>
        <v>-14.399999999999636</v>
      </c>
      <c r="I71" s="3">
        <f t="shared" si="5"/>
        <v>-0.99999999999954525</v>
      </c>
    </row>
    <row r="72" spans="2:9" x14ac:dyDescent="0.3">
      <c r="B72" s="4">
        <v>45523</v>
      </c>
      <c r="C72" s="2">
        <v>2965</v>
      </c>
      <c r="D72" s="2">
        <v>2996.6</v>
      </c>
      <c r="E72" s="2">
        <v>2961</v>
      </c>
      <c r="G72" s="3">
        <f t="shared" si="3"/>
        <v>31.599999999999909</v>
      </c>
      <c r="H72" s="3">
        <f t="shared" si="4"/>
        <v>-4</v>
      </c>
      <c r="I72" s="3">
        <f t="shared" si="5"/>
        <v>27.599999999999909</v>
      </c>
    </row>
    <row r="73" spans="2:9" x14ac:dyDescent="0.3">
      <c r="B73" s="4">
        <v>45520</v>
      </c>
      <c r="C73" s="2">
        <v>2937.3</v>
      </c>
      <c r="D73" s="2">
        <v>2960.8</v>
      </c>
      <c r="E73" s="2">
        <v>2916.1</v>
      </c>
      <c r="G73" s="3">
        <f t="shared" si="3"/>
        <v>23.5</v>
      </c>
      <c r="H73" s="3">
        <f t="shared" si="4"/>
        <v>-21.200000000000273</v>
      </c>
      <c r="I73" s="3">
        <f t="shared" si="5"/>
        <v>2.2999999999997272</v>
      </c>
    </row>
    <row r="74" spans="2:9" x14ac:dyDescent="0.3">
      <c r="B74" s="4">
        <v>45518</v>
      </c>
      <c r="C74" s="2">
        <v>2927.1</v>
      </c>
      <c r="D74" s="2">
        <v>2944</v>
      </c>
      <c r="E74" s="2">
        <v>2907.4</v>
      </c>
      <c r="G74" s="3">
        <f t="shared" si="3"/>
        <v>16.900000000000091</v>
      </c>
      <c r="H74" s="3">
        <f t="shared" si="4"/>
        <v>-19.699999999999818</v>
      </c>
      <c r="I74" s="3">
        <f t="shared" si="5"/>
        <v>-2.7999999999997272</v>
      </c>
    </row>
    <row r="75" spans="2:9" x14ac:dyDescent="0.3">
      <c r="B75" s="4">
        <v>45517</v>
      </c>
      <c r="C75" s="2">
        <v>2921.5</v>
      </c>
      <c r="D75" s="2">
        <v>2940.15</v>
      </c>
      <c r="E75" s="2">
        <v>2916</v>
      </c>
      <c r="G75" s="3">
        <f t="shared" si="3"/>
        <v>18.650000000000091</v>
      </c>
      <c r="H75" s="3">
        <f t="shared" si="4"/>
        <v>-5.5</v>
      </c>
      <c r="I75" s="3">
        <f t="shared" si="5"/>
        <v>13.150000000000091</v>
      </c>
    </row>
    <row r="76" spans="2:9" x14ac:dyDescent="0.3">
      <c r="B76" s="4">
        <v>45516</v>
      </c>
      <c r="C76" s="2">
        <v>2940</v>
      </c>
      <c r="D76" s="2">
        <v>2946</v>
      </c>
      <c r="E76" s="2">
        <v>2915.5</v>
      </c>
      <c r="G76" s="3">
        <f t="shared" si="3"/>
        <v>6</v>
      </c>
      <c r="H76" s="3">
        <f t="shared" si="4"/>
        <v>-24.5</v>
      </c>
      <c r="I76" s="3">
        <f t="shared" si="5"/>
        <v>-18.5</v>
      </c>
    </row>
    <row r="77" spans="2:9" x14ac:dyDescent="0.3">
      <c r="B77" s="4">
        <v>45513</v>
      </c>
      <c r="C77" s="2">
        <v>2920</v>
      </c>
      <c r="D77" s="2">
        <v>2953</v>
      </c>
      <c r="E77" s="2">
        <v>2912</v>
      </c>
      <c r="G77" s="3">
        <f t="shared" si="3"/>
        <v>33</v>
      </c>
      <c r="H77" s="3">
        <f t="shared" si="4"/>
        <v>-8</v>
      </c>
      <c r="I77" s="3">
        <f t="shared" si="5"/>
        <v>25</v>
      </c>
    </row>
    <row r="78" spans="2:9" x14ac:dyDescent="0.3">
      <c r="B78" s="4">
        <v>45512</v>
      </c>
      <c r="C78" s="2">
        <v>2915.05</v>
      </c>
      <c r="D78" s="2">
        <v>2930</v>
      </c>
      <c r="E78" s="2">
        <v>2891.85</v>
      </c>
      <c r="G78" s="3">
        <f t="shared" si="3"/>
        <v>14.949999999999818</v>
      </c>
      <c r="H78" s="3">
        <f t="shared" si="4"/>
        <v>-23.200000000000273</v>
      </c>
      <c r="I78" s="3">
        <f t="shared" si="5"/>
        <v>-8.2500000000004547</v>
      </c>
    </row>
    <row r="79" spans="2:9" x14ac:dyDescent="0.3">
      <c r="B79" s="4">
        <v>45511</v>
      </c>
      <c r="C79" s="2">
        <v>2938</v>
      </c>
      <c r="D79" s="2">
        <v>2945</v>
      </c>
      <c r="E79" s="2">
        <v>2923</v>
      </c>
      <c r="G79" s="3">
        <f t="shared" si="3"/>
        <v>7</v>
      </c>
      <c r="H79" s="3">
        <f t="shared" si="4"/>
        <v>-15</v>
      </c>
      <c r="I79" s="3">
        <f t="shared" si="5"/>
        <v>-8</v>
      </c>
    </row>
    <row r="80" spans="2:9" x14ac:dyDescent="0.3">
      <c r="B80" s="4">
        <v>45510</v>
      </c>
      <c r="C80" s="2">
        <v>2910.3</v>
      </c>
      <c r="D80" s="2">
        <v>2955</v>
      </c>
      <c r="E80" s="2">
        <v>2902.65</v>
      </c>
      <c r="G80" s="3">
        <f t="shared" si="3"/>
        <v>44.699999999999818</v>
      </c>
      <c r="H80" s="3">
        <f t="shared" si="4"/>
        <v>-7.6500000000000909</v>
      </c>
      <c r="I80" s="3">
        <f t="shared" si="5"/>
        <v>37.049999999999727</v>
      </c>
    </row>
    <row r="81" spans="2:9" x14ac:dyDescent="0.3">
      <c r="B81" s="4">
        <v>45509</v>
      </c>
      <c r="C81" s="2">
        <v>2960</v>
      </c>
      <c r="D81" s="2">
        <v>2967.8</v>
      </c>
      <c r="E81" s="2">
        <v>2866.5</v>
      </c>
      <c r="G81" s="3">
        <f t="shared" si="3"/>
        <v>7.8000000000001819</v>
      </c>
      <c r="H81" s="3">
        <f t="shared" si="4"/>
        <v>-93.5</v>
      </c>
      <c r="I81" s="3">
        <f t="shared" si="5"/>
        <v>-85.699999999999818</v>
      </c>
    </row>
    <row r="82" spans="2:9" x14ac:dyDescent="0.3">
      <c r="B82" s="4">
        <v>45506</v>
      </c>
      <c r="C82" s="2">
        <v>3010</v>
      </c>
      <c r="D82" s="2">
        <v>3018.65</v>
      </c>
      <c r="E82" s="2">
        <v>2986.55</v>
      </c>
      <c r="G82" s="3">
        <f t="shared" si="3"/>
        <v>8.6500000000000909</v>
      </c>
      <c r="H82" s="3">
        <f t="shared" si="4"/>
        <v>-23.449999999999818</v>
      </c>
      <c r="I82" s="3">
        <f t="shared" si="5"/>
        <v>-14.799999999999727</v>
      </c>
    </row>
    <row r="83" spans="2:9" x14ac:dyDescent="0.3">
      <c r="B83" s="4">
        <v>45505</v>
      </c>
      <c r="C83" s="2">
        <v>3024</v>
      </c>
      <c r="D83" s="2">
        <v>3036</v>
      </c>
      <c r="E83" s="2">
        <v>3008.6</v>
      </c>
      <c r="G83" s="3">
        <f t="shared" si="3"/>
        <v>12</v>
      </c>
      <c r="H83" s="3">
        <f t="shared" si="4"/>
        <v>-15.400000000000091</v>
      </c>
      <c r="I83" s="3">
        <f t="shared" si="5"/>
        <v>-3.4000000000000909</v>
      </c>
    </row>
    <row r="84" spans="2:9" x14ac:dyDescent="0.3">
      <c r="B84" s="4">
        <v>45504</v>
      </c>
      <c r="C84" s="2">
        <v>3008</v>
      </c>
      <c r="D84" s="2">
        <v>3020.9</v>
      </c>
      <c r="E84" s="2">
        <v>3002.3</v>
      </c>
      <c r="G84" s="3">
        <f t="shared" si="3"/>
        <v>12.900000000000091</v>
      </c>
      <c r="H84" s="3">
        <f t="shared" si="4"/>
        <v>-5.6999999999998181</v>
      </c>
      <c r="I84" s="3">
        <f t="shared" si="5"/>
        <v>7.2000000000002728</v>
      </c>
    </row>
    <row r="85" spans="2:9" x14ac:dyDescent="0.3">
      <c r="B85" s="4">
        <v>45503</v>
      </c>
      <c r="C85" s="2">
        <v>3034.05</v>
      </c>
      <c r="D85" s="2">
        <v>3050</v>
      </c>
      <c r="E85" s="2">
        <v>3020</v>
      </c>
      <c r="G85" s="3">
        <f t="shared" si="3"/>
        <v>15.949999999999818</v>
      </c>
      <c r="H85" s="3">
        <f t="shared" si="4"/>
        <v>-14.050000000000182</v>
      </c>
      <c r="I85" s="3">
        <f t="shared" si="5"/>
        <v>1.8999999999996362</v>
      </c>
    </row>
    <row r="86" spans="2:9" x14ac:dyDescent="0.3">
      <c r="B86" s="4">
        <v>45502</v>
      </c>
      <c r="C86" s="2">
        <v>3023.9</v>
      </c>
      <c r="D86" s="2">
        <v>3055</v>
      </c>
      <c r="E86" s="2">
        <v>3023.55</v>
      </c>
      <c r="G86" s="3">
        <f t="shared" si="3"/>
        <v>31.099999999999909</v>
      </c>
      <c r="H86" s="3">
        <f t="shared" si="4"/>
        <v>-0.34999999999990905</v>
      </c>
      <c r="I86" s="3">
        <f t="shared" si="5"/>
        <v>30.75</v>
      </c>
    </row>
    <row r="87" spans="2:9" x14ac:dyDescent="0.3">
      <c r="B87" s="4">
        <v>45499</v>
      </c>
      <c r="C87" s="2">
        <v>2984.8</v>
      </c>
      <c r="D87" s="2">
        <v>3024.85</v>
      </c>
      <c r="E87" s="2">
        <v>2980.7</v>
      </c>
      <c r="G87" s="3">
        <f t="shared" si="3"/>
        <v>40.049999999999727</v>
      </c>
      <c r="H87" s="3">
        <f t="shared" si="4"/>
        <v>-4.1000000000003638</v>
      </c>
      <c r="I87" s="3">
        <f t="shared" si="5"/>
        <v>35.949999999999363</v>
      </c>
    </row>
    <row r="88" spans="2:9" x14ac:dyDescent="0.3">
      <c r="B88" s="4">
        <v>45498</v>
      </c>
      <c r="C88" s="2">
        <v>2962</v>
      </c>
      <c r="D88" s="2">
        <v>3000.95</v>
      </c>
      <c r="E88" s="2">
        <v>2954.15</v>
      </c>
      <c r="G88" s="3">
        <f t="shared" si="3"/>
        <v>38.949999999999818</v>
      </c>
      <c r="H88" s="3">
        <f t="shared" si="4"/>
        <v>-7.8499999999999091</v>
      </c>
      <c r="I88" s="3">
        <f t="shared" si="5"/>
        <v>31.099999999999909</v>
      </c>
    </row>
    <row r="89" spans="2:9" x14ac:dyDescent="0.3">
      <c r="B89" s="4">
        <v>45497</v>
      </c>
      <c r="C89" s="2">
        <v>2970</v>
      </c>
      <c r="D89" s="2">
        <v>3019</v>
      </c>
      <c r="E89" s="2">
        <v>2952.8</v>
      </c>
      <c r="G89" s="3">
        <f t="shared" si="3"/>
        <v>49</v>
      </c>
      <c r="H89" s="3">
        <f t="shared" si="4"/>
        <v>-17.199999999999818</v>
      </c>
      <c r="I89" s="3">
        <f t="shared" si="5"/>
        <v>31.800000000000182</v>
      </c>
    </row>
    <row r="90" spans="2:9" x14ac:dyDescent="0.3">
      <c r="B90" s="4">
        <v>45496</v>
      </c>
      <c r="C90" s="2">
        <v>3002</v>
      </c>
      <c r="D90" s="2">
        <v>3011.5</v>
      </c>
      <c r="E90" s="2">
        <v>2926</v>
      </c>
      <c r="G90" s="3">
        <f t="shared" si="3"/>
        <v>9.5</v>
      </c>
      <c r="H90" s="3">
        <f t="shared" si="4"/>
        <v>-76</v>
      </c>
      <c r="I90" s="3">
        <f t="shared" si="5"/>
        <v>-66.5</v>
      </c>
    </row>
    <row r="91" spans="2:9" x14ac:dyDescent="0.3">
      <c r="B91" s="4">
        <v>45495</v>
      </c>
      <c r="C91" s="2">
        <v>3074.5</v>
      </c>
      <c r="D91" s="2">
        <v>3075</v>
      </c>
      <c r="E91" s="2">
        <v>2998.55</v>
      </c>
      <c r="G91" s="3">
        <f t="shared" si="3"/>
        <v>0.5</v>
      </c>
      <c r="H91" s="3">
        <f t="shared" si="4"/>
        <v>-75.949999999999818</v>
      </c>
      <c r="I91" s="3">
        <f t="shared" si="5"/>
        <v>-75.449999999999818</v>
      </c>
    </row>
    <row r="92" spans="2:9" x14ac:dyDescent="0.3">
      <c r="B92" s="4">
        <v>45492</v>
      </c>
      <c r="C92" s="2">
        <v>3172</v>
      </c>
      <c r="D92" s="2">
        <v>3179.95</v>
      </c>
      <c r="E92" s="2">
        <v>3105.6</v>
      </c>
      <c r="G92" s="3">
        <f t="shared" si="3"/>
        <v>7.9499999999998181</v>
      </c>
      <c r="H92" s="3">
        <f t="shared" si="4"/>
        <v>-66.400000000000091</v>
      </c>
      <c r="I92" s="3">
        <f t="shared" si="5"/>
        <v>-58.450000000000273</v>
      </c>
    </row>
    <row r="93" spans="2:9" x14ac:dyDescent="0.3">
      <c r="B93" s="4">
        <v>45491</v>
      </c>
      <c r="C93" s="2">
        <v>3152</v>
      </c>
      <c r="D93" s="2">
        <v>3187.8</v>
      </c>
      <c r="E93" s="2">
        <v>3115.65</v>
      </c>
      <c r="G93" s="3">
        <f t="shared" si="3"/>
        <v>35.800000000000182</v>
      </c>
      <c r="H93" s="3">
        <f t="shared" si="4"/>
        <v>-36.349999999999909</v>
      </c>
      <c r="I93" s="3">
        <f t="shared" si="5"/>
        <v>-0.54999999999972715</v>
      </c>
    </row>
    <row r="94" spans="2:9" x14ac:dyDescent="0.3">
      <c r="B94" s="4">
        <v>45489</v>
      </c>
      <c r="C94" s="2">
        <v>3187</v>
      </c>
      <c r="D94" s="2">
        <v>3200</v>
      </c>
      <c r="E94" s="2">
        <v>3138.25</v>
      </c>
      <c r="G94" s="3">
        <f t="shared" si="3"/>
        <v>13</v>
      </c>
      <c r="H94" s="3">
        <f t="shared" si="4"/>
        <v>-48.75</v>
      </c>
      <c r="I94" s="3">
        <f t="shared" si="5"/>
        <v>-35.75</v>
      </c>
    </row>
    <row r="95" spans="2:9" x14ac:dyDescent="0.3">
      <c r="B95" s="4">
        <v>45488</v>
      </c>
      <c r="C95" s="2">
        <v>3208.9</v>
      </c>
      <c r="D95" s="2">
        <v>3211.7</v>
      </c>
      <c r="E95" s="2">
        <v>3171</v>
      </c>
      <c r="G95" s="3">
        <f t="shared" si="3"/>
        <v>2.7999999999997272</v>
      </c>
      <c r="H95" s="3">
        <f t="shared" si="4"/>
        <v>-37.900000000000091</v>
      </c>
      <c r="I95" s="3">
        <f t="shared" si="5"/>
        <v>-35.100000000000364</v>
      </c>
    </row>
    <row r="96" spans="2:9" x14ac:dyDescent="0.3">
      <c r="B96" s="4">
        <v>45485</v>
      </c>
      <c r="C96" s="2">
        <v>3169</v>
      </c>
      <c r="D96" s="2">
        <v>3210.3</v>
      </c>
      <c r="E96" s="2">
        <v>3149</v>
      </c>
      <c r="G96" s="3">
        <f t="shared" si="3"/>
        <v>41.300000000000182</v>
      </c>
      <c r="H96" s="3">
        <f t="shared" si="4"/>
        <v>-20</v>
      </c>
      <c r="I96" s="3">
        <f t="shared" si="5"/>
        <v>21.300000000000182</v>
      </c>
    </row>
    <row r="97" spans="2:9" x14ac:dyDescent="0.3">
      <c r="B97" s="4">
        <v>45484</v>
      </c>
      <c r="C97" s="2">
        <v>3175</v>
      </c>
      <c r="D97" s="2">
        <v>3208.5</v>
      </c>
      <c r="E97" s="2">
        <v>3141</v>
      </c>
      <c r="G97" s="3">
        <f t="shared" si="3"/>
        <v>33.5</v>
      </c>
      <c r="H97" s="3">
        <f t="shared" si="4"/>
        <v>-34</v>
      </c>
      <c r="I97" s="3">
        <f t="shared" si="5"/>
        <v>-0.5</v>
      </c>
    </row>
    <row r="98" spans="2:9" x14ac:dyDescent="0.3">
      <c r="B98" s="4">
        <v>45483</v>
      </c>
      <c r="C98" s="2">
        <v>3190</v>
      </c>
      <c r="D98" s="2">
        <v>3195</v>
      </c>
      <c r="E98" s="2">
        <v>3126.3</v>
      </c>
      <c r="G98" s="3">
        <f t="shared" si="3"/>
        <v>5</v>
      </c>
      <c r="H98" s="3">
        <f t="shared" si="4"/>
        <v>-63.699999999999818</v>
      </c>
      <c r="I98" s="3">
        <f t="shared" si="5"/>
        <v>-58.699999999999818</v>
      </c>
    </row>
    <row r="99" spans="2:9" x14ac:dyDescent="0.3">
      <c r="B99" s="4">
        <v>45482</v>
      </c>
      <c r="C99" s="2">
        <v>3195.2</v>
      </c>
      <c r="D99" s="2">
        <v>3201</v>
      </c>
      <c r="E99" s="2">
        <v>3161</v>
      </c>
      <c r="G99" s="3">
        <f t="shared" si="3"/>
        <v>5.8000000000001819</v>
      </c>
      <c r="H99" s="3">
        <f t="shared" si="4"/>
        <v>-34.199999999999818</v>
      </c>
      <c r="I99" s="3">
        <f t="shared" si="5"/>
        <v>-28.399999999999636</v>
      </c>
    </row>
    <row r="100" spans="2:9" x14ac:dyDescent="0.3">
      <c r="B100" s="4">
        <v>45481</v>
      </c>
      <c r="C100" s="2">
        <v>3178</v>
      </c>
      <c r="D100" s="2">
        <v>3217.6</v>
      </c>
      <c r="E100" s="2">
        <v>3165.05</v>
      </c>
      <c r="G100" s="3">
        <f t="shared" si="3"/>
        <v>39.599999999999909</v>
      </c>
      <c r="H100" s="3">
        <f t="shared" si="4"/>
        <v>-12.949999999999818</v>
      </c>
      <c r="I100" s="3">
        <f t="shared" si="5"/>
        <v>26.650000000000091</v>
      </c>
    </row>
    <row r="101" spans="2:9" x14ac:dyDescent="0.3">
      <c r="B101" s="4">
        <v>45478</v>
      </c>
      <c r="C101" s="2">
        <v>3107.65</v>
      </c>
      <c r="D101" s="2">
        <v>3197</v>
      </c>
      <c r="E101" s="2">
        <v>3096</v>
      </c>
      <c r="G101" s="3">
        <f t="shared" si="3"/>
        <v>89.349999999999909</v>
      </c>
      <c r="H101" s="3">
        <f t="shared" si="4"/>
        <v>-11.650000000000091</v>
      </c>
      <c r="I101" s="3">
        <f t="shared" si="5"/>
        <v>77.699999999999818</v>
      </c>
    </row>
    <row r="102" spans="2:9" x14ac:dyDescent="0.3">
      <c r="B102" s="4">
        <v>45477</v>
      </c>
      <c r="C102" s="2">
        <v>3114</v>
      </c>
      <c r="D102" s="2">
        <v>3135</v>
      </c>
      <c r="E102" s="2">
        <v>3101.6</v>
      </c>
      <c r="G102" s="3">
        <f t="shared" si="3"/>
        <v>21</v>
      </c>
      <c r="H102" s="3">
        <f t="shared" si="4"/>
        <v>-12.400000000000091</v>
      </c>
      <c r="I102" s="3">
        <f t="shared" si="5"/>
        <v>8.5999999999999091</v>
      </c>
    </row>
    <row r="103" spans="2:9" x14ac:dyDescent="0.3">
      <c r="B103" s="4">
        <v>45476</v>
      </c>
      <c r="C103" s="2">
        <v>3132.65</v>
      </c>
      <c r="D103" s="2">
        <v>3150</v>
      </c>
      <c r="E103" s="2">
        <v>3085.55</v>
      </c>
      <c r="G103" s="3">
        <f t="shared" si="3"/>
        <v>17.349999999999909</v>
      </c>
      <c r="H103" s="3">
        <f t="shared" si="4"/>
        <v>-47.099999999999909</v>
      </c>
      <c r="I103" s="3">
        <f t="shared" si="5"/>
        <v>-29.75</v>
      </c>
    </row>
    <row r="104" spans="2:9" x14ac:dyDescent="0.3">
      <c r="B104" s="4">
        <v>45475</v>
      </c>
      <c r="C104" s="2">
        <v>3139</v>
      </c>
      <c r="D104" s="2">
        <v>3147</v>
      </c>
      <c r="E104" s="2">
        <v>3114</v>
      </c>
      <c r="G104" s="3">
        <f t="shared" si="3"/>
        <v>8</v>
      </c>
      <c r="H104" s="3">
        <f t="shared" si="4"/>
        <v>-25</v>
      </c>
      <c r="I104" s="3">
        <f t="shared" si="5"/>
        <v>-17</v>
      </c>
    </row>
    <row r="105" spans="2:9" x14ac:dyDescent="0.3">
      <c r="B105" s="4">
        <v>45474</v>
      </c>
      <c r="C105" s="2">
        <v>3125.05</v>
      </c>
      <c r="D105" s="2">
        <v>3158.8</v>
      </c>
      <c r="E105" s="2">
        <v>3111.35</v>
      </c>
      <c r="G105" s="3">
        <f t="shared" si="3"/>
        <v>33.75</v>
      </c>
      <c r="H105" s="3">
        <f t="shared" si="4"/>
        <v>-13.700000000000273</v>
      </c>
      <c r="I105" s="3">
        <f t="shared" si="5"/>
        <v>20.049999999999727</v>
      </c>
    </row>
    <row r="106" spans="2:9" x14ac:dyDescent="0.3">
      <c r="B106" s="4">
        <v>45471</v>
      </c>
      <c r="C106" s="2">
        <v>3062.05</v>
      </c>
      <c r="D106" s="2">
        <v>3162</v>
      </c>
      <c r="E106" s="2">
        <v>3062.05</v>
      </c>
      <c r="G106" s="3">
        <f t="shared" si="3"/>
        <v>99.949999999999818</v>
      </c>
      <c r="H106" s="3">
        <f t="shared" si="4"/>
        <v>0</v>
      </c>
      <c r="I106" s="3">
        <f t="shared" si="5"/>
        <v>99.949999999999818</v>
      </c>
    </row>
    <row r="107" spans="2:9" x14ac:dyDescent="0.3">
      <c r="B107" s="4">
        <v>45470</v>
      </c>
      <c r="C107" s="2">
        <v>3027.5</v>
      </c>
      <c r="D107" s="2">
        <v>3075</v>
      </c>
      <c r="E107" s="2">
        <v>3012</v>
      </c>
      <c r="G107" s="3">
        <f t="shared" si="3"/>
        <v>47.5</v>
      </c>
      <c r="H107" s="3">
        <f t="shared" si="4"/>
        <v>-15.5</v>
      </c>
      <c r="I107" s="3">
        <f t="shared" si="5"/>
        <v>32</v>
      </c>
    </row>
    <row r="108" spans="2:9" x14ac:dyDescent="0.3">
      <c r="B108" s="4">
        <v>45469</v>
      </c>
      <c r="C108" s="2">
        <v>2892.1</v>
      </c>
      <c r="D108" s="2">
        <v>3037.95</v>
      </c>
      <c r="E108" s="2">
        <v>2890.25</v>
      </c>
      <c r="G108" s="3">
        <f t="shared" si="3"/>
        <v>145.84999999999991</v>
      </c>
      <c r="H108" s="3">
        <f t="shared" si="4"/>
        <v>-1.8499999999999091</v>
      </c>
      <c r="I108" s="3">
        <f t="shared" si="5"/>
        <v>144</v>
      </c>
    </row>
    <row r="109" spans="2:9" x14ac:dyDescent="0.3">
      <c r="B109" s="4">
        <v>45468</v>
      </c>
      <c r="C109" s="2">
        <v>2886</v>
      </c>
      <c r="D109" s="2">
        <v>2911.85</v>
      </c>
      <c r="E109" s="2">
        <v>2882</v>
      </c>
      <c r="G109" s="3">
        <f t="shared" si="3"/>
        <v>25.849999999999909</v>
      </c>
      <c r="H109" s="3">
        <f t="shared" si="4"/>
        <v>-4</v>
      </c>
      <c r="I109" s="3">
        <f t="shared" si="5"/>
        <v>21.849999999999909</v>
      </c>
    </row>
    <row r="110" spans="2:9" x14ac:dyDescent="0.3">
      <c r="B110" s="4">
        <v>45467</v>
      </c>
      <c r="C110" s="2">
        <v>2891.05</v>
      </c>
      <c r="D110" s="2">
        <v>2899</v>
      </c>
      <c r="E110" s="2">
        <v>2875</v>
      </c>
      <c r="G110" s="3">
        <f t="shared" si="3"/>
        <v>7.9499999999998181</v>
      </c>
      <c r="H110" s="3">
        <f t="shared" si="4"/>
        <v>-16.050000000000182</v>
      </c>
      <c r="I110" s="3">
        <f t="shared" si="5"/>
        <v>-8.1000000000003638</v>
      </c>
    </row>
    <row r="111" spans="2:9" x14ac:dyDescent="0.3">
      <c r="B111" s="4">
        <v>45464</v>
      </c>
      <c r="C111" s="2">
        <v>2947.25</v>
      </c>
      <c r="D111" s="2">
        <v>2949.4</v>
      </c>
      <c r="E111" s="2">
        <v>2881.15</v>
      </c>
      <c r="G111" s="3">
        <f t="shared" si="3"/>
        <v>2.1500000000000909</v>
      </c>
      <c r="H111" s="3">
        <f t="shared" si="4"/>
        <v>-66.099999999999909</v>
      </c>
      <c r="I111" s="3">
        <f t="shared" si="5"/>
        <v>-63.949999999999818</v>
      </c>
    </row>
    <row r="112" spans="2:9" x14ac:dyDescent="0.3">
      <c r="B112" s="4">
        <v>45463</v>
      </c>
      <c r="C112" s="2">
        <v>2918</v>
      </c>
      <c r="D112" s="2">
        <v>2965.7</v>
      </c>
      <c r="E112" s="2">
        <v>2900.2</v>
      </c>
      <c r="G112" s="3">
        <f t="shared" si="3"/>
        <v>47.699999999999818</v>
      </c>
      <c r="H112" s="3">
        <f t="shared" si="4"/>
        <v>-17.800000000000182</v>
      </c>
      <c r="I112" s="3">
        <f t="shared" si="5"/>
        <v>29.899999999999636</v>
      </c>
    </row>
    <row r="113" spans="2:9" x14ac:dyDescent="0.3">
      <c r="B113" s="4">
        <v>45462</v>
      </c>
      <c r="C113" s="2">
        <v>2975</v>
      </c>
      <c r="D113" s="2">
        <v>2975</v>
      </c>
      <c r="E113" s="2">
        <v>2912</v>
      </c>
      <c r="G113" s="3">
        <f t="shared" si="3"/>
        <v>0</v>
      </c>
      <c r="H113" s="3">
        <f t="shared" si="4"/>
        <v>-63</v>
      </c>
      <c r="I113" s="3">
        <f t="shared" si="5"/>
        <v>-63</v>
      </c>
    </row>
    <row r="114" spans="2:9" x14ac:dyDescent="0.3">
      <c r="B114" s="4">
        <v>45461</v>
      </c>
      <c r="C114" s="2">
        <v>2974.7</v>
      </c>
      <c r="D114" s="2">
        <v>2974.8</v>
      </c>
      <c r="E114" s="2">
        <v>2942.7</v>
      </c>
      <c r="G114" s="3">
        <f t="shared" si="3"/>
        <v>0.1000000000003638</v>
      </c>
      <c r="H114" s="3">
        <f t="shared" si="4"/>
        <v>-32</v>
      </c>
      <c r="I114" s="3">
        <f t="shared" si="5"/>
        <v>-31.899999999999636</v>
      </c>
    </row>
    <row r="115" spans="2:9" x14ac:dyDescent="0.3">
      <c r="B115" s="4">
        <v>45457</v>
      </c>
      <c r="C115" s="2">
        <v>2940</v>
      </c>
      <c r="D115" s="2">
        <v>2959.35</v>
      </c>
      <c r="E115" s="2">
        <v>2914.45</v>
      </c>
      <c r="G115" s="3">
        <f t="shared" si="3"/>
        <v>19.349999999999909</v>
      </c>
      <c r="H115" s="3">
        <f t="shared" si="4"/>
        <v>-25.550000000000182</v>
      </c>
      <c r="I115" s="3">
        <f t="shared" si="5"/>
        <v>-6.2000000000002728</v>
      </c>
    </row>
    <row r="116" spans="2:9" x14ac:dyDescent="0.3">
      <c r="B116" s="4">
        <v>45456</v>
      </c>
      <c r="C116" s="2">
        <v>2944</v>
      </c>
      <c r="D116" s="2">
        <v>2944.5</v>
      </c>
      <c r="E116" s="2">
        <v>2920.2</v>
      </c>
      <c r="G116" s="3">
        <f t="shared" si="3"/>
        <v>0.5</v>
      </c>
      <c r="H116" s="3">
        <f t="shared" si="4"/>
        <v>-23.800000000000182</v>
      </c>
      <c r="I116" s="3">
        <f t="shared" si="5"/>
        <v>-23.300000000000182</v>
      </c>
    </row>
    <row r="117" spans="2:9" x14ac:dyDescent="0.3">
      <c r="B117" s="4">
        <v>45455</v>
      </c>
      <c r="C117" s="2">
        <v>2915</v>
      </c>
      <c r="D117" s="2">
        <v>2952</v>
      </c>
      <c r="E117" s="2">
        <v>2910.35</v>
      </c>
      <c r="G117" s="3">
        <f t="shared" si="3"/>
        <v>37</v>
      </c>
      <c r="H117" s="3">
        <f t="shared" si="4"/>
        <v>-4.6500000000000909</v>
      </c>
      <c r="I117" s="3">
        <f t="shared" si="5"/>
        <v>32.349999999999909</v>
      </c>
    </row>
    <row r="118" spans="2:9" x14ac:dyDescent="0.3">
      <c r="B118" s="4">
        <v>45454</v>
      </c>
      <c r="C118" s="2">
        <v>2938</v>
      </c>
      <c r="D118" s="2">
        <v>2947.35</v>
      </c>
      <c r="E118" s="2">
        <v>2909.35</v>
      </c>
      <c r="G118" s="3">
        <f t="shared" si="3"/>
        <v>9.3499999999999091</v>
      </c>
      <c r="H118" s="3">
        <f t="shared" si="4"/>
        <v>-28.650000000000091</v>
      </c>
      <c r="I118" s="3">
        <f t="shared" si="5"/>
        <v>-19.300000000000182</v>
      </c>
    </row>
    <row r="119" spans="2:9" x14ac:dyDescent="0.3">
      <c r="B119" s="4">
        <v>45453</v>
      </c>
      <c r="C119" s="2">
        <v>2939.9</v>
      </c>
      <c r="D119" s="2">
        <v>2986.7</v>
      </c>
      <c r="E119" s="2">
        <v>2936.15</v>
      </c>
      <c r="G119" s="3">
        <f t="shared" si="3"/>
        <v>46.799999999999727</v>
      </c>
      <c r="H119" s="3">
        <f t="shared" si="4"/>
        <v>-3.75</v>
      </c>
      <c r="I119" s="3">
        <f t="shared" si="5"/>
        <v>43.049999999999727</v>
      </c>
    </row>
    <row r="120" spans="2:9" x14ac:dyDescent="0.3">
      <c r="B120" s="4">
        <v>45450</v>
      </c>
      <c r="C120" s="2">
        <v>2857</v>
      </c>
      <c r="D120" s="2">
        <v>2944</v>
      </c>
      <c r="E120" s="2">
        <v>2853</v>
      </c>
      <c r="G120" s="3">
        <f t="shared" si="3"/>
        <v>87</v>
      </c>
      <c r="H120" s="3">
        <f t="shared" si="4"/>
        <v>-4</v>
      </c>
      <c r="I120" s="3">
        <f t="shared" si="5"/>
        <v>83</v>
      </c>
    </row>
    <row r="121" spans="2:9" x14ac:dyDescent="0.3">
      <c r="B121" s="4">
        <v>45449</v>
      </c>
      <c r="C121" s="2">
        <v>2870</v>
      </c>
      <c r="D121" s="2">
        <v>2887.4</v>
      </c>
      <c r="E121" s="2">
        <v>2842.7</v>
      </c>
      <c r="G121" s="3">
        <f t="shared" si="3"/>
        <v>17.400000000000091</v>
      </c>
      <c r="H121" s="3">
        <f t="shared" si="4"/>
        <v>-27.300000000000182</v>
      </c>
      <c r="I121" s="3">
        <f t="shared" si="5"/>
        <v>-9.9000000000000909</v>
      </c>
    </row>
    <row r="122" spans="2:9" x14ac:dyDescent="0.3">
      <c r="B122" s="4">
        <v>45448</v>
      </c>
      <c r="C122" s="2">
        <v>2844</v>
      </c>
      <c r="D122" s="2">
        <v>2862.3</v>
      </c>
      <c r="E122" s="2">
        <v>2768.2</v>
      </c>
      <c r="G122" s="3">
        <f t="shared" si="3"/>
        <v>18.300000000000182</v>
      </c>
      <c r="H122" s="3">
        <f t="shared" si="4"/>
        <v>-75.800000000000182</v>
      </c>
      <c r="I122" s="3">
        <f t="shared" si="5"/>
        <v>-57.5</v>
      </c>
    </row>
    <row r="123" spans="2:9" x14ac:dyDescent="0.3">
      <c r="B123" s="4">
        <v>45447</v>
      </c>
      <c r="C123" s="2">
        <v>2996.1</v>
      </c>
      <c r="D123" s="2">
        <v>2996.1</v>
      </c>
      <c r="E123" s="2">
        <v>2718.6</v>
      </c>
      <c r="G123" s="3">
        <f t="shared" si="3"/>
        <v>0</v>
      </c>
      <c r="H123" s="3">
        <f t="shared" si="4"/>
        <v>-277.5</v>
      </c>
      <c r="I123" s="3">
        <f t="shared" si="5"/>
        <v>-277.5</v>
      </c>
    </row>
    <row r="124" spans="2:9" x14ac:dyDescent="0.3">
      <c r="B124" s="4">
        <v>45446</v>
      </c>
      <c r="C124" s="2">
        <v>2966</v>
      </c>
      <c r="D124" s="2">
        <v>3029</v>
      </c>
      <c r="E124" s="2">
        <v>2918</v>
      </c>
      <c r="G124" s="3">
        <f t="shared" si="3"/>
        <v>63</v>
      </c>
      <c r="H124" s="3">
        <f t="shared" si="4"/>
        <v>-48</v>
      </c>
      <c r="I124" s="3">
        <f t="shared" si="5"/>
        <v>15</v>
      </c>
    </row>
    <row r="125" spans="2:9" x14ac:dyDescent="0.3">
      <c r="B125" s="4">
        <v>45443</v>
      </c>
      <c r="C125" s="2">
        <v>2862.6</v>
      </c>
      <c r="D125" s="2">
        <v>2884.5</v>
      </c>
      <c r="E125" s="2">
        <v>2844.5</v>
      </c>
      <c r="G125" s="3">
        <f t="shared" si="3"/>
        <v>21.900000000000091</v>
      </c>
      <c r="H125" s="3">
        <f t="shared" si="4"/>
        <v>-18.099999999999909</v>
      </c>
      <c r="I125" s="3">
        <f t="shared" si="5"/>
        <v>3.8000000000001819</v>
      </c>
    </row>
    <row r="126" spans="2:9" x14ac:dyDescent="0.3">
      <c r="B126" s="4">
        <v>45442</v>
      </c>
      <c r="C126" s="2">
        <v>2871</v>
      </c>
      <c r="D126" s="2">
        <v>2880.8</v>
      </c>
      <c r="E126" s="2">
        <v>2840.2</v>
      </c>
      <c r="G126" s="3">
        <f t="shared" si="3"/>
        <v>9.8000000000001819</v>
      </c>
      <c r="H126" s="3">
        <f t="shared" si="4"/>
        <v>-30.800000000000182</v>
      </c>
      <c r="I126" s="3">
        <f t="shared" si="5"/>
        <v>-21</v>
      </c>
    </row>
    <row r="127" spans="2:9" x14ac:dyDescent="0.3">
      <c r="B127" s="4">
        <v>45441</v>
      </c>
      <c r="C127" s="2">
        <v>2893</v>
      </c>
      <c r="D127" s="2">
        <v>2916</v>
      </c>
      <c r="E127" s="2">
        <v>2876.9</v>
      </c>
      <c r="G127" s="3">
        <f t="shared" si="3"/>
        <v>23</v>
      </c>
      <c r="H127" s="3">
        <f t="shared" si="4"/>
        <v>-16.099999999999909</v>
      </c>
      <c r="I127" s="3">
        <f t="shared" si="5"/>
        <v>6.9000000000000909</v>
      </c>
    </row>
    <row r="128" spans="2:9" x14ac:dyDescent="0.3">
      <c r="B128" s="4">
        <v>45440</v>
      </c>
      <c r="C128" s="2">
        <v>2936</v>
      </c>
      <c r="D128" s="2">
        <v>2957</v>
      </c>
      <c r="E128" s="2">
        <v>2905.5</v>
      </c>
      <c r="G128" s="3">
        <f t="shared" si="3"/>
        <v>21</v>
      </c>
      <c r="H128" s="3">
        <f t="shared" si="4"/>
        <v>-30.5</v>
      </c>
      <c r="I128" s="3">
        <f t="shared" si="5"/>
        <v>-9.5</v>
      </c>
    </row>
    <row r="129" spans="2:9" x14ac:dyDescent="0.3">
      <c r="B129" s="4">
        <v>45439</v>
      </c>
      <c r="C129" s="2">
        <v>2960.45</v>
      </c>
      <c r="D129" s="2">
        <v>2969.8</v>
      </c>
      <c r="E129" s="2">
        <v>2923.1</v>
      </c>
      <c r="G129" s="3">
        <f t="shared" si="3"/>
        <v>9.3500000000003638</v>
      </c>
      <c r="H129" s="3">
        <f t="shared" si="4"/>
        <v>-37.349999999999909</v>
      </c>
      <c r="I129" s="3">
        <f t="shared" si="5"/>
        <v>-27.999999999999545</v>
      </c>
    </row>
    <row r="130" spans="2:9" x14ac:dyDescent="0.3">
      <c r="B130" s="4">
        <v>45436</v>
      </c>
      <c r="C130" s="2">
        <v>2967.25</v>
      </c>
      <c r="D130" s="2">
        <v>2977</v>
      </c>
      <c r="E130" s="2">
        <v>2952.2</v>
      </c>
      <c r="G130" s="3">
        <f t="shared" si="3"/>
        <v>9.75</v>
      </c>
      <c r="H130" s="3">
        <f t="shared" si="4"/>
        <v>-15.050000000000182</v>
      </c>
      <c r="I130" s="3">
        <f t="shared" si="5"/>
        <v>-5.3000000000001819</v>
      </c>
    </row>
    <row r="131" spans="2:9" x14ac:dyDescent="0.3">
      <c r="B131" s="4">
        <v>45435</v>
      </c>
      <c r="C131" s="2">
        <v>2917.1</v>
      </c>
      <c r="D131" s="2">
        <v>2984.45</v>
      </c>
      <c r="E131" s="2">
        <v>2910</v>
      </c>
      <c r="G131" s="3">
        <f t="shared" si="3"/>
        <v>67.349999999999909</v>
      </c>
      <c r="H131" s="3">
        <f t="shared" si="4"/>
        <v>-7.0999999999999091</v>
      </c>
      <c r="I131" s="3">
        <f t="shared" si="5"/>
        <v>60.25</v>
      </c>
    </row>
    <row r="132" spans="2:9" x14ac:dyDescent="0.3">
      <c r="B132" s="4">
        <v>45434</v>
      </c>
      <c r="C132" s="2">
        <v>2872.55</v>
      </c>
      <c r="D132" s="2">
        <v>2937.55</v>
      </c>
      <c r="E132" s="2">
        <v>2872.55</v>
      </c>
      <c r="G132" s="3">
        <f t="shared" ref="G132:G195" si="6">D132-C132</f>
        <v>65</v>
      </c>
      <c r="H132" s="3">
        <f t="shared" ref="H132:H195" si="7">E132-C132</f>
        <v>0</v>
      </c>
      <c r="I132" s="3">
        <f t="shared" ref="I132:I195" si="8">G132+H132</f>
        <v>65</v>
      </c>
    </row>
    <row r="133" spans="2:9" x14ac:dyDescent="0.3">
      <c r="B133" s="4">
        <v>45433</v>
      </c>
      <c r="C133" s="2">
        <v>2851.2</v>
      </c>
      <c r="D133" s="2">
        <v>2883.65</v>
      </c>
      <c r="E133" s="2">
        <v>2851.2</v>
      </c>
      <c r="G133" s="3">
        <f t="shared" si="6"/>
        <v>32.450000000000273</v>
      </c>
      <c r="H133" s="3">
        <f t="shared" si="7"/>
        <v>0</v>
      </c>
      <c r="I133" s="3">
        <f t="shared" si="8"/>
        <v>32.450000000000273</v>
      </c>
    </row>
    <row r="134" spans="2:9" x14ac:dyDescent="0.3">
      <c r="B134" s="4">
        <v>45430</v>
      </c>
      <c r="C134" s="2">
        <v>2875</v>
      </c>
      <c r="D134" s="2">
        <v>2879</v>
      </c>
      <c r="E134" s="2">
        <v>2865.4</v>
      </c>
      <c r="G134" s="3">
        <f t="shared" si="6"/>
        <v>4</v>
      </c>
      <c r="H134" s="3">
        <f t="shared" si="7"/>
        <v>-9.5999999999999091</v>
      </c>
      <c r="I134" s="3">
        <f t="shared" si="8"/>
        <v>-5.5999999999999091</v>
      </c>
    </row>
    <row r="135" spans="2:9" x14ac:dyDescent="0.3">
      <c r="B135" s="4">
        <v>45429</v>
      </c>
      <c r="C135" s="2">
        <v>2846.1</v>
      </c>
      <c r="D135" s="2">
        <v>2874.4</v>
      </c>
      <c r="E135" s="2">
        <v>2826.5</v>
      </c>
      <c r="G135" s="3">
        <f t="shared" si="6"/>
        <v>28.300000000000182</v>
      </c>
      <c r="H135" s="3">
        <f t="shared" si="7"/>
        <v>-19.599999999999909</v>
      </c>
      <c r="I135" s="3">
        <f t="shared" si="8"/>
        <v>8.7000000000002728</v>
      </c>
    </row>
    <row r="136" spans="2:9" x14ac:dyDescent="0.3">
      <c r="B136" s="4">
        <v>45428</v>
      </c>
      <c r="C136" s="2">
        <v>2837.1</v>
      </c>
      <c r="D136" s="2">
        <v>2855</v>
      </c>
      <c r="E136" s="2">
        <v>2796.05</v>
      </c>
      <c r="G136" s="3">
        <f t="shared" si="6"/>
        <v>17.900000000000091</v>
      </c>
      <c r="H136" s="3">
        <f t="shared" si="7"/>
        <v>-41.049999999999727</v>
      </c>
      <c r="I136" s="3">
        <f t="shared" si="8"/>
        <v>-23.149999999999636</v>
      </c>
    </row>
    <row r="137" spans="2:9" x14ac:dyDescent="0.3">
      <c r="B137" s="4">
        <v>45427</v>
      </c>
      <c r="C137" s="2">
        <v>2841</v>
      </c>
      <c r="D137" s="2">
        <v>2859.95</v>
      </c>
      <c r="E137" s="2">
        <v>2826.05</v>
      </c>
      <c r="G137" s="3">
        <f t="shared" si="6"/>
        <v>18.949999999999818</v>
      </c>
      <c r="H137" s="3">
        <f t="shared" si="7"/>
        <v>-14.949999999999818</v>
      </c>
      <c r="I137" s="3">
        <f t="shared" si="8"/>
        <v>4</v>
      </c>
    </row>
    <row r="138" spans="2:9" x14ac:dyDescent="0.3">
      <c r="B138" s="4">
        <v>45426</v>
      </c>
      <c r="C138" s="2">
        <v>2801.95</v>
      </c>
      <c r="D138" s="2">
        <v>2854.15</v>
      </c>
      <c r="E138" s="2">
        <v>2800.05</v>
      </c>
      <c r="G138" s="3">
        <f t="shared" si="6"/>
        <v>52.200000000000273</v>
      </c>
      <c r="H138" s="3">
        <f t="shared" si="7"/>
        <v>-1.8999999999996362</v>
      </c>
      <c r="I138" s="3">
        <f t="shared" si="8"/>
        <v>50.300000000000637</v>
      </c>
    </row>
    <row r="139" spans="2:9" x14ac:dyDescent="0.3">
      <c r="B139" s="4">
        <v>45425</v>
      </c>
      <c r="C139" s="2">
        <v>2799.8</v>
      </c>
      <c r="D139" s="2">
        <v>2813.95</v>
      </c>
      <c r="E139" s="2">
        <v>2768</v>
      </c>
      <c r="G139" s="3">
        <f t="shared" si="6"/>
        <v>14.149999999999636</v>
      </c>
      <c r="H139" s="3">
        <f t="shared" si="7"/>
        <v>-31.800000000000182</v>
      </c>
      <c r="I139" s="3">
        <f t="shared" si="8"/>
        <v>-17.650000000000546</v>
      </c>
    </row>
    <row r="140" spans="2:9" x14ac:dyDescent="0.3">
      <c r="B140" s="4">
        <v>45422</v>
      </c>
      <c r="C140" s="2">
        <v>2793.5</v>
      </c>
      <c r="D140" s="2">
        <v>2820</v>
      </c>
      <c r="E140" s="2">
        <v>2776.15</v>
      </c>
      <c r="G140" s="3">
        <f t="shared" si="6"/>
        <v>26.5</v>
      </c>
      <c r="H140" s="3">
        <f t="shared" si="7"/>
        <v>-17.349999999999909</v>
      </c>
      <c r="I140" s="3">
        <f t="shared" si="8"/>
        <v>9.1500000000000909</v>
      </c>
    </row>
    <row r="141" spans="2:9" x14ac:dyDescent="0.3">
      <c r="B141" s="4">
        <v>45421</v>
      </c>
      <c r="C141" s="2">
        <v>2826</v>
      </c>
      <c r="D141" s="2">
        <v>2847.5</v>
      </c>
      <c r="E141" s="2">
        <v>2780</v>
      </c>
      <c r="G141" s="3">
        <f t="shared" si="6"/>
        <v>21.5</v>
      </c>
      <c r="H141" s="3">
        <f t="shared" si="7"/>
        <v>-46</v>
      </c>
      <c r="I141" s="3">
        <f t="shared" si="8"/>
        <v>-24.5</v>
      </c>
    </row>
    <row r="142" spans="2:9" x14ac:dyDescent="0.3">
      <c r="B142" s="4">
        <v>45420</v>
      </c>
      <c r="C142" s="2">
        <v>2795</v>
      </c>
      <c r="D142" s="2">
        <v>2865.9</v>
      </c>
      <c r="E142" s="2">
        <v>2795</v>
      </c>
      <c r="G142" s="3">
        <f t="shared" si="6"/>
        <v>70.900000000000091</v>
      </c>
      <c r="H142" s="3">
        <f t="shared" si="7"/>
        <v>0</v>
      </c>
      <c r="I142" s="3">
        <f t="shared" si="8"/>
        <v>70.900000000000091</v>
      </c>
    </row>
    <row r="143" spans="2:9" x14ac:dyDescent="0.3">
      <c r="B143" s="4">
        <v>45419</v>
      </c>
      <c r="C143" s="2">
        <v>2831.95</v>
      </c>
      <c r="D143" s="2">
        <v>2841.5</v>
      </c>
      <c r="E143" s="2">
        <v>2784</v>
      </c>
      <c r="G143" s="3">
        <f t="shared" si="6"/>
        <v>9.5500000000001819</v>
      </c>
      <c r="H143" s="3">
        <f t="shared" si="7"/>
        <v>-47.949999999999818</v>
      </c>
      <c r="I143" s="3">
        <f t="shared" si="8"/>
        <v>-38.399999999999636</v>
      </c>
    </row>
    <row r="144" spans="2:9" x14ac:dyDescent="0.3">
      <c r="B144" s="4">
        <v>45418</v>
      </c>
      <c r="C144" s="2">
        <v>2871</v>
      </c>
      <c r="D144" s="2">
        <v>2880</v>
      </c>
      <c r="E144" s="2">
        <v>2836</v>
      </c>
      <c r="G144" s="3">
        <f t="shared" si="6"/>
        <v>9</v>
      </c>
      <c r="H144" s="3">
        <f t="shared" si="7"/>
        <v>-35</v>
      </c>
      <c r="I144" s="3">
        <f t="shared" si="8"/>
        <v>-26</v>
      </c>
    </row>
    <row r="145" spans="2:9" x14ac:dyDescent="0.3">
      <c r="B145" s="4">
        <v>45415</v>
      </c>
      <c r="C145" s="2">
        <v>2942</v>
      </c>
      <c r="D145" s="2">
        <v>2949.9</v>
      </c>
      <c r="E145" s="2">
        <v>2832.3</v>
      </c>
      <c r="G145" s="3">
        <f t="shared" si="6"/>
        <v>7.9000000000000909</v>
      </c>
      <c r="H145" s="3">
        <f t="shared" si="7"/>
        <v>-109.69999999999982</v>
      </c>
      <c r="I145" s="3">
        <f t="shared" si="8"/>
        <v>-101.79999999999973</v>
      </c>
    </row>
    <row r="146" spans="2:9" x14ac:dyDescent="0.3">
      <c r="B146" s="4">
        <v>45414</v>
      </c>
      <c r="C146" s="2">
        <v>2944</v>
      </c>
      <c r="D146" s="2">
        <v>2954.65</v>
      </c>
      <c r="E146" s="2">
        <v>2928.25</v>
      </c>
      <c r="G146" s="3">
        <f t="shared" si="6"/>
        <v>10.650000000000091</v>
      </c>
      <c r="H146" s="3">
        <f t="shared" si="7"/>
        <v>-15.75</v>
      </c>
      <c r="I146" s="3">
        <f t="shared" si="8"/>
        <v>-5.0999999999999091</v>
      </c>
    </row>
    <row r="147" spans="2:9" x14ac:dyDescent="0.3">
      <c r="B147" s="4">
        <v>45412</v>
      </c>
      <c r="C147" s="2">
        <v>2936</v>
      </c>
      <c r="D147" s="2">
        <v>2966.15</v>
      </c>
      <c r="E147" s="2">
        <v>2925.75</v>
      </c>
      <c r="G147" s="3">
        <f t="shared" si="6"/>
        <v>30.150000000000091</v>
      </c>
      <c r="H147" s="3">
        <f t="shared" si="7"/>
        <v>-10.25</v>
      </c>
      <c r="I147" s="3">
        <f t="shared" si="8"/>
        <v>19.900000000000091</v>
      </c>
    </row>
    <row r="148" spans="2:9" x14ac:dyDescent="0.3">
      <c r="B148" s="4">
        <v>45411</v>
      </c>
      <c r="C148" s="2">
        <v>2900</v>
      </c>
      <c r="D148" s="2">
        <v>2935.8</v>
      </c>
      <c r="E148" s="2">
        <v>2900</v>
      </c>
      <c r="G148" s="3">
        <f t="shared" si="6"/>
        <v>35.800000000000182</v>
      </c>
      <c r="H148" s="3">
        <f t="shared" si="7"/>
        <v>0</v>
      </c>
      <c r="I148" s="3">
        <f t="shared" si="8"/>
        <v>35.800000000000182</v>
      </c>
    </row>
    <row r="149" spans="2:9" x14ac:dyDescent="0.3">
      <c r="B149" s="4">
        <v>45408</v>
      </c>
      <c r="C149" s="2">
        <v>2927.9</v>
      </c>
      <c r="D149" s="2">
        <v>2930</v>
      </c>
      <c r="E149" s="2">
        <v>2900</v>
      </c>
      <c r="G149" s="3">
        <f t="shared" si="6"/>
        <v>2.0999999999999091</v>
      </c>
      <c r="H149" s="3">
        <f t="shared" si="7"/>
        <v>-27.900000000000091</v>
      </c>
      <c r="I149" s="3">
        <f t="shared" si="8"/>
        <v>-25.800000000000182</v>
      </c>
    </row>
    <row r="150" spans="2:9" x14ac:dyDescent="0.3">
      <c r="B150" s="4">
        <v>45407</v>
      </c>
      <c r="C150" s="2">
        <v>2885</v>
      </c>
      <c r="D150" s="2">
        <v>2935.95</v>
      </c>
      <c r="E150" s="2">
        <v>2883</v>
      </c>
      <c r="G150" s="3">
        <f t="shared" si="6"/>
        <v>50.949999999999818</v>
      </c>
      <c r="H150" s="3">
        <f t="shared" si="7"/>
        <v>-2</v>
      </c>
      <c r="I150" s="3">
        <f t="shared" si="8"/>
        <v>48.949999999999818</v>
      </c>
    </row>
    <row r="151" spans="2:9" x14ac:dyDescent="0.3">
      <c r="B151" s="4">
        <v>45406</v>
      </c>
      <c r="C151" s="2">
        <v>2927</v>
      </c>
      <c r="D151" s="2">
        <v>2937.1</v>
      </c>
      <c r="E151" s="2">
        <v>2899</v>
      </c>
      <c r="G151" s="3">
        <f t="shared" si="6"/>
        <v>10.099999999999909</v>
      </c>
      <c r="H151" s="3">
        <f t="shared" si="7"/>
        <v>-28</v>
      </c>
      <c r="I151" s="3">
        <f t="shared" si="8"/>
        <v>-17.900000000000091</v>
      </c>
    </row>
    <row r="152" spans="2:9" x14ac:dyDescent="0.3">
      <c r="B152" s="4">
        <v>45405</v>
      </c>
      <c r="C152" s="2">
        <v>2958</v>
      </c>
      <c r="D152" s="2">
        <v>2987</v>
      </c>
      <c r="E152" s="2">
        <v>2911.1</v>
      </c>
      <c r="G152" s="3">
        <f t="shared" si="6"/>
        <v>29</v>
      </c>
      <c r="H152" s="3">
        <f t="shared" si="7"/>
        <v>-46.900000000000091</v>
      </c>
      <c r="I152" s="3">
        <f t="shared" si="8"/>
        <v>-17.900000000000091</v>
      </c>
    </row>
    <row r="153" spans="2:9" x14ac:dyDescent="0.3">
      <c r="B153" s="4">
        <v>45404</v>
      </c>
      <c r="C153" s="2">
        <v>2944.9</v>
      </c>
      <c r="D153" s="2">
        <v>2965.65</v>
      </c>
      <c r="E153" s="2">
        <v>2935.6</v>
      </c>
      <c r="G153" s="3">
        <f t="shared" si="6"/>
        <v>20.75</v>
      </c>
      <c r="H153" s="3">
        <f t="shared" si="7"/>
        <v>-9.3000000000001819</v>
      </c>
      <c r="I153" s="3">
        <f t="shared" si="8"/>
        <v>11.449999999999818</v>
      </c>
    </row>
    <row r="154" spans="2:9" x14ac:dyDescent="0.3">
      <c r="B154" s="4">
        <v>45401</v>
      </c>
      <c r="C154" s="2">
        <v>2913.55</v>
      </c>
      <c r="D154" s="2">
        <v>2948</v>
      </c>
      <c r="E154" s="2">
        <v>2886.05</v>
      </c>
      <c r="G154" s="3">
        <f t="shared" si="6"/>
        <v>34.449999999999818</v>
      </c>
      <c r="H154" s="3">
        <f t="shared" si="7"/>
        <v>-27.5</v>
      </c>
      <c r="I154" s="3">
        <f t="shared" si="8"/>
        <v>6.9499999999998181</v>
      </c>
    </row>
    <row r="155" spans="2:9" x14ac:dyDescent="0.3">
      <c r="B155" s="4">
        <v>45400</v>
      </c>
      <c r="C155" s="2">
        <v>2927</v>
      </c>
      <c r="D155" s="2">
        <v>2972</v>
      </c>
      <c r="E155" s="2">
        <v>2918.7</v>
      </c>
      <c r="G155" s="3">
        <f t="shared" si="6"/>
        <v>45</v>
      </c>
      <c r="H155" s="3">
        <f t="shared" si="7"/>
        <v>-8.3000000000001819</v>
      </c>
      <c r="I155" s="3">
        <f t="shared" si="8"/>
        <v>36.699999999999818</v>
      </c>
    </row>
    <row r="156" spans="2:9" x14ac:dyDescent="0.3">
      <c r="B156" s="4">
        <v>45398</v>
      </c>
      <c r="C156" s="2">
        <v>2906.7</v>
      </c>
      <c r="D156" s="2">
        <v>2942.35</v>
      </c>
      <c r="E156" s="2">
        <v>2901.85</v>
      </c>
      <c r="G156" s="3">
        <f t="shared" si="6"/>
        <v>35.650000000000091</v>
      </c>
      <c r="H156" s="3">
        <f t="shared" si="7"/>
        <v>-4.8499999999999091</v>
      </c>
      <c r="I156" s="3">
        <f t="shared" si="8"/>
        <v>30.800000000000182</v>
      </c>
    </row>
    <row r="157" spans="2:9" x14ac:dyDescent="0.3">
      <c r="B157" s="4">
        <v>45397</v>
      </c>
      <c r="C157" s="2">
        <v>2922</v>
      </c>
      <c r="D157" s="2">
        <v>2964.25</v>
      </c>
      <c r="E157" s="2">
        <v>2892.65</v>
      </c>
      <c r="G157" s="3">
        <f t="shared" si="6"/>
        <v>42.25</v>
      </c>
      <c r="H157" s="3">
        <f t="shared" si="7"/>
        <v>-29.349999999999909</v>
      </c>
      <c r="I157" s="3">
        <f t="shared" si="8"/>
        <v>12.900000000000091</v>
      </c>
    </row>
    <row r="158" spans="2:9" x14ac:dyDescent="0.3">
      <c r="B158" s="4">
        <v>45394</v>
      </c>
      <c r="C158" s="2">
        <v>2951.75</v>
      </c>
      <c r="D158" s="2">
        <v>2972.95</v>
      </c>
      <c r="E158" s="2">
        <v>2926.15</v>
      </c>
      <c r="G158" s="3">
        <f t="shared" si="6"/>
        <v>21.199999999999818</v>
      </c>
      <c r="H158" s="3">
        <f t="shared" si="7"/>
        <v>-25.599999999999909</v>
      </c>
      <c r="I158" s="3">
        <f t="shared" si="8"/>
        <v>-4.4000000000000909</v>
      </c>
    </row>
    <row r="159" spans="2:9" x14ac:dyDescent="0.3">
      <c r="B159" s="4">
        <v>45392</v>
      </c>
      <c r="C159" s="2">
        <v>2932.7</v>
      </c>
      <c r="D159" s="2">
        <v>2974</v>
      </c>
      <c r="E159" s="2">
        <v>2932.7</v>
      </c>
      <c r="G159" s="3">
        <f t="shared" si="6"/>
        <v>41.300000000000182</v>
      </c>
      <c r="H159" s="3">
        <f t="shared" si="7"/>
        <v>0</v>
      </c>
      <c r="I159" s="3">
        <f t="shared" si="8"/>
        <v>41.300000000000182</v>
      </c>
    </row>
    <row r="160" spans="2:9" x14ac:dyDescent="0.3">
      <c r="B160" s="4">
        <v>45391</v>
      </c>
      <c r="C160" s="2">
        <v>2978</v>
      </c>
      <c r="D160" s="2">
        <v>2979.6</v>
      </c>
      <c r="E160" s="2">
        <v>2925</v>
      </c>
      <c r="G160" s="3">
        <f t="shared" si="6"/>
        <v>1.5999999999999091</v>
      </c>
      <c r="H160" s="3">
        <f t="shared" si="7"/>
        <v>-53</v>
      </c>
      <c r="I160" s="3">
        <f t="shared" si="8"/>
        <v>-51.400000000000091</v>
      </c>
    </row>
    <row r="161" spans="2:9" x14ac:dyDescent="0.3">
      <c r="B161" s="4">
        <v>45390</v>
      </c>
      <c r="C161" s="2">
        <v>2925.95</v>
      </c>
      <c r="D161" s="2">
        <v>2981.95</v>
      </c>
      <c r="E161" s="2">
        <v>2922</v>
      </c>
      <c r="G161" s="3">
        <f t="shared" si="6"/>
        <v>56</v>
      </c>
      <c r="H161" s="3">
        <f t="shared" si="7"/>
        <v>-3.9499999999998181</v>
      </c>
      <c r="I161" s="3">
        <f t="shared" si="8"/>
        <v>52.050000000000182</v>
      </c>
    </row>
    <row r="162" spans="2:9" x14ac:dyDescent="0.3">
      <c r="B162" s="4">
        <v>45387</v>
      </c>
      <c r="C162" s="2">
        <v>2921.75</v>
      </c>
      <c r="D162" s="2">
        <v>2941.6</v>
      </c>
      <c r="E162" s="2">
        <v>2912</v>
      </c>
      <c r="G162" s="3">
        <f t="shared" si="6"/>
        <v>19.849999999999909</v>
      </c>
      <c r="H162" s="3">
        <f t="shared" si="7"/>
        <v>-9.75</v>
      </c>
      <c r="I162" s="3">
        <f t="shared" si="8"/>
        <v>10.099999999999909</v>
      </c>
    </row>
    <row r="163" spans="2:9" x14ac:dyDescent="0.3">
      <c r="B163" s="4">
        <v>45386</v>
      </c>
      <c r="C163" s="2">
        <v>2959.5</v>
      </c>
      <c r="D163" s="2">
        <v>2959.5</v>
      </c>
      <c r="E163" s="2">
        <v>2900</v>
      </c>
      <c r="G163" s="3">
        <f t="shared" si="6"/>
        <v>0</v>
      </c>
      <c r="H163" s="3">
        <f t="shared" si="7"/>
        <v>-59.5</v>
      </c>
      <c r="I163" s="3">
        <f t="shared" si="8"/>
        <v>-59.5</v>
      </c>
    </row>
    <row r="164" spans="2:9" x14ac:dyDescent="0.3">
      <c r="B164" s="4">
        <v>45385</v>
      </c>
      <c r="C164" s="2">
        <v>2964.15</v>
      </c>
      <c r="D164" s="2">
        <v>2968.9</v>
      </c>
      <c r="E164" s="2">
        <v>2937.8</v>
      </c>
      <c r="G164" s="3">
        <f t="shared" si="6"/>
        <v>4.75</v>
      </c>
      <c r="H164" s="3">
        <f t="shared" si="7"/>
        <v>-26.349999999999909</v>
      </c>
      <c r="I164" s="3">
        <f t="shared" si="8"/>
        <v>-21.599999999999909</v>
      </c>
    </row>
    <row r="165" spans="2:9" x14ac:dyDescent="0.3">
      <c r="B165" s="4">
        <v>45384</v>
      </c>
      <c r="C165" s="2">
        <v>2968</v>
      </c>
      <c r="D165" s="2">
        <v>2988</v>
      </c>
      <c r="E165" s="2">
        <v>2950</v>
      </c>
      <c r="G165" s="3">
        <f t="shared" si="6"/>
        <v>20</v>
      </c>
      <c r="H165" s="3">
        <f t="shared" si="7"/>
        <v>-18</v>
      </c>
      <c r="I165" s="3">
        <f t="shared" si="8"/>
        <v>2</v>
      </c>
    </row>
    <row r="166" spans="2:9" x14ac:dyDescent="0.3">
      <c r="B166" s="4">
        <v>45383</v>
      </c>
      <c r="C166" s="2">
        <v>2984.95</v>
      </c>
      <c r="D166" s="2">
        <v>2987.95</v>
      </c>
      <c r="E166" s="2">
        <v>2965</v>
      </c>
      <c r="G166" s="3">
        <f t="shared" si="6"/>
        <v>3</v>
      </c>
      <c r="H166" s="3">
        <f t="shared" si="7"/>
        <v>-19.949999999999818</v>
      </c>
      <c r="I166" s="3">
        <f t="shared" si="8"/>
        <v>-16.949999999999818</v>
      </c>
    </row>
    <row r="167" spans="2:9" x14ac:dyDescent="0.3">
      <c r="B167" s="4">
        <v>45379</v>
      </c>
      <c r="C167" s="2">
        <v>2985.75</v>
      </c>
      <c r="D167" s="2">
        <v>3011.9</v>
      </c>
      <c r="E167" s="2">
        <v>2957.3</v>
      </c>
      <c r="G167" s="3">
        <f t="shared" si="6"/>
        <v>26.150000000000091</v>
      </c>
      <c r="H167" s="3">
        <f t="shared" si="7"/>
        <v>-28.449999999999818</v>
      </c>
      <c r="I167" s="3">
        <f t="shared" si="8"/>
        <v>-2.2999999999997272</v>
      </c>
    </row>
    <row r="168" spans="2:9" x14ac:dyDescent="0.3">
      <c r="B168" s="4">
        <v>45378</v>
      </c>
      <c r="C168" s="2">
        <v>2896</v>
      </c>
      <c r="D168" s="2">
        <v>3000</v>
      </c>
      <c r="E168" s="2">
        <v>2894</v>
      </c>
      <c r="G168" s="3">
        <f t="shared" si="6"/>
        <v>104</v>
      </c>
      <c r="H168" s="3">
        <f t="shared" si="7"/>
        <v>-2</v>
      </c>
      <c r="I168" s="3">
        <f t="shared" si="8"/>
        <v>102</v>
      </c>
    </row>
    <row r="169" spans="2:9" x14ac:dyDescent="0.3">
      <c r="B169" s="4">
        <v>45377</v>
      </c>
      <c r="C169" s="2">
        <v>2890</v>
      </c>
      <c r="D169" s="2">
        <v>2904.8</v>
      </c>
      <c r="E169" s="2">
        <v>2878</v>
      </c>
      <c r="G169" s="3">
        <f t="shared" si="6"/>
        <v>14.800000000000182</v>
      </c>
      <c r="H169" s="3">
        <f t="shared" si="7"/>
        <v>-12</v>
      </c>
      <c r="I169" s="3">
        <f t="shared" si="8"/>
        <v>2.8000000000001819</v>
      </c>
    </row>
    <row r="170" spans="2:9" x14ac:dyDescent="0.3">
      <c r="B170" s="4">
        <v>45373</v>
      </c>
      <c r="C170" s="2">
        <v>2899.95</v>
      </c>
      <c r="D170" s="2">
        <v>2920</v>
      </c>
      <c r="E170" s="2">
        <v>2894.7</v>
      </c>
      <c r="G170" s="3">
        <f t="shared" si="6"/>
        <v>20.050000000000182</v>
      </c>
      <c r="H170" s="3">
        <f t="shared" si="7"/>
        <v>-5.25</v>
      </c>
      <c r="I170" s="3">
        <f t="shared" si="8"/>
        <v>14.800000000000182</v>
      </c>
    </row>
    <row r="171" spans="2:9" x14ac:dyDescent="0.3">
      <c r="B171" s="4">
        <v>45372</v>
      </c>
      <c r="C171" s="2">
        <v>2905.05</v>
      </c>
      <c r="D171" s="2">
        <v>2915.8</v>
      </c>
      <c r="E171" s="2">
        <v>2889.35</v>
      </c>
      <c r="G171" s="3">
        <f t="shared" si="6"/>
        <v>10.75</v>
      </c>
      <c r="H171" s="3">
        <f t="shared" si="7"/>
        <v>-15.700000000000273</v>
      </c>
      <c r="I171" s="3">
        <f t="shared" si="8"/>
        <v>-4.9500000000002728</v>
      </c>
    </row>
    <row r="172" spans="2:9" x14ac:dyDescent="0.3">
      <c r="B172" s="4">
        <v>45371</v>
      </c>
      <c r="C172" s="2">
        <v>2855.9</v>
      </c>
      <c r="D172" s="2">
        <v>2890</v>
      </c>
      <c r="E172" s="2">
        <v>2848.05</v>
      </c>
      <c r="G172" s="3">
        <f t="shared" si="6"/>
        <v>34.099999999999909</v>
      </c>
      <c r="H172" s="3">
        <f t="shared" si="7"/>
        <v>-7.8499999999999091</v>
      </c>
      <c r="I172" s="3">
        <f t="shared" si="8"/>
        <v>26.25</v>
      </c>
    </row>
    <row r="173" spans="2:9" x14ac:dyDescent="0.3">
      <c r="B173" s="4">
        <v>45370</v>
      </c>
      <c r="C173" s="2">
        <v>2857.5</v>
      </c>
      <c r="D173" s="2">
        <v>2875.2</v>
      </c>
      <c r="E173" s="2">
        <v>2834.5</v>
      </c>
      <c r="G173" s="3">
        <f t="shared" si="6"/>
        <v>17.699999999999818</v>
      </c>
      <c r="H173" s="3">
        <f t="shared" si="7"/>
        <v>-23</v>
      </c>
      <c r="I173" s="3">
        <f t="shared" si="8"/>
        <v>-5.3000000000001819</v>
      </c>
    </row>
    <row r="174" spans="2:9" x14ac:dyDescent="0.3">
      <c r="B174" s="4">
        <v>45369</v>
      </c>
      <c r="C174" s="2">
        <v>2840</v>
      </c>
      <c r="D174" s="2">
        <v>2883.45</v>
      </c>
      <c r="E174" s="2">
        <v>2833.05</v>
      </c>
      <c r="G174" s="3">
        <f t="shared" si="6"/>
        <v>43.449999999999818</v>
      </c>
      <c r="H174" s="3">
        <f t="shared" si="7"/>
        <v>-6.9499999999998181</v>
      </c>
      <c r="I174" s="3">
        <f t="shared" si="8"/>
        <v>36.5</v>
      </c>
    </row>
    <row r="175" spans="2:9" x14ac:dyDescent="0.3">
      <c r="B175" s="4">
        <v>45366</v>
      </c>
      <c r="C175" s="2">
        <v>2851.9</v>
      </c>
      <c r="D175" s="2">
        <v>2866.45</v>
      </c>
      <c r="E175" s="2">
        <v>2825.8</v>
      </c>
      <c r="G175" s="3">
        <f t="shared" si="6"/>
        <v>14.549999999999727</v>
      </c>
      <c r="H175" s="3">
        <f t="shared" si="7"/>
        <v>-26.099999999999909</v>
      </c>
      <c r="I175" s="3">
        <f t="shared" si="8"/>
        <v>-11.550000000000182</v>
      </c>
    </row>
    <row r="176" spans="2:9" x14ac:dyDescent="0.3">
      <c r="B176" s="4">
        <v>45365</v>
      </c>
      <c r="C176" s="2">
        <v>2879.4</v>
      </c>
      <c r="D176" s="2">
        <v>2897.05</v>
      </c>
      <c r="E176" s="2">
        <v>2851</v>
      </c>
      <c r="G176" s="3">
        <f t="shared" si="6"/>
        <v>17.650000000000091</v>
      </c>
      <c r="H176" s="3">
        <f t="shared" si="7"/>
        <v>-28.400000000000091</v>
      </c>
      <c r="I176" s="3">
        <f t="shared" si="8"/>
        <v>-10.75</v>
      </c>
    </row>
    <row r="177" spans="2:9" x14ac:dyDescent="0.3">
      <c r="B177" s="4">
        <v>45364</v>
      </c>
      <c r="C177" s="2">
        <v>2959.55</v>
      </c>
      <c r="D177" s="2">
        <v>2966.2</v>
      </c>
      <c r="E177" s="2">
        <v>2855.55</v>
      </c>
      <c r="G177" s="3">
        <f t="shared" si="6"/>
        <v>6.6499999999996362</v>
      </c>
      <c r="H177" s="3">
        <f t="shared" si="7"/>
        <v>-104</v>
      </c>
      <c r="I177" s="3">
        <f t="shared" si="8"/>
        <v>-97.350000000000364</v>
      </c>
    </row>
    <row r="178" spans="2:9" x14ac:dyDescent="0.3">
      <c r="B178" s="4">
        <v>45363</v>
      </c>
      <c r="C178" s="2">
        <v>2933.2</v>
      </c>
      <c r="D178" s="2">
        <v>2976</v>
      </c>
      <c r="E178" s="2">
        <v>2930.05</v>
      </c>
      <c r="G178" s="3">
        <f t="shared" si="6"/>
        <v>42.800000000000182</v>
      </c>
      <c r="H178" s="3">
        <f t="shared" si="7"/>
        <v>-3.1499999999996362</v>
      </c>
      <c r="I178" s="3">
        <f t="shared" si="8"/>
        <v>39.650000000000546</v>
      </c>
    </row>
    <row r="179" spans="2:9" x14ac:dyDescent="0.3">
      <c r="B179" s="4">
        <v>45362</v>
      </c>
      <c r="C179" s="2">
        <v>2978</v>
      </c>
      <c r="D179" s="2">
        <v>2978</v>
      </c>
      <c r="E179" s="2">
        <v>2927</v>
      </c>
      <c r="G179" s="3">
        <f t="shared" si="6"/>
        <v>0</v>
      </c>
      <c r="H179" s="3">
        <f t="shared" si="7"/>
        <v>-51</v>
      </c>
      <c r="I179" s="3">
        <f t="shared" si="8"/>
        <v>-51</v>
      </c>
    </row>
    <row r="180" spans="2:9" x14ac:dyDescent="0.3">
      <c r="B180" s="4">
        <v>45358</v>
      </c>
      <c r="C180" s="2">
        <v>3005.95</v>
      </c>
      <c r="D180" s="2">
        <v>3006.2</v>
      </c>
      <c r="E180" s="2">
        <v>2951.1</v>
      </c>
      <c r="G180" s="3">
        <f t="shared" si="6"/>
        <v>0.25</v>
      </c>
      <c r="H180" s="3">
        <f t="shared" si="7"/>
        <v>-54.849999999999909</v>
      </c>
      <c r="I180" s="3">
        <f t="shared" si="8"/>
        <v>-54.599999999999909</v>
      </c>
    </row>
    <row r="181" spans="2:9" x14ac:dyDescent="0.3">
      <c r="B181" s="4">
        <v>45357</v>
      </c>
      <c r="C181" s="2">
        <v>2986.9</v>
      </c>
      <c r="D181" s="2">
        <v>3018</v>
      </c>
      <c r="E181" s="2">
        <v>2957</v>
      </c>
      <c r="G181" s="3">
        <f t="shared" si="6"/>
        <v>31.099999999999909</v>
      </c>
      <c r="H181" s="3">
        <f t="shared" si="7"/>
        <v>-29.900000000000091</v>
      </c>
      <c r="I181" s="3">
        <f t="shared" si="8"/>
        <v>1.1999999999998181</v>
      </c>
    </row>
    <row r="182" spans="2:9" x14ac:dyDescent="0.3">
      <c r="B182" s="4">
        <v>45356</v>
      </c>
      <c r="C182" s="2">
        <v>3011.55</v>
      </c>
      <c r="D182" s="2">
        <v>3014.8</v>
      </c>
      <c r="E182" s="2">
        <v>2972.1</v>
      </c>
      <c r="G182" s="3">
        <f t="shared" si="6"/>
        <v>3.25</v>
      </c>
      <c r="H182" s="3">
        <f t="shared" si="7"/>
        <v>-39.450000000000273</v>
      </c>
      <c r="I182" s="3">
        <f t="shared" si="8"/>
        <v>-36.200000000000273</v>
      </c>
    </row>
    <row r="183" spans="2:9" x14ac:dyDescent="0.3">
      <c r="B183" s="4">
        <v>45355</v>
      </c>
      <c r="C183" s="2">
        <v>2980.95</v>
      </c>
      <c r="D183" s="2">
        <v>3024.9</v>
      </c>
      <c r="E183" s="2">
        <v>2974.45</v>
      </c>
      <c r="G183" s="3">
        <f t="shared" si="6"/>
        <v>43.950000000000273</v>
      </c>
      <c r="H183" s="3">
        <f t="shared" si="7"/>
        <v>-6.5</v>
      </c>
      <c r="I183" s="3">
        <f t="shared" si="8"/>
        <v>37.450000000000273</v>
      </c>
    </row>
    <row r="184" spans="2:9" x14ac:dyDescent="0.3">
      <c r="B184" s="4">
        <v>45353</v>
      </c>
      <c r="C184" s="2">
        <v>2984</v>
      </c>
      <c r="D184" s="2">
        <v>3000.9</v>
      </c>
      <c r="E184" s="2">
        <v>2976</v>
      </c>
      <c r="G184" s="3">
        <f t="shared" si="6"/>
        <v>16.900000000000091</v>
      </c>
      <c r="H184" s="3">
        <f t="shared" si="7"/>
        <v>-8</v>
      </c>
      <c r="I184" s="3">
        <f t="shared" si="8"/>
        <v>8.9000000000000909</v>
      </c>
    </row>
    <row r="185" spans="2:9" x14ac:dyDescent="0.3">
      <c r="B185" s="4">
        <v>45352</v>
      </c>
      <c r="C185" s="2">
        <v>2927</v>
      </c>
      <c r="D185" s="2">
        <v>3000</v>
      </c>
      <c r="E185" s="2">
        <v>2925</v>
      </c>
      <c r="G185" s="3">
        <f t="shared" si="6"/>
        <v>73</v>
      </c>
      <c r="H185" s="3">
        <f t="shared" si="7"/>
        <v>-2</v>
      </c>
      <c r="I185" s="3">
        <f t="shared" si="8"/>
        <v>71</v>
      </c>
    </row>
    <row r="186" spans="2:9" x14ac:dyDescent="0.3">
      <c r="B186" s="4">
        <v>45351</v>
      </c>
      <c r="C186" s="2">
        <v>2930</v>
      </c>
      <c r="D186" s="2">
        <v>2957.95</v>
      </c>
      <c r="E186" s="2">
        <v>2909.05</v>
      </c>
      <c r="G186" s="3">
        <f t="shared" si="6"/>
        <v>27.949999999999818</v>
      </c>
      <c r="H186" s="3">
        <f t="shared" si="7"/>
        <v>-20.949999999999818</v>
      </c>
      <c r="I186" s="3">
        <f t="shared" si="8"/>
        <v>7</v>
      </c>
    </row>
    <row r="187" spans="2:9" x14ac:dyDescent="0.3">
      <c r="B187" s="4">
        <v>45350</v>
      </c>
      <c r="C187" s="2">
        <v>2966</v>
      </c>
      <c r="D187" s="2">
        <v>2982.55</v>
      </c>
      <c r="E187" s="2">
        <v>2900.35</v>
      </c>
      <c r="G187" s="3">
        <f t="shared" si="6"/>
        <v>16.550000000000182</v>
      </c>
      <c r="H187" s="3">
        <f t="shared" si="7"/>
        <v>-65.650000000000091</v>
      </c>
      <c r="I187" s="3">
        <f t="shared" si="8"/>
        <v>-49.099999999999909</v>
      </c>
    </row>
    <row r="188" spans="2:9" x14ac:dyDescent="0.3">
      <c r="B188" s="4">
        <v>45349</v>
      </c>
      <c r="C188" s="2">
        <v>2966.05</v>
      </c>
      <c r="D188" s="2">
        <v>2999.9</v>
      </c>
      <c r="E188" s="2">
        <v>2956.1</v>
      </c>
      <c r="G188" s="3">
        <f t="shared" si="6"/>
        <v>33.849999999999909</v>
      </c>
      <c r="H188" s="3">
        <f t="shared" si="7"/>
        <v>-9.9500000000002728</v>
      </c>
      <c r="I188" s="3">
        <f t="shared" si="8"/>
        <v>23.899999999999636</v>
      </c>
    </row>
    <row r="189" spans="2:9" x14ac:dyDescent="0.3">
      <c r="B189" s="4">
        <v>45348</v>
      </c>
      <c r="C189" s="2">
        <v>2987.1</v>
      </c>
      <c r="D189" s="2">
        <v>2989.05</v>
      </c>
      <c r="E189" s="2">
        <v>2965</v>
      </c>
      <c r="G189" s="3">
        <f t="shared" si="6"/>
        <v>1.9500000000002728</v>
      </c>
      <c r="H189" s="3">
        <f t="shared" si="7"/>
        <v>-22.099999999999909</v>
      </c>
      <c r="I189" s="3">
        <f t="shared" si="8"/>
        <v>-20.149999999999636</v>
      </c>
    </row>
    <row r="190" spans="2:9" x14ac:dyDescent="0.3">
      <c r="B190" s="4">
        <v>45345</v>
      </c>
      <c r="C190" s="2">
        <v>2979</v>
      </c>
      <c r="D190" s="2">
        <v>2995.1</v>
      </c>
      <c r="E190" s="2">
        <v>2966.7</v>
      </c>
      <c r="G190" s="3">
        <f t="shared" si="6"/>
        <v>16.099999999999909</v>
      </c>
      <c r="H190" s="3">
        <f t="shared" si="7"/>
        <v>-12.300000000000182</v>
      </c>
      <c r="I190" s="3">
        <f t="shared" si="8"/>
        <v>3.7999999999997272</v>
      </c>
    </row>
    <row r="191" spans="2:9" x14ac:dyDescent="0.3">
      <c r="B191" s="4">
        <v>45344</v>
      </c>
      <c r="C191" s="2">
        <v>2936.3</v>
      </c>
      <c r="D191" s="2">
        <v>2969.9</v>
      </c>
      <c r="E191" s="2">
        <v>2916</v>
      </c>
      <c r="G191" s="3">
        <f t="shared" si="6"/>
        <v>33.599999999999909</v>
      </c>
      <c r="H191" s="3">
        <f t="shared" si="7"/>
        <v>-20.300000000000182</v>
      </c>
      <c r="I191" s="3">
        <f t="shared" si="8"/>
        <v>13.299999999999727</v>
      </c>
    </row>
    <row r="192" spans="2:9" x14ac:dyDescent="0.3">
      <c r="B192" s="4">
        <v>45343</v>
      </c>
      <c r="C192" s="2">
        <v>2948</v>
      </c>
      <c r="D192" s="2">
        <v>2977.05</v>
      </c>
      <c r="E192" s="2">
        <v>2915.1</v>
      </c>
      <c r="G192" s="3">
        <f t="shared" si="6"/>
        <v>29.050000000000182</v>
      </c>
      <c r="H192" s="3">
        <f t="shared" si="7"/>
        <v>-32.900000000000091</v>
      </c>
      <c r="I192" s="3">
        <f t="shared" si="8"/>
        <v>-3.8499999999999091</v>
      </c>
    </row>
    <row r="193" spans="2:9" x14ac:dyDescent="0.3">
      <c r="B193" s="4">
        <v>45342</v>
      </c>
      <c r="C193" s="2">
        <v>2950.05</v>
      </c>
      <c r="D193" s="2">
        <v>2951</v>
      </c>
      <c r="E193" s="2">
        <v>2923.6</v>
      </c>
      <c r="G193" s="3">
        <f t="shared" si="6"/>
        <v>0.9499999999998181</v>
      </c>
      <c r="H193" s="3">
        <f t="shared" si="7"/>
        <v>-26.450000000000273</v>
      </c>
      <c r="I193" s="3">
        <f t="shared" si="8"/>
        <v>-25.500000000000455</v>
      </c>
    </row>
    <row r="194" spans="2:9" x14ac:dyDescent="0.3">
      <c r="B194" s="4">
        <v>45341</v>
      </c>
      <c r="C194" s="2">
        <v>2924.1</v>
      </c>
      <c r="D194" s="2">
        <v>2959</v>
      </c>
      <c r="E194" s="2">
        <v>2907.05</v>
      </c>
      <c r="G194" s="3">
        <f t="shared" si="6"/>
        <v>34.900000000000091</v>
      </c>
      <c r="H194" s="3">
        <f t="shared" si="7"/>
        <v>-17.049999999999727</v>
      </c>
      <c r="I194" s="3">
        <f t="shared" si="8"/>
        <v>17.850000000000364</v>
      </c>
    </row>
    <row r="195" spans="2:9" x14ac:dyDescent="0.3">
      <c r="B195" s="4">
        <v>45338</v>
      </c>
      <c r="C195" s="2">
        <v>2952.95</v>
      </c>
      <c r="D195" s="2">
        <v>2954</v>
      </c>
      <c r="E195" s="2">
        <v>2917.1</v>
      </c>
      <c r="G195" s="3">
        <f t="shared" si="6"/>
        <v>1.0500000000001819</v>
      </c>
      <c r="H195" s="3">
        <f t="shared" si="7"/>
        <v>-35.849999999999909</v>
      </c>
      <c r="I195" s="3">
        <f t="shared" si="8"/>
        <v>-34.799999999999727</v>
      </c>
    </row>
    <row r="196" spans="2:9" x14ac:dyDescent="0.3">
      <c r="B196" s="4">
        <v>45337</v>
      </c>
      <c r="C196" s="2">
        <v>2966.7</v>
      </c>
      <c r="D196" s="2">
        <v>2969.45</v>
      </c>
      <c r="E196" s="2">
        <v>2933.05</v>
      </c>
      <c r="G196" s="3">
        <f t="shared" ref="G196:G251" si="9">D196-C196</f>
        <v>2.75</v>
      </c>
      <c r="H196" s="3">
        <f t="shared" ref="H196:H251" si="10">E196-C196</f>
        <v>-33.649999999999636</v>
      </c>
      <c r="I196" s="3">
        <f t="shared" ref="I196:I251" si="11">G196+H196</f>
        <v>-30.899999999999636</v>
      </c>
    </row>
    <row r="197" spans="2:9" x14ac:dyDescent="0.3">
      <c r="B197" s="4">
        <v>45336</v>
      </c>
      <c r="C197" s="2">
        <v>2915</v>
      </c>
      <c r="D197" s="2">
        <v>2967.3</v>
      </c>
      <c r="E197" s="2">
        <v>2915</v>
      </c>
      <c r="G197" s="3">
        <f t="shared" si="9"/>
        <v>52.300000000000182</v>
      </c>
      <c r="H197" s="3">
        <f t="shared" si="10"/>
        <v>0</v>
      </c>
      <c r="I197" s="3">
        <f t="shared" si="11"/>
        <v>52.300000000000182</v>
      </c>
    </row>
    <row r="198" spans="2:9" x14ac:dyDescent="0.3">
      <c r="B198" s="4">
        <v>45335</v>
      </c>
      <c r="C198" s="2">
        <v>2911</v>
      </c>
      <c r="D198" s="2">
        <v>2958</v>
      </c>
      <c r="E198" s="2">
        <v>2908</v>
      </c>
      <c r="G198" s="3">
        <f t="shared" si="9"/>
        <v>47</v>
      </c>
      <c r="H198" s="3">
        <f t="shared" si="10"/>
        <v>-3</v>
      </c>
      <c r="I198" s="3">
        <f t="shared" si="11"/>
        <v>44</v>
      </c>
    </row>
    <row r="199" spans="2:9" x14ac:dyDescent="0.3">
      <c r="B199" s="4">
        <v>45334</v>
      </c>
      <c r="C199" s="2">
        <v>2921.5</v>
      </c>
      <c r="D199" s="2">
        <v>2922</v>
      </c>
      <c r="E199" s="2">
        <v>2884.7</v>
      </c>
      <c r="G199" s="3">
        <f t="shared" si="9"/>
        <v>0.5</v>
      </c>
      <c r="H199" s="3">
        <f t="shared" si="10"/>
        <v>-36.800000000000182</v>
      </c>
      <c r="I199" s="3">
        <f t="shared" si="11"/>
        <v>-36.300000000000182</v>
      </c>
    </row>
    <row r="200" spans="2:9" x14ac:dyDescent="0.3">
      <c r="B200" s="4">
        <v>45331</v>
      </c>
      <c r="C200" s="2">
        <v>2908</v>
      </c>
      <c r="D200" s="2">
        <v>2943.95</v>
      </c>
      <c r="E200" s="2">
        <v>2901.9</v>
      </c>
      <c r="G200" s="3">
        <f t="shared" si="9"/>
        <v>35.949999999999818</v>
      </c>
      <c r="H200" s="3">
        <f t="shared" si="10"/>
        <v>-6.0999999999999091</v>
      </c>
      <c r="I200" s="3">
        <f t="shared" si="11"/>
        <v>29.849999999999909</v>
      </c>
    </row>
    <row r="201" spans="2:9" x14ac:dyDescent="0.3">
      <c r="B201" s="4">
        <v>45330</v>
      </c>
      <c r="C201" s="2">
        <v>2900</v>
      </c>
      <c r="D201" s="2">
        <v>2918.95</v>
      </c>
      <c r="E201" s="2">
        <v>2855.05</v>
      </c>
      <c r="G201" s="3">
        <f t="shared" si="9"/>
        <v>18.949999999999818</v>
      </c>
      <c r="H201" s="3">
        <f t="shared" si="10"/>
        <v>-44.949999999999818</v>
      </c>
      <c r="I201" s="3">
        <f t="shared" si="11"/>
        <v>-26</v>
      </c>
    </row>
    <row r="202" spans="2:9" x14ac:dyDescent="0.3">
      <c r="B202" s="4">
        <v>45329</v>
      </c>
      <c r="C202" s="2">
        <v>2871.85</v>
      </c>
      <c r="D202" s="2">
        <v>2899</v>
      </c>
      <c r="E202" s="2">
        <v>2858.5</v>
      </c>
      <c r="G202" s="3">
        <f t="shared" si="9"/>
        <v>27.150000000000091</v>
      </c>
      <c r="H202" s="3">
        <f t="shared" si="10"/>
        <v>-13.349999999999909</v>
      </c>
      <c r="I202" s="3">
        <f t="shared" si="11"/>
        <v>13.800000000000182</v>
      </c>
    </row>
    <row r="203" spans="2:9" x14ac:dyDescent="0.3">
      <c r="B203" s="4">
        <v>45328</v>
      </c>
      <c r="C203" s="2">
        <v>2883.7</v>
      </c>
      <c r="D203" s="2">
        <v>2883.7</v>
      </c>
      <c r="E203" s="2">
        <v>2839.65</v>
      </c>
      <c r="G203" s="3">
        <f t="shared" si="9"/>
        <v>0</v>
      </c>
      <c r="H203" s="3">
        <f t="shared" si="10"/>
        <v>-44.049999999999727</v>
      </c>
      <c r="I203" s="3">
        <f t="shared" si="11"/>
        <v>-44.049999999999727</v>
      </c>
    </row>
    <row r="204" spans="2:9" x14ac:dyDescent="0.3">
      <c r="B204" s="4">
        <v>45327</v>
      </c>
      <c r="C204" s="2">
        <v>2921.5</v>
      </c>
      <c r="D204" s="2">
        <v>2941</v>
      </c>
      <c r="E204" s="2">
        <v>2863.05</v>
      </c>
      <c r="G204" s="3">
        <f t="shared" si="9"/>
        <v>19.5</v>
      </c>
      <c r="H204" s="3">
        <f t="shared" si="10"/>
        <v>-58.449999999999818</v>
      </c>
      <c r="I204" s="3">
        <f t="shared" si="11"/>
        <v>-38.949999999999818</v>
      </c>
    </row>
    <row r="205" spans="2:9" x14ac:dyDescent="0.3">
      <c r="B205" s="4">
        <v>45324</v>
      </c>
      <c r="C205" s="2">
        <v>2866.35</v>
      </c>
      <c r="D205" s="2">
        <v>2949.8</v>
      </c>
      <c r="E205" s="2">
        <v>2866.35</v>
      </c>
      <c r="G205" s="3">
        <f t="shared" si="9"/>
        <v>83.450000000000273</v>
      </c>
      <c r="H205" s="3">
        <f t="shared" si="10"/>
        <v>0</v>
      </c>
      <c r="I205" s="3">
        <f t="shared" si="11"/>
        <v>83.450000000000273</v>
      </c>
    </row>
    <row r="206" spans="2:9" x14ac:dyDescent="0.3">
      <c r="B206" s="4">
        <v>45323</v>
      </c>
      <c r="C206" s="2">
        <v>2870</v>
      </c>
      <c r="D206" s="2">
        <v>2886.7</v>
      </c>
      <c r="E206" s="2">
        <v>2836.1</v>
      </c>
      <c r="G206" s="3">
        <f t="shared" si="9"/>
        <v>16.699999999999818</v>
      </c>
      <c r="H206" s="3">
        <f t="shared" si="10"/>
        <v>-33.900000000000091</v>
      </c>
      <c r="I206" s="3">
        <f t="shared" si="11"/>
        <v>-17.200000000000273</v>
      </c>
    </row>
    <row r="207" spans="2:9" x14ac:dyDescent="0.3">
      <c r="B207" s="4">
        <v>45322</v>
      </c>
      <c r="C207" s="2">
        <v>2808</v>
      </c>
      <c r="D207" s="2">
        <v>2868.5</v>
      </c>
      <c r="E207" s="2">
        <v>2805</v>
      </c>
      <c r="G207" s="3">
        <f t="shared" si="9"/>
        <v>60.5</v>
      </c>
      <c r="H207" s="3">
        <f t="shared" si="10"/>
        <v>-3</v>
      </c>
      <c r="I207" s="3">
        <f t="shared" si="11"/>
        <v>57.5</v>
      </c>
    </row>
    <row r="208" spans="2:9" x14ac:dyDescent="0.3">
      <c r="B208" s="4">
        <v>45321</v>
      </c>
      <c r="C208" s="2">
        <v>2919.9</v>
      </c>
      <c r="D208" s="2">
        <v>2919.95</v>
      </c>
      <c r="E208" s="2">
        <v>2808.85</v>
      </c>
      <c r="G208" s="3">
        <f t="shared" si="9"/>
        <v>4.9999999999727152E-2</v>
      </c>
      <c r="H208" s="3">
        <f t="shared" si="10"/>
        <v>-111.05000000000018</v>
      </c>
      <c r="I208" s="3">
        <f t="shared" si="11"/>
        <v>-111.00000000000045</v>
      </c>
    </row>
    <row r="209" spans="2:9" x14ac:dyDescent="0.3">
      <c r="B209" s="4">
        <v>45320</v>
      </c>
      <c r="C209" s="2">
        <v>2729</v>
      </c>
      <c r="D209" s="2">
        <v>2905</v>
      </c>
      <c r="E209" s="2">
        <v>2720.35</v>
      </c>
      <c r="G209" s="3">
        <f t="shared" si="9"/>
        <v>176</v>
      </c>
      <c r="H209" s="3">
        <f t="shared" si="10"/>
        <v>-8.6500000000000909</v>
      </c>
      <c r="I209" s="3">
        <f t="shared" si="11"/>
        <v>167.34999999999991</v>
      </c>
    </row>
    <row r="210" spans="2:9" x14ac:dyDescent="0.3">
      <c r="B210" s="4">
        <v>45316</v>
      </c>
      <c r="C210" s="2">
        <v>2685.9</v>
      </c>
      <c r="D210" s="2">
        <v>2728.3</v>
      </c>
      <c r="E210" s="2">
        <v>2670.4</v>
      </c>
      <c r="G210" s="3">
        <f t="shared" si="9"/>
        <v>42.400000000000091</v>
      </c>
      <c r="H210" s="3">
        <f t="shared" si="10"/>
        <v>-15.5</v>
      </c>
      <c r="I210" s="3">
        <f t="shared" si="11"/>
        <v>26.900000000000091</v>
      </c>
    </row>
    <row r="211" spans="2:9" x14ac:dyDescent="0.3">
      <c r="B211" s="4">
        <v>45315</v>
      </c>
      <c r="C211" s="2">
        <v>2670.45</v>
      </c>
      <c r="D211" s="2">
        <v>2699</v>
      </c>
      <c r="E211" s="2">
        <v>2647.85</v>
      </c>
      <c r="G211" s="3">
        <f t="shared" si="9"/>
        <v>28.550000000000182</v>
      </c>
      <c r="H211" s="3">
        <f t="shared" si="10"/>
        <v>-22.599999999999909</v>
      </c>
      <c r="I211" s="3">
        <f t="shared" si="11"/>
        <v>5.9500000000002728</v>
      </c>
    </row>
    <row r="212" spans="2:9" x14ac:dyDescent="0.3">
      <c r="B212" s="4">
        <v>45314</v>
      </c>
      <c r="C212" s="2">
        <v>2743.5</v>
      </c>
      <c r="D212" s="2">
        <v>2743.5</v>
      </c>
      <c r="E212" s="2">
        <v>2645.1</v>
      </c>
      <c r="G212" s="3">
        <f t="shared" si="9"/>
        <v>0</v>
      </c>
      <c r="H212" s="3">
        <f t="shared" si="10"/>
        <v>-98.400000000000091</v>
      </c>
      <c r="I212" s="3">
        <f t="shared" si="11"/>
        <v>-98.400000000000091</v>
      </c>
    </row>
    <row r="213" spans="2:9" x14ac:dyDescent="0.3">
      <c r="B213" s="4">
        <v>45311</v>
      </c>
      <c r="C213" s="2">
        <v>2730</v>
      </c>
      <c r="D213" s="2">
        <v>2766.95</v>
      </c>
      <c r="E213" s="2">
        <v>2700</v>
      </c>
      <c r="G213" s="3">
        <f t="shared" si="9"/>
        <v>36.949999999999818</v>
      </c>
      <c r="H213" s="3">
        <f t="shared" si="10"/>
        <v>-30</v>
      </c>
      <c r="I213" s="3">
        <f t="shared" si="11"/>
        <v>6.9499999999998181</v>
      </c>
    </row>
    <row r="214" spans="2:9" x14ac:dyDescent="0.3">
      <c r="B214" s="4">
        <v>45310</v>
      </c>
      <c r="C214" s="2">
        <v>2752</v>
      </c>
      <c r="D214" s="2">
        <v>2752</v>
      </c>
      <c r="E214" s="2">
        <v>2718</v>
      </c>
      <c r="G214" s="3">
        <f t="shared" si="9"/>
        <v>0</v>
      </c>
      <c r="H214" s="3">
        <f t="shared" si="10"/>
        <v>-34</v>
      </c>
      <c r="I214" s="3">
        <f t="shared" si="11"/>
        <v>-34</v>
      </c>
    </row>
    <row r="215" spans="2:9" x14ac:dyDescent="0.3">
      <c r="B215" s="4">
        <v>45309</v>
      </c>
      <c r="C215" s="2">
        <v>2702.8</v>
      </c>
      <c r="D215" s="2">
        <v>2742</v>
      </c>
      <c r="E215" s="2">
        <v>2702.5</v>
      </c>
      <c r="G215" s="3">
        <f t="shared" si="9"/>
        <v>39.199999999999818</v>
      </c>
      <c r="H215" s="3">
        <f t="shared" si="10"/>
        <v>-0.3000000000001819</v>
      </c>
      <c r="I215" s="3">
        <f t="shared" si="11"/>
        <v>38.899999999999636</v>
      </c>
    </row>
    <row r="216" spans="2:9" x14ac:dyDescent="0.3">
      <c r="B216" s="4">
        <v>45308</v>
      </c>
      <c r="C216" s="2">
        <v>2719</v>
      </c>
      <c r="D216" s="2">
        <v>2772.55</v>
      </c>
      <c r="E216" s="2">
        <v>2710.05</v>
      </c>
      <c r="G216" s="3">
        <f t="shared" si="9"/>
        <v>53.550000000000182</v>
      </c>
      <c r="H216" s="3">
        <f t="shared" si="10"/>
        <v>-8.9499999999998181</v>
      </c>
      <c r="I216" s="3">
        <f t="shared" si="11"/>
        <v>44.600000000000364</v>
      </c>
    </row>
    <row r="217" spans="2:9" x14ac:dyDescent="0.3">
      <c r="B217" s="4">
        <v>45307</v>
      </c>
      <c r="C217" s="2">
        <v>2779.95</v>
      </c>
      <c r="D217" s="2">
        <v>2792.6</v>
      </c>
      <c r="E217" s="2">
        <v>2741</v>
      </c>
      <c r="G217" s="3">
        <f t="shared" si="9"/>
        <v>12.650000000000091</v>
      </c>
      <c r="H217" s="3">
        <f t="shared" si="10"/>
        <v>-38.949999999999818</v>
      </c>
      <c r="I217" s="3">
        <f t="shared" si="11"/>
        <v>-26.299999999999727</v>
      </c>
    </row>
    <row r="218" spans="2:9" x14ac:dyDescent="0.3">
      <c r="B218" s="4">
        <v>45306</v>
      </c>
      <c r="C218" s="2">
        <v>2750</v>
      </c>
      <c r="D218" s="2">
        <v>2792.9</v>
      </c>
      <c r="E218" s="2">
        <v>2732</v>
      </c>
      <c r="G218" s="3">
        <f t="shared" si="9"/>
        <v>42.900000000000091</v>
      </c>
      <c r="H218" s="3">
        <f t="shared" si="10"/>
        <v>-18</v>
      </c>
      <c r="I218" s="3">
        <f t="shared" si="11"/>
        <v>24.900000000000091</v>
      </c>
    </row>
    <row r="219" spans="2:9" x14ac:dyDescent="0.3">
      <c r="B219" s="4">
        <v>45303</v>
      </c>
      <c r="C219" s="2">
        <v>2719.8</v>
      </c>
      <c r="D219" s="2">
        <v>2746.65</v>
      </c>
      <c r="E219" s="2">
        <v>2691.5</v>
      </c>
      <c r="G219" s="3">
        <f t="shared" si="9"/>
        <v>26.849999999999909</v>
      </c>
      <c r="H219" s="3">
        <f t="shared" si="10"/>
        <v>-28.300000000000182</v>
      </c>
      <c r="I219" s="3">
        <f t="shared" si="11"/>
        <v>-1.4500000000002728</v>
      </c>
    </row>
    <row r="220" spans="2:9" x14ac:dyDescent="0.3">
      <c r="B220" s="4">
        <v>45302</v>
      </c>
      <c r="C220" s="2">
        <v>2659</v>
      </c>
      <c r="D220" s="2">
        <v>2725</v>
      </c>
      <c r="E220" s="2">
        <v>2657</v>
      </c>
      <c r="G220" s="3">
        <f t="shared" si="9"/>
        <v>66</v>
      </c>
      <c r="H220" s="3">
        <f t="shared" si="10"/>
        <v>-2</v>
      </c>
      <c r="I220" s="3">
        <f t="shared" si="11"/>
        <v>64</v>
      </c>
    </row>
    <row r="221" spans="2:9" x14ac:dyDescent="0.3">
      <c r="B221" s="4">
        <v>45301</v>
      </c>
      <c r="C221" s="2">
        <v>2577</v>
      </c>
      <c r="D221" s="2">
        <v>2659</v>
      </c>
      <c r="E221" s="2">
        <v>2575.0500000000002</v>
      </c>
      <c r="G221" s="3">
        <f t="shared" si="9"/>
        <v>82</v>
      </c>
      <c r="H221" s="3">
        <f t="shared" si="10"/>
        <v>-1.9499999999998181</v>
      </c>
      <c r="I221" s="3">
        <f t="shared" si="11"/>
        <v>80.050000000000182</v>
      </c>
    </row>
    <row r="222" spans="2:9" x14ac:dyDescent="0.3">
      <c r="B222" s="4">
        <v>45300</v>
      </c>
      <c r="C222" s="2">
        <v>2600</v>
      </c>
      <c r="D222" s="2">
        <v>2606.8000000000002</v>
      </c>
      <c r="E222" s="2">
        <v>2577.1999999999998</v>
      </c>
      <c r="G222" s="3">
        <f t="shared" si="9"/>
        <v>6.8000000000001819</v>
      </c>
      <c r="H222" s="3">
        <f t="shared" si="10"/>
        <v>-22.800000000000182</v>
      </c>
      <c r="I222" s="3">
        <f t="shared" si="11"/>
        <v>-16</v>
      </c>
    </row>
    <row r="223" spans="2:9" x14ac:dyDescent="0.3">
      <c r="B223" s="4">
        <v>45299</v>
      </c>
      <c r="C223" s="2">
        <v>2610</v>
      </c>
      <c r="D223" s="2">
        <v>2631.95</v>
      </c>
      <c r="E223" s="2">
        <v>2568.9499999999998</v>
      </c>
      <c r="G223" s="3">
        <f t="shared" si="9"/>
        <v>21.949999999999818</v>
      </c>
      <c r="H223" s="3">
        <f t="shared" si="10"/>
        <v>-41.050000000000182</v>
      </c>
      <c r="I223" s="3">
        <f t="shared" si="11"/>
        <v>-19.100000000000364</v>
      </c>
    </row>
    <row r="224" spans="2:9" x14ac:dyDescent="0.3">
      <c r="B224" s="4">
        <v>45296</v>
      </c>
      <c r="C224" s="2">
        <v>2602.9</v>
      </c>
      <c r="D224" s="2">
        <v>2619.85</v>
      </c>
      <c r="E224" s="2">
        <v>2598</v>
      </c>
      <c r="G224" s="3">
        <f t="shared" si="9"/>
        <v>16.949999999999818</v>
      </c>
      <c r="H224" s="3">
        <f t="shared" si="10"/>
        <v>-4.9000000000000909</v>
      </c>
      <c r="I224" s="3">
        <f t="shared" si="11"/>
        <v>12.049999999999727</v>
      </c>
    </row>
    <row r="225" spans="2:9" x14ac:dyDescent="0.3">
      <c r="B225" s="4">
        <v>45295</v>
      </c>
      <c r="C225" s="2">
        <v>2588</v>
      </c>
      <c r="D225" s="2">
        <v>2609.85</v>
      </c>
      <c r="E225" s="2">
        <v>2579.1</v>
      </c>
      <c r="G225" s="3">
        <f t="shared" si="9"/>
        <v>21.849999999999909</v>
      </c>
      <c r="H225" s="3">
        <f t="shared" si="10"/>
        <v>-8.9000000000000909</v>
      </c>
      <c r="I225" s="3">
        <f t="shared" si="11"/>
        <v>12.949999999999818</v>
      </c>
    </row>
    <row r="226" spans="2:9" x14ac:dyDescent="0.3">
      <c r="B226" s="4">
        <v>45294</v>
      </c>
      <c r="C226" s="2">
        <v>2610</v>
      </c>
      <c r="D226" s="2">
        <v>2634</v>
      </c>
      <c r="E226" s="2">
        <v>2577.1999999999998</v>
      </c>
      <c r="G226" s="3">
        <f t="shared" si="9"/>
        <v>24</v>
      </c>
      <c r="H226" s="3">
        <f t="shared" si="10"/>
        <v>-32.800000000000182</v>
      </c>
      <c r="I226" s="3">
        <f t="shared" si="11"/>
        <v>-8.8000000000001819</v>
      </c>
    </row>
    <row r="227" spans="2:9" x14ac:dyDescent="0.3">
      <c r="B227" s="4">
        <v>45293</v>
      </c>
      <c r="C227" s="2">
        <v>2585</v>
      </c>
      <c r="D227" s="2">
        <v>2615</v>
      </c>
      <c r="E227" s="2">
        <v>2573</v>
      </c>
      <c r="G227" s="3">
        <f t="shared" si="9"/>
        <v>30</v>
      </c>
      <c r="H227" s="3">
        <f t="shared" si="10"/>
        <v>-12</v>
      </c>
      <c r="I227" s="3">
        <f t="shared" si="11"/>
        <v>18</v>
      </c>
    </row>
    <row r="228" spans="2:9" x14ac:dyDescent="0.3">
      <c r="B228" s="4">
        <v>45292</v>
      </c>
      <c r="C228" s="2">
        <v>2580.5500000000002</v>
      </c>
      <c r="D228" s="2">
        <v>2606.85</v>
      </c>
      <c r="E228" s="2">
        <v>2573.15</v>
      </c>
      <c r="G228" s="3">
        <f t="shared" si="9"/>
        <v>26.299999999999727</v>
      </c>
      <c r="H228" s="3">
        <f t="shared" si="10"/>
        <v>-7.4000000000000909</v>
      </c>
      <c r="I228" s="3">
        <f t="shared" si="11"/>
        <v>18.899999999999636</v>
      </c>
    </row>
    <row r="229" spans="2:9" x14ac:dyDescent="0.3">
      <c r="B229" s="4">
        <v>45289</v>
      </c>
      <c r="C229" s="2">
        <v>2611.1</v>
      </c>
      <c r="D229" s="2">
        <v>2614</v>
      </c>
      <c r="E229" s="2">
        <v>2579.3000000000002</v>
      </c>
      <c r="G229" s="3">
        <f t="shared" si="9"/>
        <v>2.9000000000000909</v>
      </c>
      <c r="H229" s="3">
        <f t="shared" si="10"/>
        <v>-31.799999999999727</v>
      </c>
      <c r="I229" s="3">
        <f t="shared" si="11"/>
        <v>-28.899999999999636</v>
      </c>
    </row>
    <row r="230" spans="2:9" x14ac:dyDescent="0.3">
      <c r="B230" s="4">
        <v>45288</v>
      </c>
      <c r="C230" s="2">
        <v>2589.8000000000002</v>
      </c>
      <c r="D230" s="2">
        <v>2612</v>
      </c>
      <c r="E230" s="2">
        <v>2586.85</v>
      </c>
      <c r="G230" s="3">
        <f t="shared" si="9"/>
        <v>22.199999999999818</v>
      </c>
      <c r="H230" s="3">
        <f t="shared" si="10"/>
        <v>-2.9500000000002728</v>
      </c>
      <c r="I230" s="3">
        <f t="shared" si="11"/>
        <v>19.249999999999545</v>
      </c>
    </row>
    <row r="231" spans="2:9" x14ac:dyDescent="0.3">
      <c r="B231" s="4">
        <v>45287</v>
      </c>
      <c r="C231" s="2">
        <v>2582</v>
      </c>
      <c r="D231" s="2">
        <v>2599.9</v>
      </c>
      <c r="E231" s="2">
        <v>2573.1</v>
      </c>
      <c r="G231" s="3">
        <f t="shared" si="9"/>
        <v>17.900000000000091</v>
      </c>
      <c r="H231" s="3">
        <f t="shared" si="10"/>
        <v>-8.9000000000000909</v>
      </c>
      <c r="I231" s="3">
        <f t="shared" si="11"/>
        <v>9</v>
      </c>
    </row>
    <row r="232" spans="2:9" x14ac:dyDescent="0.3">
      <c r="B232" s="4">
        <v>45286</v>
      </c>
      <c r="C232" s="2">
        <v>2568</v>
      </c>
      <c r="D232" s="2">
        <v>2591.9499999999998</v>
      </c>
      <c r="E232" s="2">
        <v>2562.6999999999998</v>
      </c>
      <c r="G232" s="3">
        <f t="shared" si="9"/>
        <v>23.949999999999818</v>
      </c>
      <c r="H232" s="3">
        <f t="shared" si="10"/>
        <v>-5.3000000000001819</v>
      </c>
      <c r="I232" s="3">
        <f t="shared" si="11"/>
        <v>18.649999999999636</v>
      </c>
    </row>
    <row r="233" spans="2:9" x14ac:dyDescent="0.3">
      <c r="B233" s="4">
        <v>45282</v>
      </c>
      <c r="C233" s="2">
        <v>2559.6</v>
      </c>
      <c r="D233" s="2">
        <v>2580.9</v>
      </c>
      <c r="E233" s="2">
        <v>2547.65</v>
      </c>
      <c r="G233" s="3">
        <f t="shared" si="9"/>
        <v>21.300000000000182</v>
      </c>
      <c r="H233" s="3">
        <f t="shared" si="10"/>
        <v>-11.949999999999818</v>
      </c>
      <c r="I233" s="3">
        <f t="shared" si="11"/>
        <v>9.3500000000003638</v>
      </c>
    </row>
    <row r="234" spans="2:9" x14ac:dyDescent="0.3">
      <c r="B234" s="4">
        <v>45281</v>
      </c>
      <c r="C234" s="2">
        <v>2527</v>
      </c>
      <c r="D234" s="2">
        <v>2573.5</v>
      </c>
      <c r="E234" s="2">
        <v>2518.25</v>
      </c>
      <c r="G234" s="3">
        <f t="shared" si="9"/>
        <v>46.5</v>
      </c>
      <c r="H234" s="3">
        <f t="shared" si="10"/>
        <v>-8.75</v>
      </c>
      <c r="I234" s="3">
        <f t="shared" si="11"/>
        <v>37.75</v>
      </c>
    </row>
    <row r="235" spans="2:9" x14ac:dyDescent="0.3">
      <c r="B235" s="4">
        <v>45280</v>
      </c>
      <c r="C235" s="2">
        <v>2571.0500000000002</v>
      </c>
      <c r="D235" s="2">
        <v>2598.85</v>
      </c>
      <c r="E235" s="2">
        <v>2520</v>
      </c>
      <c r="G235" s="3">
        <f t="shared" si="9"/>
        <v>27.799999999999727</v>
      </c>
      <c r="H235" s="3">
        <f t="shared" si="10"/>
        <v>-51.050000000000182</v>
      </c>
      <c r="I235" s="3">
        <f t="shared" si="11"/>
        <v>-23.250000000000455</v>
      </c>
    </row>
    <row r="236" spans="2:9" x14ac:dyDescent="0.3">
      <c r="B236" s="4">
        <v>45279</v>
      </c>
      <c r="C236" s="2">
        <v>2555</v>
      </c>
      <c r="D236" s="2">
        <v>2573.9</v>
      </c>
      <c r="E236" s="2">
        <v>2525.1999999999998</v>
      </c>
      <c r="G236" s="3">
        <f t="shared" si="9"/>
        <v>18.900000000000091</v>
      </c>
      <c r="H236" s="3">
        <f t="shared" si="10"/>
        <v>-29.800000000000182</v>
      </c>
      <c r="I236" s="3">
        <f t="shared" si="11"/>
        <v>-10.900000000000091</v>
      </c>
    </row>
    <row r="237" spans="2:9" x14ac:dyDescent="0.3">
      <c r="B237" s="4">
        <v>45278</v>
      </c>
      <c r="C237" s="2">
        <v>2495.6</v>
      </c>
      <c r="D237" s="2">
        <v>2534.9</v>
      </c>
      <c r="E237" s="2">
        <v>2490.9499999999998</v>
      </c>
      <c r="G237" s="3">
        <f t="shared" si="9"/>
        <v>39.300000000000182</v>
      </c>
      <c r="H237" s="3">
        <f t="shared" si="10"/>
        <v>-4.6500000000000909</v>
      </c>
      <c r="I237" s="3">
        <f t="shared" si="11"/>
        <v>34.650000000000091</v>
      </c>
    </row>
    <row r="238" spans="2:9" x14ac:dyDescent="0.3">
      <c r="B238" s="4">
        <v>45275</v>
      </c>
      <c r="C238" s="2">
        <v>2478</v>
      </c>
      <c r="D238" s="2">
        <v>2500</v>
      </c>
      <c r="E238" s="2">
        <v>2470.0500000000002</v>
      </c>
      <c r="G238" s="3">
        <f t="shared" si="9"/>
        <v>22</v>
      </c>
      <c r="H238" s="3">
        <f t="shared" si="10"/>
        <v>-7.9499999999998181</v>
      </c>
      <c r="I238" s="3">
        <f t="shared" si="11"/>
        <v>14.050000000000182</v>
      </c>
    </row>
    <row r="239" spans="2:9" x14ac:dyDescent="0.3">
      <c r="B239" s="4">
        <v>45274</v>
      </c>
      <c r="C239" s="2">
        <v>2454</v>
      </c>
      <c r="D239" s="2">
        <v>2474.9499999999998</v>
      </c>
      <c r="E239" s="2">
        <v>2442.65</v>
      </c>
      <c r="G239" s="3">
        <f t="shared" si="9"/>
        <v>20.949999999999818</v>
      </c>
      <c r="H239" s="3">
        <f t="shared" si="10"/>
        <v>-11.349999999999909</v>
      </c>
      <c r="I239" s="3">
        <f t="shared" si="11"/>
        <v>9.5999999999999091</v>
      </c>
    </row>
    <row r="240" spans="2:9" x14ac:dyDescent="0.3">
      <c r="B240" s="4">
        <v>45273</v>
      </c>
      <c r="C240" s="2">
        <v>2422</v>
      </c>
      <c r="D240" s="2">
        <v>2438.35</v>
      </c>
      <c r="E240" s="2">
        <v>2406.3000000000002</v>
      </c>
      <c r="G240" s="3">
        <f t="shared" si="9"/>
        <v>16.349999999999909</v>
      </c>
      <c r="H240" s="3">
        <f t="shared" si="10"/>
        <v>-15.699999999999818</v>
      </c>
      <c r="I240" s="3">
        <f t="shared" si="11"/>
        <v>0.65000000000009095</v>
      </c>
    </row>
    <row r="241" spans="2:9" x14ac:dyDescent="0.3">
      <c r="B241" s="4">
        <v>45272</v>
      </c>
      <c r="C241" s="2">
        <v>2460</v>
      </c>
      <c r="D241" s="2">
        <v>2464.9499999999998</v>
      </c>
      <c r="E241" s="2">
        <v>2420.15</v>
      </c>
      <c r="G241" s="3">
        <f t="shared" si="9"/>
        <v>4.9499999999998181</v>
      </c>
      <c r="H241" s="3">
        <f t="shared" si="10"/>
        <v>-39.849999999999909</v>
      </c>
      <c r="I241" s="3">
        <f t="shared" si="11"/>
        <v>-34.900000000000091</v>
      </c>
    </row>
    <row r="242" spans="2:9" x14ac:dyDescent="0.3">
      <c r="B242" s="4">
        <v>45271</v>
      </c>
      <c r="C242" s="2">
        <v>2456</v>
      </c>
      <c r="D242" s="2">
        <v>2467.6</v>
      </c>
      <c r="E242" s="2">
        <v>2452.4</v>
      </c>
      <c r="G242" s="3">
        <f t="shared" si="9"/>
        <v>11.599999999999909</v>
      </c>
      <c r="H242" s="3">
        <f t="shared" si="10"/>
        <v>-3.5999999999999091</v>
      </c>
      <c r="I242" s="3">
        <f t="shared" si="11"/>
        <v>8</v>
      </c>
    </row>
    <row r="243" spans="2:9" x14ac:dyDescent="0.3">
      <c r="B243" s="4">
        <v>45268</v>
      </c>
      <c r="C243" s="2">
        <v>2463.85</v>
      </c>
      <c r="D243" s="2">
        <v>2476.6999999999998</v>
      </c>
      <c r="E243" s="2">
        <v>2445</v>
      </c>
      <c r="G243" s="3">
        <f t="shared" si="9"/>
        <v>12.849999999999909</v>
      </c>
      <c r="H243" s="3">
        <f t="shared" si="10"/>
        <v>-18.849999999999909</v>
      </c>
      <c r="I243" s="3">
        <f t="shared" si="11"/>
        <v>-6</v>
      </c>
    </row>
    <row r="244" spans="2:9" x14ac:dyDescent="0.3">
      <c r="B244" s="4">
        <v>45267</v>
      </c>
      <c r="C244" s="2">
        <v>2460</v>
      </c>
      <c r="D244" s="2">
        <v>2460.9499999999998</v>
      </c>
      <c r="E244" s="2">
        <v>2442</v>
      </c>
      <c r="G244" s="3">
        <f t="shared" si="9"/>
        <v>0.9499999999998181</v>
      </c>
      <c r="H244" s="3">
        <f t="shared" si="10"/>
        <v>-18</v>
      </c>
      <c r="I244" s="3">
        <f t="shared" si="11"/>
        <v>-17.050000000000182</v>
      </c>
    </row>
    <row r="245" spans="2:9" x14ac:dyDescent="0.3">
      <c r="B245" s="4">
        <v>45266</v>
      </c>
      <c r="C245" s="2">
        <v>2447.1</v>
      </c>
      <c r="D245" s="2">
        <v>2472.9499999999998</v>
      </c>
      <c r="E245" s="2">
        <v>2435</v>
      </c>
      <c r="G245" s="3">
        <f t="shared" si="9"/>
        <v>25.849999999999909</v>
      </c>
      <c r="H245" s="3">
        <f t="shared" si="10"/>
        <v>-12.099999999999909</v>
      </c>
      <c r="I245" s="3">
        <f t="shared" si="11"/>
        <v>13.75</v>
      </c>
    </row>
    <row r="246" spans="2:9" x14ac:dyDescent="0.3">
      <c r="B246" s="4">
        <v>45265</v>
      </c>
      <c r="C246" s="2">
        <v>2439</v>
      </c>
      <c r="D246" s="2">
        <v>2440.85</v>
      </c>
      <c r="E246" s="2">
        <v>2421.65</v>
      </c>
      <c r="G246" s="3">
        <f t="shared" si="9"/>
        <v>1.8499999999999091</v>
      </c>
      <c r="H246" s="3">
        <f t="shared" si="10"/>
        <v>-17.349999999999909</v>
      </c>
      <c r="I246" s="3">
        <f t="shared" si="11"/>
        <v>-15.5</v>
      </c>
    </row>
    <row r="247" spans="2:9" x14ac:dyDescent="0.3">
      <c r="B247" s="4">
        <v>45264</v>
      </c>
      <c r="C247" s="2">
        <v>2450</v>
      </c>
      <c r="D247" s="2">
        <v>2450</v>
      </c>
      <c r="E247" s="2">
        <v>2398.6</v>
      </c>
      <c r="G247" s="3">
        <f t="shared" si="9"/>
        <v>0</v>
      </c>
      <c r="H247" s="3">
        <f t="shared" si="10"/>
        <v>-51.400000000000091</v>
      </c>
      <c r="I247" s="3">
        <f t="shared" si="11"/>
        <v>-51.400000000000091</v>
      </c>
    </row>
    <row r="248" spans="2:9" x14ac:dyDescent="0.3">
      <c r="B248" s="4">
        <v>45261</v>
      </c>
      <c r="C248" s="2">
        <v>2378</v>
      </c>
      <c r="D248" s="2">
        <v>2396.4</v>
      </c>
      <c r="E248" s="2">
        <v>2377.6</v>
      </c>
      <c r="G248" s="3">
        <f t="shared" si="9"/>
        <v>18.400000000000091</v>
      </c>
      <c r="H248" s="3">
        <f t="shared" si="10"/>
        <v>-0.40000000000009095</v>
      </c>
      <c r="I248" s="3">
        <f t="shared" si="11"/>
        <v>18</v>
      </c>
    </row>
    <row r="249" spans="2:9" x14ac:dyDescent="0.3">
      <c r="B249" s="4">
        <v>45260</v>
      </c>
      <c r="C249" s="2">
        <v>2394.6999999999998</v>
      </c>
      <c r="D249" s="2">
        <v>2400.6999999999998</v>
      </c>
      <c r="E249" s="2">
        <v>2369.9</v>
      </c>
      <c r="G249" s="3">
        <f t="shared" si="9"/>
        <v>6</v>
      </c>
      <c r="H249" s="3">
        <f t="shared" si="10"/>
        <v>-24.799999999999727</v>
      </c>
      <c r="I249" s="3">
        <f t="shared" si="11"/>
        <v>-18.799999999999727</v>
      </c>
    </row>
    <row r="250" spans="2:9" x14ac:dyDescent="0.3">
      <c r="B250" s="4">
        <v>45259</v>
      </c>
      <c r="C250" s="2">
        <v>2408</v>
      </c>
      <c r="D250" s="2">
        <v>2411.9499999999998</v>
      </c>
      <c r="E250" s="2">
        <v>2398.0500000000002</v>
      </c>
      <c r="G250" s="3">
        <f t="shared" si="9"/>
        <v>3.9499999999998181</v>
      </c>
      <c r="H250" s="3">
        <f t="shared" si="10"/>
        <v>-9.9499999999998181</v>
      </c>
      <c r="I250" s="3">
        <f t="shared" si="11"/>
        <v>-6</v>
      </c>
    </row>
    <row r="251" spans="2:9" x14ac:dyDescent="0.3">
      <c r="B251" s="4">
        <v>45258</v>
      </c>
      <c r="C251" s="2">
        <v>2393.9</v>
      </c>
      <c r="D251" s="2">
        <v>2399.6999999999998</v>
      </c>
      <c r="E251" s="2">
        <v>2375.25</v>
      </c>
      <c r="G251" s="3">
        <f t="shared" si="9"/>
        <v>5.7999999999997272</v>
      </c>
      <c r="H251" s="3">
        <f t="shared" si="10"/>
        <v>-18.650000000000091</v>
      </c>
      <c r="I251" s="3">
        <f t="shared" si="11"/>
        <v>-12.850000000000364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375A-954D-45E5-81AE-9C705BE09D3F}">
  <dimension ref="A2:BG24"/>
  <sheetViews>
    <sheetView workbookViewId="0">
      <selection activeCell="BE2" sqref="BE2"/>
    </sheetView>
  </sheetViews>
  <sheetFormatPr defaultRowHeight="14.4" x14ac:dyDescent="0.3"/>
  <cols>
    <col min="1" max="1" width="9.6640625" bestFit="1" customWidth="1"/>
    <col min="6" max="6" width="9.6640625" bestFit="1" customWidth="1"/>
    <col min="49" max="49" width="9.6640625" bestFit="1" customWidth="1"/>
    <col min="55" max="55" width="9.6640625" bestFit="1" customWidth="1"/>
  </cols>
  <sheetData>
    <row r="2" spans="1:59" x14ac:dyDescent="0.3">
      <c r="C2" t="s">
        <v>12</v>
      </c>
      <c r="H2" t="s">
        <v>13</v>
      </c>
      <c r="O2" t="s">
        <v>16</v>
      </c>
      <c r="U2" t="s">
        <v>17</v>
      </c>
      <c r="AA2" t="s">
        <v>18</v>
      </c>
      <c r="AG2" t="s">
        <v>19</v>
      </c>
      <c r="AM2" t="s">
        <v>20</v>
      </c>
      <c r="AS2" t="s">
        <v>21</v>
      </c>
      <c r="AY2" t="s">
        <v>22</v>
      </c>
      <c r="BE2" t="s">
        <v>23</v>
      </c>
    </row>
    <row r="4" spans="1:59" x14ac:dyDescent="0.3">
      <c r="A4" t="s">
        <v>6</v>
      </c>
      <c r="B4" t="s">
        <v>0</v>
      </c>
      <c r="C4" t="s">
        <v>1</v>
      </c>
      <c r="D4" t="s">
        <v>2</v>
      </c>
      <c r="F4" t="s">
        <v>6</v>
      </c>
      <c r="G4" t="s">
        <v>14</v>
      </c>
      <c r="H4" t="s">
        <v>0</v>
      </c>
      <c r="I4" t="s">
        <v>1</v>
      </c>
      <c r="J4" t="s">
        <v>2</v>
      </c>
      <c r="M4" t="s">
        <v>6</v>
      </c>
      <c r="N4" t="s">
        <v>14</v>
      </c>
      <c r="O4" t="s">
        <v>0</v>
      </c>
      <c r="P4" t="s">
        <v>1</v>
      </c>
      <c r="Q4" t="s">
        <v>2</v>
      </c>
      <c r="S4" t="s">
        <v>6</v>
      </c>
      <c r="T4" t="s">
        <v>14</v>
      </c>
      <c r="U4" t="s">
        <v>0</v>
      </c>
      <c r="V4" t="s">
        <v>1</v>
      </c>
      <c r="W4" t="s">
        <v>2</v>
      </c>
      <c r="Y4" t="s">
        <v>6</v>
      </c>
      <c r="Z4" t="s">
        <v>14</v>
      </c>
      <c r="AA4" t="s">
        <v>0</v>
      </c>
      <c r="AB4" t="s">
        <v>1</v>
      </c>
      <c r="AC4" t="s">
        <v>2</v>
      </c>
      <c r="AE4" t="s">
        <v>6</v>
      </c>
      <c r="AF4" t="s">
        <v>14</v>
      </c>
      <c r="AG4" t="s">
        <v>0</v>
      </c>
      <c r="AH4" t="s">
        <v>1</v>
      </c>
      <c r="AI4" t="s">
        <v>2</v>
      </c>
      <c r="AK4" t="s">
        <v>6</v>
      </c>
      <c r="AL4" t="s">
        <v>14</v>
      </c>
      <c r="AM4" t="s">
        <v>0</v>
      </c>
      <c r="AN4" t="s">
        <v>1</v>
      </c>
      <c r="AO4" t="s">
        <v>2</v>
      </c>
      <c r="AQ4" t="s">
        <v>6</v>
      </c>
      <c r="AR4" t="s">
        <v>14</v>
      </c>
      <c r="AS4" t="s">
        <v>0</v>
      </c>
      <c r="AT4" t="s">
        <v>1</v>
      </c>
      <c r="AU4" t="s">
        <v>2</v>
      </c>
      <c r="AW4" t="s">
        <v>6</v>
      </c>
      <c r="AX4" t="s">
        <v>14</v>
      </c>
      <c r="AY4" t="s">
        <v>0</v>
      </c>
      <c r="AZ4" t="s">
        <v>1</v>
      </c>
      <c r="BA4" t="s">
        <v>2</v>
      </c>
      <c r="BC4" t="s">
        <v>6</v>
      </c>
      <c r="BD4" t="s">
        <v>14</v>
      </c>
      <c r="BE4" t="s">
        <v>0</v>
      </c>
      <c r="BF4" t="s">
        <v>1</v>
      </c>
      <c r="BG4" t="s">
        <v>2</v>
      </c>
    </row>
    <row r="5" spans="1:59" x14ac:dyDescent="0.3">
      <c r="A5" s="5">
        <v>45629</v>
      </c>
      <c r="B5">
        <v>295.35000000000002</v>
      </c>
      <c r="C5">
        <v>296.2</v>
      </c>
      <c r="D5">
        <v>289.3</v>
      </c>
      <c r="F5" s="5">
        <v>45629</v>
      </c>
      <c r="G5" t="s">
        <v>15</v>
      </c>
      <c r="H5">
        <v>309</v>
      </c>
      <c r="I5">
        <v>312.75</v>
      </c>
      <c r="J5">
        <v>307.8</v>
      </c>
      <c r="M5" s="5">
        <v>45629</v>
      </c>
      <c r="N5" t="s">
        <v>15</v>
      </c>
      <c r="O5">
        <v>297.5</v>
      </c>
      <c r="P5">
        <v>297.8</v>
      </c>
      <c r="Q5">
        <v>292.05</v>
      </c>
      <c r="S5" s="5">
        <v>45629</v>
      </c>
      <c r="T5" t="s">
        <v>15</v>
      </c>
      <c r="U5">
        <v>425</v>
      </c>
      <c r="V5">
        <v>425.5</v>
      </c>
      <c r="W5">
        <v>419.35</v>
      </c>
      <c r="Y5" s="5">
        <v>45629</v>
      </c>
      <c r="Z5" t="s">
        <v>15</v>
      </c>
      <c r="AA5">
        <v>646.79999999999995</v>
      </c>
      <c r="AB5">
        <v>646.79999999999995</v>
      </c>
      <c r="AC5">
        <v>632.29999999999995</v>
      </c>
      <c r="AE5" s="5">
        <v>45629</v>
      </c>
      <c r="AF5" t="s">
        <v>15</v>
      </c>
      <c r="AG5">
        <v>466</v>
      </c>
      <c r="AH5">
        <v>473.4</v>
      </c>
      <c r="AI5">
        <v>462.75</v>
      </c>
      <c r="AK5" s="5">
        <v>45629</v>
      </c>
      <c r="AL5" t="s">
        <v>15</v>
      </c>
      <c r="AM5">
        <v>359</v>
      </c>
      <c r="AN5">
        <v>370</v>
      </c>
      <c r="AO5">
        <v>358.2</v>
      </c>
      <c r="AQ5" s="5">
        <v>45629</v>
      </c>
      <c r="AR5" t="s">
        <v>15</v>
      </c>
      <c r="AS5">
        <v>146.75</v>
      </c>
      <c r="AT5">
        <v>148.19999999999999</v>
      </c>
      <c r="AU5">
        <v>146.34</v>
      </c>
      <c r="AW5" s="5">
        <v>45629</v>
      </c>
      <c r="AX5" t="s">
        <v>15</v>
      </c>
      <c r="AY5">
        <v>260.39999999999998</v>
      </c>
      <c r="AZ5">
        <v>264.7</v>
      </c>
      <c r="BA5">
        <v>258.85000000000002</v>
      </c>
      <c r="BC5" s="5">
        <v>45629</v>
      </c>
      <c r="BD5" t="s">
        <v>15</v>
      </c>
      <c r="BE5">
        <v>324.25</v>
      </c>
      <c r="BF5">
        <v>331.35</v>
      </c>
      <c r="BG5">
        <v>324.25</v>
      </c>
    </row>
    <row r="6" spans="1:59" x14ac:dyDescent="0.3">
      <c r="A6" s="5">
        <v>45628</v>
      </c>
      <c r="B6">
        <v>582.45000000000005</v>
      </c>
      <c r="C6">
        <v>585.54999999999995</v>
      </c>
      <c r="D6">
        <v>578.20000000000005</v>
      </c>
      <c r="F6" s="5">
        <v>45628</v>
      </c>
      <c r="G6" t="s">
        <v>15</v>
      </c>
      <c r="H6">
        <v>307.8</v>
      </c>
      <c r="I6">
        <v>309.39999999999998</v>
      </c>
      <c r="J6">
        <v>303.3</v>
      </c>
      <c r="M6" s="5">
        <v>45628</v>
      </c>
      <c r="N6" t="s">
        <v>15</v>
      </c>
      <c r="O6">
        <v>292.64999999999998</v>
      </c>
      <c r="P6">
        <v>295.89999999999998</v>
      </c>
      <c r="Q6">
        <v>290.5</v>
      </c>
      <c r="S6" s="5">
        <v>45628</v>
      </c>
      <c r="T6" t="s">
        <v>15</v>
      </c>
      <c r="U6">
        <v>418.4</v>
      </c>
      <c r="V6">
        <v>423.4</v>
      </c>
      <c r="W6">
        <v>416.8</v>
      </c>
      <c r="Y6" s="5">
        <v>45628</v>
      </c>
      <c r="Z6" t="s">
        <v>15</v>
      </c>
      <c r="AA6">
        <v>650</v>
      </c>
      <c r="AB6">
        <v>664</v>
      </c>
      <c r="AC6">
        <v>639.1</v>
      </c>
      <c r="AE6" s="5">
        <v>45628</v>
      </c>
      <c r="AF6" t="s">
        <v>15</v>
      </c>
      <c r="AG6">
        <v>476</v>
      </c>
      <c r="AH6">
        <v>479.3</v>
      </c>
      <c r="AI6">
        <v>473.4</v>
      </c>
      <c r="AK6" s="5">
        <v>45628</v>
      </c>
      <c r="AL6" t="s">
        <v>15</v>
      </c>
      <c r="AM6">
        <v>363.65</v>
      </c>
      <c r="AN6">
        <v>363.9</v>
      </c>
      <c r="AO6">
        <v>357</v>
      </c>
      <c r="AQ6" s="5">
        <v>45628</v>
      </c>
      <c r="AR6" t="s">
        <v>15</v>
      </c>
      <c r="AS6">
        <v>144.11000000000001</v>
      </c>
      <c r="AT6">
        <v>146.83000000000001</v>
      </c>
      <c r="AU6">
        <v>143.13999999999999</v>
      </c>
      <c r="AW6" s="5">
        <v>45628</v>
      </c>
      <c r="AX6" t="s">
        <v>15</v>
      </c>
      <c r="AY6">
        <v>255.5</v>
      </c>
      <c r="AZ6">
        <v>258.3</v>
      </c>
      <c r="BA6">
        <v>252.7</v>
      </c>
      <c r="BC6" s="5">
        <v>45628</v>
      </c>
      <c r="BD6" t="s">
        <v>15</v>
      </c>
      <c r="BE6">
        <v>328.15</v>
      </c>
      <c r="BF6">
        <v>331.95</v>
      </c>
      <c r="BG6">
        <v>326.2</v>
      </c>
    </row>
    <row r="7" spans="1:59" x14ac:dyDescent="0.3">
      <c r="A7" s="5">
        <v>45625</v>
      </c>
      <c r="B7">
        <v>575</v>
      </c>
      <c r="C7">
        <v>580.75</v>
      </c>
      <c r="D7">
        <v>571.6</v>
      </c>
      <c r="F7" s="5">
        <v>45625</v>
      </c>
      <c r="G7" t="s">
        <v>15</v>
      </c>
      <c r="H7">
        <v>305.7</v>
      </c>
      <c r="I7">
        <v>310.60000000000002</v>
      </c>
      <c r="J7">
        <v>305</v>
      </c>
      <c r="M7" s="5">
        <v>45625</v>
      </c>
      <c r="N7" t="s">
        <v>15</v>
      </c>
      <c r="O7">
        <v>292.39999999999998</v>
      </c>
      <c r="P7">
        <v>294.25</v>
      </c>
      <c r="Q7">
        <v>289.39999999999998</v>
      </c>
      <c r="S7" s="5">
        <v>45625</v>
      </c>
      <c r="T7" t="s">
        <v>15</v>
      </c>
      <c r="U7">
        <v>415.3</v>
      </c>
      <c r="V7">
        <v>418</v>
      </c>
      <c r="W7">
        <v>411</v>
      </c>
      <c r="Y7" s="5">
        <v>45625</v>
      </c>
      <c r="Z7" t="s">
        <v>15</v>
      </c>
      <c r="AA7">
        <v>670</v>
      </c>
      <c r="AB7">
        <v>674.1</v>
      </c>
      <c r="AC7">
        <v>651.29999999999995</v>
      </c>
      <c r="AE7" s="5">
        <v>45625</v>
      </c>
      <c r="AF7" t="s">
        <v>15</v>
      </c>
      <c r="AG7">
        <v>473.2</v>
      </c>
      <c r="AH7">
        <v>478.9</v>
      </c>
      <c r="AI7">
        <v>472.6</v>
      </c>
      <c r="AK7" s="5">
        <v>45625</v>
      </c>
      <c r="AL7" t="s">
        <v>15</v>
      </c>
      <c r="AM7">
        <v>363.25</v>
      </c>
      <c r="AN7">
        <v>365.4</v>
      </c>
      <c r="AO7">
        <v>360.2</v>
      </c>
      <c r="AQ7" s="5">
        <v>45625</v>
      </c>
      <c r="AR7" t="s">
        <v>15</v>
      </c>
      <c r="AS7">
        <v>143.9</v>
      </c>
      <c r="AT7">
        <v>145.49</v>
      </c>
      <c r="AU7">
        <v>143.05000000000001</v>
      </c>
      <c r="AW7" s="5">
        <v>45625</v>
      </c>
      <c r="AX7" t="s">
        <v>15</v>
      </c>
      <c r="AY7">
        <v>253.8</v>
      </c>
      <c r="AZ7">
        <v>258.64999999999998</v>
      </c>
      <c r="BA7">
        <v>252.25</v>
      </c>
      <c r="BC7" s="5">
        <v>45625</v>
      </c>
      <c r="BD7" t="s">
        <v>15</v>
      </c>
      <c r="BE7">
        <v>331.35</v>
      </c>
      <c r="BF7">
        <v>332.5</v>
      </c>
      <c r="BG7">
        <v>326.5</v>
      </c>
    </row>
    <row r="8" spans="1:59" x14ac:dyDescent="0.3">
      <c r="A8" s="5">
        <v>45624</v>
      </c>
      <c r="B8">
        <v>585.75</v>
      </c>
      <c r="C8">
        <v>586</v>
      </c>
      <c r="D8">
        <v>570.54999999999995</v>
      </c>
      <c r="F8" s="5">
        <v>45624</v>
      </c>
      <c r="G8" t="s">
        <v>15</v>
      </c>
      <c r="H8">
        <v>308</v>
      </c>
      <c r="I8">
        <v>309.5</v>
      </c>
      <c r="J8">
        <v>304.35000000000002</v>
      </c>
      <c r="M8" s="5">
        <v>45624</v>
      </c>
      <c r="N8" t="s">
        <v>15</v>
      </c>
      <c r="O8">
        <v>294.45</v>
      </c>
      <c r="P8">
        <v>298.75</v>
      </c>
      <c r="Q8">
        <v>289.5</v>
      </c>
      <c r="S8" s="5">
        <v>45624</v>
      </c>
      <c r="T8" t="s">
        <v>15</v>
      </c>
      <c r="U8">
        <v>420</v>
      </c>
      <c r="V8">
        <v>424.9</v>
      </c>
      <c r="W8">
        <v>413.5</v>
      </c>
      <c r="Y8" s="5">
        <v>45624</v>
      </c>
      <c r="Z8" t="s">
        <v>15</v>
      </c>
      <c r="AA8">
        <v>682</v>
      </c>
      <c r="AB8">
        <v>690.15</v>
      </c>
      <c r="AC8">
        <v>638.65</v>
      </c>
      <c r="AE8" s="5">
        <v>45624</v>
      </c>
      <c r="AF8" t="s">
        <v>15</v>
      </c>
      <c r="AG8">
        <v>477</v>
      </c>
      <c r="AH8">
        <v>483.8</v>
      </c>
      <c r="AI8">
        <v>470.55</v>
      </c>
      <c r="AK8" s="5">
        <v>45624</v>
      </c>
      <c r="AL8" t="s">
        <v>15</v>
      </c>
      <c r="AM8">
        <v>369.7</v>
      </c>
      <c r="AN8">
        <v>371.85</v>
      </c>
      <c r="AO8">
        <v>359.6</v>
      </c>
      <c r="AQ8" s="5">
        <v>45624</v>
      </c>
      <c r="AR8" t="s">
        <v>15</v>
      </c>
      <c r="AS8">
        <v>144</v>
      </c>
      <c r="AT8">
        <v>145.25</v>
      </c>
      <c r="AU8">
        <v>143.09</v>
      </c>
      <c r="AW8" s="5">
        <v>45624</v>
      </c>
      <c r="AX8" t="s">
        <v>15</v>
      </c>
      <c r="AY8">
        <v>255</v>
      </c>
      <c r="AZ8">
        <v>257.39999999999998</v>
      </c>
      <c r="BA8">
        <v>251.2</v>
      </c>
      <c r="BC8" s="5">
        <v>45624</v>
      </c>
      <c r="BD8" t="s">
        <v>15</v>
      </c>
      <c r="BE8">
        <v>339.25</v>
      </c>
      <c r="BF8">
        <v>341.75</v>
      </c>
      <c r="BG8">
        <v>332.2</v>
      </c>
    </row>
    <row r="9" spans="1:59" x14ac:dyDescent="0.3">
      <c r="A9" s="5">
        <v>45623</v>
      </c>
      <c r="B9">
        <v>591.5</v>
      </c>
      <c r="C9">
        <v>596</v>
      </c>
      <c r="D9">
        <v>581.9</v>
      </c>
      <c r="F9" s="5">
        <v>45623</v>
      </c>
      <c r="G9" t="s">
        <v>15</v>
      </c>
      <c r="H9">
        <v>298.85000000000002</v>
      </c>
      <c r="I9">
        <v>307.95</v>
      </c>
      <c r="J9">
        <v>297.45</v>
      </c>
      <c r="M9" s="5">
        <v>45623</v>
      </c>
      <c r="N9" t="s">
        <v>15</v>
      </c>
      <c r="O9">
        <v>296.95</v>
      </c>
      <c r="P9">
        <v>297</v>
      </c>
      <c r="Q9">
        <v>291.05</v>
      </c>
      <c r="S9" s="5">
        <v>45623</v>
      </c>
      <c r="T9" t="s">
        <v>15</v>
      </c>
      <c r="U9">
        <v>420</v>
      </c>
      <c r="V9">
        <v>421</v>
      </c>
      <c r="W9">
        <v>412.7</v>
      </c>
      <c r="Y9" s="5">
        <v>45623</v>
      </c>
      <c r="Z9" t="s">
        <v>15</v>
      </c>
      <c r="AA9">
        <v>681.85</v>
      </c>
      <c r="AB9">
        <v>689.3</v>
      </c>
      <c r="AC9">
        <v>679.3</v>
      </c>
      <c r="AE9" s="5">
        <v>45623</v>
      </c>
      <c r="AF9" t="s">
        <v>15</v>
      </c>
      <c r="AG9">
        <v>477.5</v>
      </c>
      <c r="AH9">
        <v>480.1</v>
      </c>
      <c r="AI9">
        <v>473</v>
      </c>
      <c r="AK9" s="5">
        <v>45623</v>
      </c>
      <c r="AL9" t="s">
        <v>15</v>
      </c>
      <c r="AM9">
        <v>363.8</v>
      </c>
      <c r="AN9">
        <v>371.6</v>
      </c>
      <c r="AO9">
        <v>361.35</v>
      </c>
      <c r="AQ9" s="5">
        <v>45623</v>
      </c>
      <c r="AR9" t="s">
        <v>15</v>
      </c>
      <c r="AS9">
        <v>144.31</v>
      </c>
      <c r="AT9">
        <v>144.9</v>
      </c>
      <c r="AU9">
        <v>142.9</v>
      </c>
      <c r="AW9" s="5">
        <v>45623</v>
      </c>
      <c r="AX9" t="s">
        <v>15</v>
      </c>
      <c r="AY9">
        <v>255</v>
      </c>
      <c r="AZ9">
        <v>255.5</v>
      </c>
      <c r="BA9">
        <v>250.55</v>
      </c>
      <c r="BC9" s="5">
        <v>45623</v>
      </c>
      <c r="BD9" t="s">
        <v>15</v>
      </c>
      <c r="BE9">
        <v>337.25</v>
      </c>
      <c r="BF9">
        <v>341.3</v>
      </c>
      <c r="BG9">
        <v>336.5</v>
      </c>
    </row>
    <row r="10" spans="1:59" x14ac:dyDescent="0.3">
      <c r="A10" s="5">
        <v>45622</v>
      </c>
      <c r="B10">
        <v>585</v>
      </c>
      <c r="C10">
        <v>590.35</v>
      </c>
      <c r="D10">
        <v>579.29999999999995</v>
      </c>
      <c r="F10" s="5">
        <v>45622</v>
      </c>
      <c r="G10" t="s">
        <v>15</v>
      </c>
      <c r="H10">
        <v>294</v>
      </c>
      <c r="I10">
        <v>301</v>
      </c>
      <c r="J10">
        <v>293.14999999999998</v>
      </c>
      <c r="M10" s="5">
        <v>45622</v>
      </c>
      <c r="N10" t="s">
        <v>15</v>
      </c>
      <c r="O10">
        <v>297.95</v>
      </c>
      <c r="P10">
        <v>301</v>
      </c>
      <c r="Q10">
        <v>293.35000000000002</v>
      </c>
      <c r="S10" s="5">
        <v>45622</v>
      </c>
      <c r="T10" t="s">
        <v>15</v>
      </c>
      <c r="U10">
        <v>418.45</v>
      </c>
      <c r="V10">
        <v>420</v>
      </c>
      <c r="W10">
        <v>409.7</v>
      </c>
      <c r="Y10" s="5">
        <v>45622</v>
      </c>
      <c r="Z10" t="s">
        <v>15</v>
      </c>
      <c r="AA10">
        <v>684</v>
      </c>
      <c r="AB10">
        <v>693.4</v>
      </c>
      <c r="AC10">
        <v>675</v>
      </c>
      <c r="AE10" s="5">
        <v>45622</v>
      </c>
      <c r="AF10" t="s">
        <v>15</v>
      </c>
      <c r="AG10">
        <v>480</v>
      </c>
      <c r="AH10">
        <v>482.65</v>
      </c>
      <c r="AI10">
        <v>474.1</v>
      </c>
      <c r="AK10" s="5">
        <v>45622</v>
      </c>
      <c r="AL10" t="s">
        <v>15</v>
      </c>
      <c r="AM10">
        <v>370</v>
      </c>
      <c r="AN10">
        <v>370.4</v>
      </c>
      <c r="AO10">
        <v>360.25</v>
      </c>
      <c r="AQ10" s="5">
        <v>45622</v>
      </c>
      <c r="AR10" t="s">
        <v>15</v>
      </c>
      <c r="AS10">
        <v>144.22</v>
      </c>
      <c r="AT10">
        <v>145.80000000000001</v>
      </c>
      <c r="AU10">
        <v>143.58000000000001</v>
      </c>
      <c r="AW10" s="5">
        <v>45622</v>
      </c>
      <c r="AX10" t="s">
        <v>15</v>
      </c>
      <c r="AY10">
        <v>256.95</v>
      </c>
      <c r="AZ10">
        <v>258.25</v>
      </c>
      <c r="BA10">
        <v>252.55</v>
      </c>
      <c r="BC10" s="5">
        <v>45622</v>
      </c>
      <c r="BD10" t="s">
        <v>15</v>
      </c>
      <c r="BE10">
        <v>342</v>
      </c>
      <c r="BF10">
        <v>344.6</v>
      </c>
      <c r="BG10">
        <v>337.9</v>
      </c>
    </row>
    <row r="11" spans="1:59" x14ac:dyDescent="0.3">
      <c r="A11" s="5">
        <v>45621</v>
      </c>
      <c r="B11">
        <v>575.5</v>
      </c>
      <c r="C11">
        <v>587.54999999999995</v>
      </c>
      <c r="D11">
        <v>573.9</v>
      </c>
      <c r="F11" s="5">
        <v>45621</v>
      </c>
      <c r="G11" t="s">
        <v>15</v>
      </c>
      <c r="H11">
        <v>290</v>
      </c>
      <c r="I11">
        <v>299</v>
      </c>
      <c r="J11">
        <v>287.95</v>
      </c>
      <c r="M11" s="5">
        <v>45621</v>
      </c>
      <c r="N11" t="s">
        <v>15</v>
      </c>
      <c r="O11">
        <v>292.05</v>
      </c>
      <c r="P11">
        <v>304.39999999999998</v>
      </c>
      <c r="Q11">
        <v>292</v>
      </c>
      <c r="S11" s="5">
        <v>45621</v>
      </c>
      <c r="T11" t="s">
        <v>15</v>
      </c>
      <c r="U11">
        <v>421</v>
      </c>
      <c r="V11">
        <v>427.45</v>
      </c>
      <c r="W11">
        <v>415.7</v>
      </c>
      <c r="Y11" s="5">
        <v>45621</v>
      </c>
      <c r="Z11" t="s">
        <v>15</v>
      </c>
      <c r="AA11">
        <v>690</v>
      </c>
      <c r="AB11">
        <v>695.8</v>
      </c>
      <c r="AC11">
        <v>681.4</v>
      </c>
      <c r="AE11" s="5">
        <v>45621</v>
      </c>
      <c r="AF11" t="s">
        <v>15</v>
      </c>
      <c r="AG11">
        <v>479</v>
      </c>
      <c r="AH11">
        <v>482.2</v>
      </c>
      <c r="AI11">
        <v>472.4</v>
      </c>
      <c r="AK11" s="5">
        <v>45621</v>
      </c>
      <c r="AL11" t="s">
        <v>15</v>
      </c>
      <c r="AM11">
        <v>374</v>
      </c>
      <c r="AN11">
        <v>377.2</v>
      </c>
      <c r="AO11">
        <v>367.5</v>
      </c>
      <c r="AQ11" s="5">
        <v>45621</v>
      </c>
      <c r="AR11" t="s">
        <v>15</v>
      </c>
      <c r="AS11">
        <v>144.94</v>
      </c>
      <c r="AT11">
        <v>146.15</v>
      </c>
      <c r="AU11">
        <v>142.84</v>
      </c>
      <c r="AW11" s="5">
        <v>45621</v>
      </c>
      <c r="AX11" t="s">
        <v>15</v>
      </c>
      <c r="AY11">
        <v>248.5</v>
      </c>
      <c r="AZ11">
        <v>260.5</v>
      </c>
      <c r="BA11">
        <v>247.95</v>
      </c>
      <c r="BC11" s="5">
        <v>45621</v>
      </c>
      <c r="BD11" t="s">
        <v>15</v>
      </c>
      <c r="BE11">
        <v>341.85</v>
      </c>
      <c r="BF11">
        <v>345.4</v>
      </c>
      <c r="BG11">
        <v>336.15</v>
      </c>
    </row>
    <row r="12" spans="1:59" x14ac:dyDescent="0.3">
      <c r="A12" s="5">
        <v>45618</v>
      </c>
      <c r="B12">
        <v>561.95000000000005</v>
      </c>
      <c r="C12">
        <v>573.6</v>
      </c>
      <c r="D12">
        <v>557.9</v>
      </c>
      <c r="F12" s="5">
        <v>45618</v>
      </c>
      <c r="G12" t="s">
        <v>15</v>
      </c>
      <c r="H12">
        <v>276</v>
      </c>
      <c r="I12">
        <v>283.5</v>
      </c>
      <c r="J12">
        <v>275.5</v>
      </c>
      <c r="M12" s="5">
        <v>45618</v>
      </c>
      <c r="N12" t="s">
        <v>15</v>
      </c>
      <c r="O12">
        <v>282.60000000000002</v>
      </c>
      <c r="P12">
        <v>287</v>
      </c>
      <c r="Q12">
        <v>281.05</v>
      </c>
      <c r="S12" s="5">
        <v>45618</v>
      </c>
      <c r="T12" t="s">
        <v>15</v>
      </c>
      <c r="U12">
        <v>407.4</v>
      </c>
      <c r="V12">
        <v>415.75</v>
      </c>
      <c r="W12">
        <v>406.4</v>
      </c>
      <c r="Y12" s="5">
        <v>45618</v>
      </c>
      <c r="Z12" t="s">
        <v>15</v>
      </c>
      <c r="AA12">
        <v>680</v>
      </c>
      <c r="AB12">
        <v>691.3</v>
      </c>
      <c r="AC12">
        <v>674.15</v>
      </c>
      <c r="AE12" s="5">
        <v>45618</v>
      </c>
      <c r="AF12" t="s">
        <v>15</v>
      </c>
      <c r="AG12">
        <v>456.2</v>
      </c>
      <c r="AH12">
        <v>476.5</v>
      </c>
      <c r="AI12">
        <v>455.5</v>
      </c>
      <c r="AK12" s="5">
        <v>45618</v>
      </c>
      <c r="AL12" t="s">
        <v>15</v>
      </c>
      <c r="AM12">
        <v>357.05</v>
      </c>
      <c r="AN12">
        <v>367.1</v>
      </c>
      <c r="AO12">
        <v>355.7</v>
      </c>
      <c r="AQ12" s="5">
        <v>45618</v>
      </c>
      <c r="AR12" t="s">
        <v>15</v>
      </c>
      <c r="AS12">
        <v>140.15</v>
      </c>
      <c r="AT12">
        <v>143.19</v>
      </c>
      <c r="AU12">
        <v>139.65</v>
      </c>
      <c r="AW12" s="5">
        <v>45618</v>
      </c>
      <c r="AX12" t="s">
        <v>15</v>
      </c>
      <c r="AY12">
        <v>244.8</v>
      </c>
      <c r="AZ12">
        <v>246.95</v>
      </c>
      <c r="BA12">
        <v>243.5</v>
      </c>
      <c r="BC12" s="5">
        <v>45618</v>
      </c>
      <c r="BD12" t="s">
        <v>15</v>
      </c>
      <c r="BE12">
        <v>325.8</v>
      </c>
      <c r="BF12">
        <v>337.6</v>
      </c>
      <c r="BG12">
        <v>324</v>
      </c>
    </row>
    <row r="13" spans="1:59" x14ac:dyDescent="0.3">
      <c r="A13" s="5">
        <v>45617</v>
      </c>
      <c r="B13">
        <v>562</v>
      </c>
      <c r="C13">
        <v>567.6</v>
      </c>
      <c r="D13">
        <v>555.29999999999995</v>
      </c>
      <c r="F13" s="5">
        <v>45617</v>
      </c>
      <c r="G13" t="s">
        <v>15</v>
      </c>
      <c r="H13">
        <v>278.45</v>
      </c>
      <c r="I13">
        <v>278.45</v>
      </c>
      <c r="J13">
        <v>270.25</v>
      </c>
      <c r="M13" s="5">
        <v>45617</v>
      </c>
      <c r="N13" t="s">
        <v>15</v>
      </c>
      <c r="O13">
        <v>287.45</v>
      </c>
      <c r="P13">
        <v>287.45</v>
      </c>
      <c r="Q13">
        <v>279.35000000000002</v>
      </c>
      <c r="S13" s="5">
        <v>45617</v>
      </c>
      <c r="T13" t="s">
        <v>15</v>
      </c>
      <c r="U13">
        <v>413.05</v>
      </c>
      <c r="V13">
        <v>413.9</v>
      </c>
      <c r="W13">
        <v>404.15</v>
      </c>
      <c r="Y13" s="5">
        <v>45617</v>
      </c>
      <c r="Z13" t="s">
        <v>15</v>
      </c>
      <c r="AA13">
        <v>680.4</v>
      </c>
      <c r="AB13">
        <v>680.95</v>
      </c>
      <c r="AC13">
        <v>668.85</v>
      </c>
      <c r="AE13" s="5">
        <v>45617</v>
      </c>
      <c r="AF13" t="s">
        <v>15</v>
      </c>
      <c r="AG13">
        <v>461</v>
      </c>
      <c r="AH13">
        <v>464.05</v>
      </c>
      <c r="AI13">
        <v>455.4</v>
      </c>
      <c r="AK13" s="5">
        <v>45617</v>
      </c>
      <c r="AL13" t="s">
        <v>15</v>
      </c>
      <c r="AM13">
        <v>363.7</v>
      </c>
      <c r="AN13">
        <v>364.35</v>
      </c>
      <c r="AO13">
        <v>354.8</v>
      </c>
      <c r="AQ13" s="5">
        <v>45617</v>
      </c>
      <c r="AR13" t="s">
        <v>15</v>
      </c>
      <c r="AS13">
        <v>139.5</v>
      </c>
      <c r="AT13">
        <v>141.6</v>
      </c>
      <c r="AU13">
        <v>137.25</v>
      </c>
      <c r="AW13" s="5">
        <v>45617</v>
      </c>
      <c r="AX13" t="s">
        <v>15</v>
      </c>
      <c r="AY13">
        <v>248</v>
      </c>
      <c r="AZ13">
        <v>248</v>
      </c>
      <c r="BA13">
        <v>240.8</v>
      </c>
      <c r="BC13" s="5">
        <v>45617</v>
      </c>
      <c r="BD13" t="s">
        <v>15</v>
      </c>
      <c r="BE13">
        <v>316</v>
      </c>
      <c r="BF13">
        <v>326.75</v>
      </c>
      <c r="BG13">
        <v>313</v>
      </c>
    </row>
    <row r="14" spans="1:59" x14ac:dyDescent="0.3">
      <c r="A14" s="5">
        <v>45615</v>
      </c>
      <c r="B14">
        <v>556</v>
      </c>
      <c r="C14">
        <v>569.79999999999995</v>
      </c>
      <c r="D14">
        <v>554.70000000000005</v>
      </c>
      <c r="F14" s="5">
        <v>45615</v>
      </c>
      <c r="G14" t="s">
        <v>15</v>
      </c>
      <c r="H14">
        <v>280</v>
      </c>
      <c r="I14">
        <v>285.2</v>
      </c>
      <c r="J14">
        <v>277</v>
      </c>
      <c r="M14" s="5">
        <v>45615</v>
      </c>
      <c r="N14" t="s">
        <v>15</v>
      </c>
      <c r="O14">
        <v>292.64999999999998</v>
      </c>
      <c r="P14">
        <v>297.89999999999998</v>
      </c>
      <c r="Q14">
        <v>286.5</v>
      </c>
      <c r="S14" s="5">
        <v>45615</v>
      </c>
      <c r="T14" t="s">
        <v>15</v>
      </c>
      <c r="U14">
        <v>415.95</v>
      </c>
      <c r="V14">
        <v>422</v>
      </c>
      <c r="W14">
        <v>410.7</v>
      </c>
      <c r="Y14" s="5">
        <v>45615</v>
      </c>
      <c r="Z14" t="s">
        <v>15</v>
      </c>
      <c r="AA14">
        <v>688.05</v>
      </c>
      <c r="AB14">
        <v>693</v>
      </c>
      <c r="AC14">
        <v>668.3</v>
      </c>
      <c r="AE14" s="5">
        <v>45615</v>
      </c>
      <c r="AF14" t="s">
        <v>15</v>
      </c>
      <c r="AG14">
        <v>468</v>
      </c>
      <c r="AH14">
        <v>473.75</v>
      </c>
      <c r="AI14">
        <v>466.25</v>
      </c>
      <c r="AK14" s="5">
        <v>45615</v>
      </c>
      <c r="AL14" t="s">
        <v>15</v>
      </c>
      <c r="AM14">
        <v>368</v>
      </c>
      <c r="AN14">
        <v>378.5</v>
      </c>
      <c r="AO14">
        <v>365.05</v>
      </c>
      <c r="AQ14" s="5">
        <v>45615</v>
      </c>
      <c r="AR14" t="s">
        <v>15</v>
      </c>
      <c r="AS14">
        <v>142</v>
      </c>
      <c r="AT14">
        <v>142.49</v>
      </c>
      <c r="AU14">
        <v>139.06</v>
      </c>
      <c r="AW14" s="5">
        <v>45615</v>
      </c>
      <c r="AX14" t="s">
        <v>15</v>
      </c>
      <c r="AY14">
        <v>250</v>
      </c>
      <c r="AZ14">
        <v>255.4</v>
      </c>
      <c r="BA14">
        <v>247.1</v>
      </c>
      <c r="BC14" s="5">
        <v>45615</v>
      </c>
      <c r="BD14" t="s">
        <v>15</v>
      </c>
      <c r="BE14">
        <v>313.05</v>
      </c>
      <c r="BF14">
        <v>318.25</v>
      </c>
      <c r="BG14">
        <v>312.25</v>
      </c>
    </row>
    <row r="15" spans="1:59" x14ac:dyDescent="0.3">
      <c r="A15" s="5">
        <v>45614</v>
      </c>
      <c r="B15">
        <v>566.70000000000005</v>
      </c>
      <c r="C15">
        <v>566.70000000000005</v>
      </c>
      <c r="D15">
        <v>540.29999999999995</v>
      </c>
      <c r="F15" s="5">
        <v>45614</v>
      </c>
      <c r="G15" t="s">
        <v>15</v>
      </c>
      <c r="H15">
        <v>283</v>
      </c>
      <c r="I15">
        <v>286.7</v>
      </c>
      <c r="J15">
        <v>277.25</v>
      </c>
      <c r="M15" s="5">
        <v>45614</v>
      </c>
      <c r="N15" t="s">
        <v>15</v>
      </c>
      <c r="O15">
        <v>298.14999999999998</v>
      </c>
      <c r="P15">
        <v>299.64999999999998</v>
      </c>
      <c r="Q15">
        <v>288.3</v>
      </c>
      <c r="S15" s="5">
        <v>45614</v>
      </c>
      <c r="T15" t="s">
        <v>15</v>
      </c>
      <c r="U15">
        <v>413.95</v>
      </c>
      <c r="V15">
        <v>418.5</v>
      </c>
      <c r="W15">
        <v>411</v>
      </c>
      <c r="Y15" s="5">
        <v>45614</v>
      </c>
      <c r="Z15" t="s">
        <v>15</v>
      </c>
      <c r="AA15">
        <v>687</v>
      </c>
      <c r="AB15">
        <v>693.95</v>
      </c>
      <c r="AC15">
        <v>682.5</v>
      </c>
      <c r="AE15" s="5">
        <v>45614</v>
      </c>
      <c r="AF15" t="s">
        <v>15</v>
      </c>
      <c r="AG15">
        <v>466</v>
      </c>
      <c r="AH15">
        <v>467.8</v>
      </c>
      <c r="AI15">
        <v>462</v>
      </c>
      <c r="AK15" s="5">
        <v>45614</v>
      </c>
      <c r="AL15" t="s">
        <v>15</v>
      </c>
      <c r="AM15">
        <v>380</v>
      </c>
      <c r="AN15">
        <v>380</v>
      </c>
      <c r="AO15">
        <v>362.65</v>
      </c>
      <c r="AQ15" s="5">
        <v>45614</v>
      </c>
      <c r="AR15" t="s">
        <v>15</v>
      </c>
      <c r="AS15">
        <v>139.49</v>
      </c>
      <c r="AT15">
        <v>143.25</v>
      </c>
      <c r="AU15">
        <v>138</v>
      </c>
      <c r="AW15" s="5">
        <v>45614</v>
      </c>
      <c r="AX15" t="s">
        <v>15</v>
      </c>
      <c r="AY15">
        <v>251.1</v>
      </c>
      <c r="AZ15">
        <v>252.1</v>
      </c>
      <c r="BA15">
        <v>247.1</v>
      </c>
      <c r="BC15" s="5">
        <v>45614</v>
      </c>
      <c r="BD15" t="s">
        <v>15</v>
      </c>
      <c r="BE15">
        <v>314</v>
      </c>
      <c r="BF15">
        <v>315.55</v>
      </c>
      <c r="BG15">
        <v>310.10000000000002</v>
      </c>
    </row>
    <row r="16" spans="1:59" x14ac:dyDescent="0.3">
      <c r="A16" s="5">
        <v>45610</v>
      </c>
      <c r="B16">
        <v>568.95000000000005</v>
      </c>
      <c r="C16">
        <v>574.54999999999995</v>
      </c>
      <c r="D16">
        <v>564.20000000000005</v>
      </c>
      <c r="F16" s="5">
        <v>45610</v>
      </c>
      <c r="G16" t="s">
        <v>15</v>
      </c>
      <c r="H16">
        <v>282</v>
      </c>
      <c r="I16">
        <v>284.45</v>
      </c>
      <c r="J16">
        <v>275.5</v>
      </c>
      <c r="M16" s="5">
        <v>45610</v>
      </c>
      <c r="N16" t="s">
        <v>15</v>
      </c>
      <c r="O16">
        <v>305.8</v>
      </c>
      <c r="P16">
        <v>306</v>
      </c>
      <c r="Q16">
        <v>296.39999999999998</v>
      </c>
      <c r="S16" s="5">
        <v>45610</v>
      </c>
      <c r="T16" t="s">
        <v>15</v>
      </c>
      <c r="U16">
        <v>407.2</v>
      </c>
      <c r="V16">
        <v>413.35</v>
      </c>
      <c r="W16">
        <v>402.6</v>
      </c>
      <c r="Y16" s="5">
        <v>45610</v>
      </c>
      <c r="Z16" t="s">
        <v>15</v>
      </c>
      <c r="AA16">
        <v>681.5</v>
      </c>
      <c r="AB16">
        <v>696.7</v>
      </c>
      <c r="AC16">
        <v>681.5</v>
      </c>
      <c r="AE16" s="5">
        <v>45610</v>
      </c>
      <c r="AF16" t="s">
        <v>15</v>
      </c>
      <c r="AG16">
        <v>471.2</v>
      </c>
      <c r="AH16">
        <v>472.95</v>
      </c>
      <c r="AI16">
        <v>462.25</v>
      </c>
      <c r="AK16" s="5">
        <v>45610</v>
      </c>
      <c r="AL16" t="s">
        <v>15</v>
      </c>
      <c r="AM16">
        <v>380.05</v>
      </c>
      <c r="AN16">
        <v>385.2</v>
      </c>
      <c r="AO16">
        <v>371.35</v>
      </c>
      <c r="AQ16" s="5">
        <v>45610</v>
      </c>
      <c r="AR16" t="s">
        <v>15</v>
      </c>
      <c r="AS16">
        <v>139.71</v>
      </c>
      <c r="AT16">
        <v>140.72999999999999</v>
      </c>
      <c r="AU16">
        <v>137.5</v>
      </c>
      <c r="AW16" s="5">
        <v>45610</v>
      </c>
      <c r="AX16" t="s">
        <v>15</v>
      </c>
      <c r="AY16">
        <v>252.55</v>
      </c>
      <c r="AZ16">
        <v>254.3</v>
      </c>
      <c r="BA16">
        <v>249</v>
      </c>
      <c r="BC16" s="5">
        <v>45610</v>
      </c>
      <c r="BD16" t="s">
        <v>15</v>
      </c>
      <c r="BE16">
        <v>315.10000000000002</v>
      </c>
      <c r="BF16">
        <v>318.8</v>
      </c>
      <c r="BG16">
        <v>310.60000000000002</v>
      </c>
    </row>
    <row r="17" spans="1:59" x14ac:dyDescent="0.3">
      <c r="A17" s="5">
        <v>45609</v>
      </c>
      <c r="B17">
        <v>570</v>
      </c>
      <c r="C17">
        <v>573.6</v>
      </c>
      <c r="D17">
        <v>565.54999999999995</v>
      </c>
      <c r="F17" s="5">
        <v>45609</v>
      </c>
      <c r="G17" t="s">
        <v>15</v>
      </c>
      <c r="H17">
        <v>288</v>
      </c>
      <c r="I17">
        <v>288.85000000000002</v>
      </c>
      <c r="J17">
        <v>279.45</v>
      </c>
      <c r="M17" s="5">
        <v>45609</v>
      </c>
      <c r="N17" t="s">
        <v>15</v>
      </c>
      <c r="O17">
        <v>307.95</v>
      </c>
      <c r="P17">
        <v>309</v>
      </c>
      <c r="Q17">
        <v>302</v>
      </c>
      <c r="S17" s="5">
        <v>45609</v>
      </c>
      <c r="T17" t="s">
        <v>15</v>
      </c>
      <c r="U17">
        <v>414</v>
      </c>
      <c r="V17">
        <v>415.5</v>
      </c>
      <c r="W17">
        <v>405.7</v>
      </c>
      <c r="Y17" s="5">
        <v>45609</v>
      </c>
      <c r="Z17" t="s">
        <v>15</v>
      </c>
      <c r="AA17">
        <v>695</v>
      </c>
      <c r="AB17">
        <v>698.85</v>
      </c>
      <c r="AC17">
        <v>683.15</v>
      </c>
      <c r="AE17" s="5">
        <v>45609</v>
      </c>
      <c r="AF17" t="s">
        <v>15</v>
      </c>
      <c r="AG17">
        <v>470.05</v>
      </c>
      <c r="AH17">
        <v>474.7</v>
      </c>
      <c r="AI17">
        <v>468.25</v>
      </c>
      <c r="AK17" s="5">
        <v>45609</v>
      </c>
      <c r="AL17" t="s">
        <v>15</v>
      </c>
      <c r="AM17">
        <v>384</v>
      </c>
      <c r="AN17">
        <v>387.6</v>
      </c>
      <c r="AO17">
        <v>379.35</v>
      </c>
      <c r="AQ17" s="5">
        <v>45609</v>
      </c>
      <c r="AR17" t="s">
        <v>15</v>
      </c>
      <c r="AS17">
        <v>143.6</v>
      </c>
      <c r="AT17">
        <v>143.6</v>
      </c>
      <c r="AU17">
        <v>138.6</v>
      </c>
      <c r="AW17" s="5">
        <v>45609</v>
      </c>
      <c r="AX17" t="s">
        <v>15</v>
      </c>
      <c r="AY17">
        <v>256.14999999999998</v>
      </c>
      <c r="AZ17">
        <v>256.95</v>
      </c>
      <c r="BA17">
        <v>249</v>
      </c>
      <c r="BC17" s="5">
        <v>45609</v>
      </c>
      <c r="BD17" t="s">
        <v>15</v>
      </c>
      <c r="BE17">
        <v>322.64999999999998</v>
      </c>
      <c r="BF17">
        <v>324.60000000000002</v>
      </c>
      <c r="BG17">
        <v>317.14999999999998</v>
      </c>
    </row>
    <row r="18" spans="1:59" x14ac:dyDescent="0.3">
      <c r="A18" s="5">
        <v>45608</v>
      </c>
      <c r="B18">
        <v>575</v>
      </c>
      <c r="C18">
        <v>579.70000000000005</v>
      </c>
      <c r="D18">
        <v>569.04999999999995</v>
      </c>
      <c r="F18" s="5">
        <v>45608</v>
      </c>
      <c r="G18" t="s">
        <v>15</v>
      </c>
      <c r="H18">
        <v>300</v>
      </c>
      <c r="I18">
        <v>300.85000000000002</v>
      </c>
      <c r="J18">
        <v>287.3</v>
      </c>
      <c r="M18" s="5">
        <v>45608</v>
      </c>
      <c r="N18" t="s">
        <v>15</v>
      </c>
      <c r="O18">
        <v>314.10000000000002</v>
      </c>
      <c r="P18">
        <v>318.55</v>
      </c>
      <c r="Q18">
        <v>309.05</v>
      </c>
      <c r="S18" s="5">
        <v>45608</v>
      </c>
      <c r="T18" t="s">
        <v>15</v>
      </c>
      <c r="U18">
        <v>422.5</v>
      </c>
      <c r="V18">
        <v>424.8</v>
      </c>
      <c r="W18">
        <v>412.8</v>
      </c>
      <c r="Y18" s="5">
        <v>45608</v>
      </c>
      <c r="Z18" t="s">
        <v>15</v>
      </c>
      <c r="AA18">
        <v>707.55</v>
      </c>
      <c r="AB18">
        <v>719.85</v>
      </c>
      <c r="AC18">
        <v>696.1</v>
      </c>
      <c r="AE18" s="5">
        <v>45608</v>
      </c>
      <c r="AF18" t="s">
        <v>15</v>
      </c>
      <c r="AG18">
        <v>477.6</v>
      </c>
      <c r="AH18">
        <v>477.95</v>
      </c>
      <c r="AI18">
        <v>471.15</v>
      </c>
      <c r="AK18" s="5">
        <v>45608</v>
      </c>
      <c r="AL18" t="s">
        <v>15</v>
      </c>
      <c r="AM18">
        <v>393.15</v>
      </c>
      <c r="AN18">
        <v>394.8</v>
      </c>
      <c r="AO18">
        <v>379.05</v>
      </c>
      <c r="AQ18" s="5">
        <v>45608</v>
      </c>
      <c r="AR18" t="s">
        <v>15</v>
      </c>
      <c r="AS18">
        <v>145.65</v>
      </c>
      <c r="AT18">
        <v>147.13</v>
      </c>
      <c r="AU18">
        <v>143.6</v>
      </c>
      <c r="AW18" s="5">
        <v>45608</v>
      </c>
      <c r="AX18" t="s">
        <v>15</v>
      </c>
      <c r="AY18">
        <v>260.85000000000002</v>
      </c>
      <c r="AZ18">
        <v>263.2</v>
      </c>
      <c r="BA18">
        <v>255.4</v>
      </c>
      <c r="BC18" s="5">
        <v>45608</v>
      </c>
      <c r="BD18" t="s">
        <v>15</v>
      </c>
      <c r="BE18">
        <v>331.5</v>
      </c>
      <c r="BF18">
        <v>332.5</v>
      </c>
      <c r="BG18">
        <v>321.8</v>
      </c>
    </row>
    <row r="19" spans="1:59" x14ac:dyDescent="0.3">
      <c r="A19" s="5">
        <v>45607</v>
      </c>
      <c r="B19">
        <v>569</v>
      </c>
      <c r="C19">
        <v>583.20000000000005</v>
      </c>
      <c r="D19">
        <v>566.04999999999995</v>
      </c>
      <c r="F19" s="5">
        <v>45607</v>
      </c>
      <c r="G19" t="s">
        <v>15</v>
      </c>
      <c r="H19">
        <v>297.5</v>
      </c>
      <c r="I19">
        <v>303.8</v>
      </c>
      <c r="J19">
        <v>294.39999999999998</v>
      </c>
      <c r="M19" s="5">
        <v>45607</v>
      </c>
      <c r="N19" t="s">
        <v>15</v>
      </c>
      <c r="O19">
        <v>308</v>
      </c>
      <c r="P19">
        <v>314</v>
      </c>
      <c r="Q19">
        <v>304.05</v>
      </c>
      <c r="S19" s="5">
        <v>45607</v>
      </c>
      <c r="T19" t="s">
        <v>15</v>
      </c>
      <c r="U19">
        <v>423</v>
      </c>
      <c r="V19">
        <v>425.75</v>
      </c>
      <c r="W19">
        <v>417.35</v>
      </c>
      <c r="Y19" s="5">
        <v>45607</v>
      </c>
      <c r="Z19" t="s">
        <v>15</v>
      </c>
      <c r="AA19">
        <v>704.1</v>
      </c>
      <c r="AB19">
        <v>711.6</v>
      </c>
      <c r="AC19">
        <v>695.8</v>
      </c>
      <c r="AE19" s="5">
        <v>45607</v>
      </c>
      <c r="AF19" t="s">
        <v>15</v>
      </c>
      <c r="AG19">
        <v>478.05</v>
      </c>
      <c r="AH19">
        <v>481.5</v>
      </c>
      <c r="AI19">
        <v>474.1</v>
      </c>
      <c r="AK19" s="5">
        <v>45607</v>
      </c>
      <c r="AL19" t="s">
        <v>15</v>
      </c>
      <c r="AM19">
        <v>398.15</v>
      </c>
      <c r="AN19">
        <v>400.9</v>
      </c>
      <c r="AO19">
        <v>391.8</v>
      </c>
      <c r="AQ19" s="5">
        <v>45607</v>
      </c>
      <c r="AR19" t="s">
        <v>15</v>
      </c>
      <c r="AS19">
        <v>147.57</v>
      </c>
      <c r="AT19">
        <v>147.69</v>
      </c>
      <c r="AU19">
        <v>144.1</v>
      </c>
      <c r="AW19" s="5">
        <v>45607</v>
      </c>
      <c r="AX19" t="s">
        <v>15</v>
      </c>
      <c r="AY19">
        <v>262.35000000000002</v>
      </c>
      <c r="AZ19">
        <v>262.35000000000002</v>
      </c>
      <c r="BA19">
        <v>256</v>
      </c>
      <c r="BC19" s="5">
        <v>45607</v>
      </c>
      <c r="BD19" t="s">
        <v>15</v>
      </c>
      <c r="BE19">
        <v>313.55</v>
      </c>
      <c r="BF19">
        <v>332.4</v>
      </c>
      <c r="BG19">
        <v>312.8</v>
      </c>
    </row>
    <row r="20" spans="1:59" x14ac:dyDescent="0.3">
      <c r="A20" s="5">
        <v>45604</v>
      </c>
      <c r="B20">
        <v>565</v>
      </c>
      <c r="C20">
        <v>578.79999999999995</v>
      </c>
      <c r="D20">
        <v>565</v>
      </c>
      <c r="F20" s="5">
        <v>45604</v>
      </c>
      <c r="G20" t="s">
        <v>15</v>
      </c>
      <c r="H20">
        <v>300.35000000000002</v>
      </c>
      <c r="I20">
        <v>304.5</v>
      </c>
      <c r="J20">
        <v>295.75</v>
      </c>
      <c r="M20" s="5">
        <v>45604</v>
      </c>
      <c r="N20" t="s">
        <v>15</v>
      </c>
      <c r="O20">
        <v>315</v>
      </c>
      <c r="P20">
        <v>315.10000000000002</v>
      </c>
      <c r="Q20">
        <v>306.8</v>
      </c>
      <c r="S20" s="5">
        <v>45604</v>
      </c>
      <c r="T20" t="s">
        <v>15</v>
      </c>
      <c r="U20">
        <v>435.35</v>
      </c>
      <c r="V20">
        <v>436</v>
      </c>
      <c r="W20">
        <v>421.25</v>
      </c>
      <c r="Y20" s="5">
        <v>45604</v>
      </c>
      <c r="Z20" t="s">
        <v>15</v>
      </c>
      <c r="AA20">
        <v>709.5</v>
      </c>
      <c r="AB20">
        <v>719.85</v>
      </c>
      <c r="AC20">
        <v>707</v>
      </c>
      <c r="AE20" s="5">
        <v>45604</v>
      </c>
      <c r="AF20" t="s">
        <v>15</v>
      </c>
      <c r="AG20">
        <v>477.9</v>
      </c>
      <c r="AH20">
        <v>480.7</v>
      </c>
      <c r="AI20">
        <v>474.6</v>
      </c>
      <c r="AK20" s="5">
        <v>45604</v>
      </c>
      <c r="AL20" t="s">
        <v>15</v>
      </c>
      <c r="AM20">
        <v>403.15</v>
      </c>
      <c r="AN20">
        <v>404.2</v>
      </c>
      <c r="AO20">
        <v>395.55</v>
      </c>
      <c r="AQ20" s="5">
        <v>45604</v>
      </c>
      <c r="AR20" t="s">
        <v>15</v>
      </c>
      <c r="AS20">
        <v>152</v>
      </c>
      <c r="AT20">
        <v>152</v>
      </c>
      <c r="AU20">
        <v>146.94</v>
      </c>
      <c r="AW20" s="5">
        <v>45604</v>
      </c>
      <c r="AX20" t="s">
        <v>15</v>
      </c>
      <c r="AY20">
        <v>265.95</v>
      </c>
      <c r="AZ20">
        <v>266.5</v>
      </c>
      <c r="BA20">
        <v>259.64999999999998</v>
      </c>
      <c r="BC20" s="5">
        <v>45604</v>
      </c>
      <c r="BD20" t="s">
        <v>15</v>
      </c>
      <c r="BE20">
        <v>311.85000000000002</v>
      </c>
      <c r="BF20">
        <v>317.55</v>
      </c>
      <c r="BG20">
        <v>308.7</v>
      </c>
    </row>
    <row r="21" spans="1:59" x14ac:dyDescent="0.3">
      <c r="A21" s="5">
        <v>45603</v>
      </c>
      <c r="B21">
        <v>566</v>
      </c>
      <c r="C21">
        <v>569.70000000000005</v>
      </c>
      <c r="D21">
        <v>554.45000000000005</v>
      </c>
      <c r="F21" s="5">
        <v>45603</v>
      </c>
      <c r="G21" t="s">
        <v>15</v>
      </c>
      <c r="H21">
        <v>301</v>
      </c>
      <c r="I21">
        <v>302</v>
      </c>
      <c r="J21">
        <v>296.10000000000002</v>
      </c>
      <c r="M21" s="5">
        <v>45603</v>
      </c>
      <c r="N21" t="s">
        <v>15</v>
      </c>
      <c r="O21">
        <v>316.35000000000002</v>
      </c>
      <c r="P21">
        <v>317.7</v>
      </c>
      <c r="Q21">
        <v>311.10000000000002</v>
      </c>
      <c r="S21" s="5">
        <v>45603</v>
      </c>
      <c r="T21" t="s">
        <v>15</v>
      </c>
      <c r="U21">
        <v>437.8</v>
      </c>
      <c r="V21">
        <v>440.35</v>
      </c>
      <c r="W21">
        <v>434.65</v>
      </c>
      <c r="Y21" s="5">
        <v>45603</v>
      </c>
      <c r="Z21" t="s">
        <v>15</v>
      </c>
      <c r="AA21">
        <v>708.7</v>
      </c>
      <c r="AB21">
        <v>713.7</v>
      </c>
      <c r="AC21">
        <v>703.3</v>
      </c>
      <c r="AE21" s="5">
        <v>45603</v>
      </c>
      <c r="AF21" t="s">
        <v>15</v>
      </c>
      <c r="AG21">
        <v>481.75</v>
      </c>
      <c r="AH21">
        <v>482.7</v>
      </c>
      <c r="AI21">
        <v>476.1</v>
      </c>
      <c r="AK21" s="5">
        <v>45603</v>
      </c>
      <c r="AL21" t="s">
        <v>15</v>
      </c>
      <c r="AM21">
        <v>410.9</v>
      </c>
      <c r="AN21">
        <v>410.9</v>
      </c>
      <c r="AO21">
        <v>402</v>
      </c>
      <c r="AQ21" s="5">
        <v>45603</v>
      </c>
      <c r="AR21" t="s">
        <v>15</v>
      </c>
      <c r="AS21">
        <v>156.11000000000001</v>
      </c>
      <c r="AT21">
        <v>156.91999999999999</v>
      </c>
      <c r="AU21">
        <v>150.19999999999999</v>
      </c>
      <c r="AW21" s="5">
        <v>45603</v>
      </c>
      <c r="AX21" t="s">
        <v>15</v>
      </c>
      <c r="AY21">
        <v>270.5</v>
      </c>
      <c r="AZ21">
        <v>270.5</v>
      </c>
      <c r="BA21">
        <v>264.8</v>
      </c>
      <c r="BC21" s="5">
        <v>45603</v>
      </c>
      <c r="BD21" t="s">
        <v>15</v>
      </c>
      <c r="BE21">
        <v>319</v>
      </c>
      <c r="BF21">
        <v>319</v>
      </c>
      <c r="BG21">
        <v>311.7</v>
      </c>
    </row>
    <row r="22" spans="1:59" x14ac:dyDescent="0.3">
      <c r="A22" s="5">
        <v>45602</v>
      </c>
      <c r="B22">
        <v>547.45000000000005</v>
      </c>
      <c r="C22">
        <v>565.85</v>
      </c>
      <c r="D22">
        <v>541</v>
      </c>
      <c r="F22" s="5">
        <v>45602</v>
      </c>
      <c r="G22" t="s">
        <v>15</v>
      </c>
      <c r="H22">
        <v>287.5</v>
      </c>
      <c r="I22">
        <v>304.3</v>
      </c>
      <c r="J22">
        <v>287.2</v>
      </c>
      <c r="M22" s="5">
        <v>45602</v>
      </c>
      <c r="N22" t="s">
        <v>15</v>
      </c>
      <c r="O22">
        <v>311.8</v>
      </c>
      <c r="P22">
        <v>319</v>
      </c>
      <c r="Q22">
        <v>307.25</v>
      </c>
      <c r="S22" s="5">
        <v>45602</v>
      </c>
      <c r="T22" t="s">
        <v>15</v>
      </c>
      <c r="U22">
        <v>437.8</v>
      </c>
      <c r="V22">
        <v>438.9</v>
      </c>
      <c r="W22">
        <v>431.2</v>
      </c>
      <c r="Y22" s="5">
        <v>45602</v>
      </c>
      <c r="Z22" t="s">
        <v>15</v>
      </c>
      <c r="AA22">
        <v>717</v>
      </c>
      <c r="AB22">
        <v>718</v>
      </c>
      <c r="AC22">
        <v>704.35</v>
      </c>
      <c r="AE22" s="5">
        <v>45602</v>
      </c>
      <c r="AF22" t="s">
        <v>15</v>
      </c>
      <c r="AG22">
        <v>480.2</v>
      </c>
      <c r="AH22">
        <v>484.4</v>
      </c>
      <c r="AI22">
        <v>478</v>
      </c>
      <c r="AK22" s="5">
        <v>45602</v>
      </c>
      <c r="AL22" t="s">
        <v>15</v>
      </c>
      <c r="AM22">
        <v>406.7</v>
      </c>
      <c r="AN22">
        <v>410.8</v>
      </c>
      <c r="AO22">
        <v>403.15</v>
      </c>
      <c r="AQ22" s="5">
        <v>45602</v>
      </c>
      <c r="AR22" t="s">
        <v>15</v>
      </c>
      <c r="AS22">
        <v>154</v>
      </c>
      <c r="AT22">
        <v>154.94999999999999</v>
      </c>
      <c r="AU22">
        <v>149.59</v>
      </c>
      <c r="AW22" s="5">
        <v>45602</v>
      </c>
      <c r="AX22" t="s">
        <v>15</v>
      </c>
      <c r="AY22">
        <v>267.7</v>
      </c>
      <c r="AZ22">
        <v>270.60000000000002</v>
      </c>
      <c r="BA22">
        <v>264.39999999999998</v>
      </c>
      <c r="BC22" s="5">
        <v>45602</v>
      </c>
      <c r="BD22" t="s">
        <v>15</v>
      </c>
      <c r="BE22">
        <v>317.39999999999998</v>
      </c>
      <c r="BF22">
        <v>320.35000000000002</v>
      </c>
      <c r="BG22">
        <v>313.89999999999998</v>
      </c>
    </row>
    <row r="23" spans="1:59" x14ac:dyDescent="0.3">
      <c r="A23" s="5">
        <v>45601</v>
      </c>
      <c r="B23">
        <v>543</v>
      </c>
      <c r="C23">
        <v>545.35</v>
      </c>
      <c r="D23">
        <v>540.4</v>
      </c>
      <c r="F23" s="5">
        <v>45601</v>
      </c>
      <c r="G23" t="s">
        <v>15</v>
      </c>
      <c r="H23">
        <v>282.5</v>
      </c>
      <c r="I23">
        <v>287.2</v>
      </c>
      <c r="J23">
        <v>277.14999999999998</v>
      </c>
      <c r="M23" s="5">
        <v>45601</v>
      </c>
      <c r="N23" t="s">
        <v>15</v>
      </c>
      <c r="O23">
        <v>301</v>
      </c>
      <c r="P23">
        <v>309.05</v>
      </c>
      <c r="Q23">
        <v>300.2</v>
      </c>
      <c r="S23" s="5">
        <v>45601</v>
      </c>
      <c r="T23" t="s">
        <v>15</v>
      </c>
      <c r="U23">
        <v>429.1</v>
      </c>
      <c r="V23">
        <v>436.25</v>
      </c>
      <c r="W23">
        <v>427</v>
      </c>
      <c r="Y23" s="5">
        <v>45601</v>
      </c>
      <c r="Z23" t="s">
        <v>15</v>
      </c>
      <c r="AA23">
        <v>710.8</v>
      </c>
      <c r="AB23">
        <v>726.6</v>
      </c>
      <c r="AC23">
        <v>685.4</v>
      </c>
      <c r="AE23" s="5">
        <v>45601</v>
      </c>
      <c r="AF23" t="s">
        <v>15</v>
      </c>
      <c r="AG23">
        <v>482.95</v>
      </c>
      <c r="AH23">
        <v>485.05</v>
      </c>
      <c r="AI23">
        <v>476.95</v>
      </c>
      <c r="AK23" s="5">
        <v>45601</v>
      </c>
      <c r="AL23" t="s">
        <v>15</v>
      </c>
      <c r="AM23">
        <v>400</v>
      </c>
      <c r="AN23">
        <v>404.1</v>
      </c>
      <c r="AO23">
        <v>397.15</v>
      </c>
      <c r="AQ23" s="5">
        <v>45601</v>
      </c>
      <c r="AR23" t="s">
        <v>15</v>
      </c>
      <c r="AS23">
        <v>147</v>
      </c>
      <c r="AT23">
        <v>152.55000000000001</v>
      </c>
      <c r="AU23">
        <v>146.94999999999999</v>
      </c>
      <c r="AW23" s="5">
        <v>45601</v>
      </c>
      <c r="AX23" t="s">
        <v>15</v>
      </c>
      <c r="AY23">
        <v>265.2</v>
      </c>
      <c r="AZ23">
        <v>268.60000000000002</v>
      </c>
      <c r="BA23">
        <v>263.60000000000002</v>
      </c>
      <c r="BC23" s="5">
        <v>45601</v>
      </c>
      <c r="BD23" t="s">
        <v>15</v>
      </c>
      <c r="BE23">
        <v>312.35000000000002</v>
      </c>
      <c r="BF23">
        <v>317.7</v>
      </c>
      <c r="BG23">
        <v>312</v>
      </c>
    </row>
    <row r="24" spans="1:59" x14ac:dyDescent="0.3">
      <c r="A24" s="5">
        <v>45600</v>
      </c>
      <c r="B24">
        <v>551</v>
      </c>
      <c r="C24">
        <v>552.45000000000005</v>
      </c>
      <c r="D24">
        <v>534.20000000000005</v>
      </c>
      <c r="F24" s="5">
        <v>45600</v>
      </c>
      <c r="G24" t="s">
        <v>15</v>
      </c>
      <c r="H24">
        <v>289</v>
      </c>
      <c r="I24">
        <v>289</v>
      </c>
      <c r="J24">
        <v>280.3</v>
      </c>
      <c r="M24" s="5">
        <v>45600</v>
      </c>
      <c r="N24" t="s">
        <v>15</v>
      </c>
      <c r="O24">
        <v>313</v>
      </c>
      <c r="P24">
        <v>313.5</v>
      </c>
      <c r="Q24">
        <v>298.10000000000002</v>
      </c>
      <c r="S24" s="5">
        <v>45600</v>
      </c>
      <c r="T24" t="s">
        <v>15</v>
      </c>
      <c r="U24">
        <v>458</v>
      </c>
      <c r="V24">
        <v>458.15</v>
      </c>
      <c r="W24">
        <v>435.5</v>
      </c>
      <c r="Y24" s="5">
        <v>45600</v>
      </c>
      <c r="Z24" t="s">
        <v>15</v>
      </c>
      <c r="AA24">
        <v>720.2</v>
      </c>
      <c r="AB24">
        <v>727.6</v>
      </c>
      <c r="AC24">
        <v>706.1</v>
      </c>
      <c r="AE24" s="5">
        <v>45600</v>
      </c>
      <c r="AF24" t="s">
        <v>15</v>
      </c>
      <c r="AG24">
        <v>493.45</v>
      </c>
      <c r="AH24">
        <v>493.45</v>
      </c>
      <c r="AI24">
        <v>479.55</v>
      </c>
      <c r="AK24" s="5">
        <v>45600</v>
      </c>
      <c r="AL24" t="s">
        <v>15</v>
      </c>
      <c r="AM24">
        <v>413.85</v>
      </c>
      <c r="AN24">
        <v>414.3</v>
      </c>
      <c r="AO24">
        <v>393.7</v>
      </c>
      <c r="AQ24" s="5">
        <v>45600</v>
      </c>
      <c r="AR24" t="s">
        <v>15</v>
      </c>
      <c r="AS24">
        <v>150</v>
      </c>
      <c r="AT24">
        <v>150</v>
      </c>
      <c r="AU24">
        <v>145.1</v>
      </c>
      <c r="AW24" s="5">
        <v>45600</v>
      </c>
      <c r="AX24" t="s">
        <v>15</v>
      </c>
      <c r="AY24">
        <v>274</v>
      </c>
      <c r="AZ24">
        <v>274.35000000000002</v>
      </c>
      <c r="BA24">
        <v>260.14999999999998</v>
      </c>
      <c r="BC24" s="5">
        <v>45600</v>
      </c>
      <c r="BD24" t="s">
        <v>15</v>
      </c>
      <c r="BE24">
        <v>324.55</v>
      </c>
      <c r="BF24">
        <v>324.7</v>
      </c>
      <c r="BG24">
        <v>311.60000000000002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A0A1-3C80-4A53-B768-FEBF6C68DFA4}">
  <dimension ref="A2:BC60"/>
  <sheetViews>
    <sheetView tabSelected="1" topLeftCell="M22" workbookViewId="0">
      <selection activeCell="Z30" sqref="Z30"/>
    </sheetView>
  </sheetViews>
  <sheetFormatPr defaultRowHeight="14.4" x14ac:dyDescent="0.3"/>
  <cols>
    <col min="5" max="5" width="9.33203125" bestFit="1" customWidth="1"/>
    <col min="9" max="9" width="9.21875" bestFit="1" customWidth="1"/>
    <col min="10" max="10" width="7" bestFit="1" customWidth="1"/>
    <col min="11" max="11" width="9.77734375" bestFit="1" customWidth="1"/>
    <col min="13" max="13" width="9.21875" bestFit="1" customWidth="1"/>
  </cols>
  <sheetData>
    <row r="2" spans="1:47" ht="20.399999999999999" thickBot="1" x14ac:dyDescent="0.45">
      <c r="A2" s="27" t="s">
        <v>75</v>
      </c>
    </row>
    <row r="3" spans="1:47" ht="15.6" thickTop="1" thickBot="1" x14ac:dyDescent="0.35">
      <c r="F3" s="25" t="s">
        <v>56</v>
      </c>
      <c r="Q3" s="25" t="s">
        <v>57</v>
      </c>
      <c r="AB3" s="25" t="s">
        <v>58</v>
      </c>
      <c r="AM3" s="26" t="s">
        <v>59</v>
      </c>
      <c r="AN3" s="26"/>
    </row>
    <row r="5" spans="1:47" s="7" customFormat="1" x14ac:dyDescent="0.3">
      <c r="B5" s="16" t="s">
        <v>12</v>
      </c>
      <c r="C5" s="16" t="s">
        <v>60</v>
      </c>
      <c r="D5" s="16" t="s">
        <v>61</v>
      </c>
      <c r="E5" s="16" t="s">
        <v>17</v>
      </c>
      <c r="F5" s="16" t="s">
        <v>62</v>
      </c>
      <c r="G5" s="16" t="s">
        <v>19</v>
      </c>
      <c r="H5" s="16" t="s">
        <v>63</v>
      </c>
      <c r="I5" s="16" t="s">
        <v>64</v>
      </c>
      <c r="J5" s="16" t="s">
        <v>65</v>
      </c>
      <c r="K5" s="16" t="s">
        <v>66</v>
      </c>
      <c r="M5" s="16" t="s">
        <v>12</v>
      </c>
      <c r="N5" s="16" t="s">
        <v>60</v>
      </c>
      <c r="O5" s="16" t="s">
        <v>61</v>
      </c>
      <c r="P5" s="16" t="s">
        <v>17</v>
      </c>
      <c r="Q5" s="16" t="s">
        <v>62</v>
      </c>
      <c r="R5" s="16" t="s">
        <v>19</v>
      </c>
      <c r="S5" s="16" t="s">
        <v>63</v>
      </c>
      <c r="T5" s="16" t="s">
        <v>64</v>
      </c>
      <c r="U5" s="16" t="s">
        <v>65</v>
      </c>
      <c r="V5" s="16" t="s">
        <v>66</v>
      </c>
      <c r="X5" s="16" t="s">
        <v>12</v>
      </c>
      <c r="Y5" s="16" t="s">
        <v>60</v>
      </c>
      <c r="Z5" s="16" t="s">
        <v>61</v>
      </c>
      <c r="AA5" s="16" t="s">
        <v>17</v>
      </c>
      <c r="AB5" s="16" t="s">
        <v>62</v>
      </c>
      <c r="AC5" s="16" t="s">
        <v>19</v>
      </c>
      <c r="AD5" s="16" t="s">
        <v>63</v>
      </c>
      <c r="AE5" s="16" t="s">
        <v>64</v>
      </c>
      <c r="AF5" s="16" t="s">
        <v>65</v>
      </c>
      <c r="AG5" s="16" t="s">
        <v>66</v>
      </c>
      <c r="AI5" s="16" t="s">
        <v>12</v>
      </c>
      <c r="AJ5" s="16" t="s">
        <v>60</v>
      </c>
      <c r="AK5" s="16" t="s">
        <v>61</v>
      </c>
      <c r="AL5" s="16" t="s">
        <v>17</v>
      </c>
      <c r="AM5" s="16" t="s">
        <v>62</v>
      </c>
      <c r="AN5" s="16" t="s">
        <v>19</v>
      </c>
      <c r="AO5" s="16" t="s">
        <v>63</v>
      </c>
      <c r="AP5" s="16" t="s">
        <v>64</v>
      </c>
      <c r="AQ5" s="16" t="s">
        <v>65</v>
      </c>
      <c r="AR5" s="16" t="s">
        <v>66</v>
      </c>
      <c r="AU5" s="7" t="s">
        <v>67</v>
      </c>
    </row>
    <row r="6" spans="1:47" x14ac:dyDescent="0.3">
      <c r="B6" s="1">
        <f>data!B5</f>
        <v>295.35000000000002</v>
      </c>
      <c r="C6" s="1">
        <f>data!H5</f>
        <v>309</v>
      </c>
      <c r="D6" s="1">
        <f>data!O5</f>
        <v>297.5</v>
      </c>
      <c r="E6" s="1">
        <f>data!U5</f>
        <v>425</v>
      </c>
      <c r="F6" s="1">
        <f>data!AA5</f>
        <v>646.79999999999995</v>
      </c>
      <c r="G6" s="1">
        <f>data!AG5</f>
        <v>466</v>
      </c>
      <c r="H6" s="1">
        <f>data!AM5</f>
        <v>359</v>
      </c>
      <c r="I6" s="1">
        <f>data!AS5</f>
        <v>146.75</v>
      </c>
      <c r="J6" s="1">
        <f>data!AY5</f>
        <v>260.39999999999998</v>
      </c>
      <c r="K6" s="1">
        <f>data!BE5</f>
        <v>324.25</v>
      </c>
      <c r="M6" s="1">
        <f>data!C5</f>
        <v>296.2</v>
      </c>
      <c r="N6" s="1">
        <f>data!I5</f>
        <v>312.75</v>
      </c>
      <c r="O6" s="1">
        <f>data!P5</f>
        <v>297.8</v>
      </c>
      <c r="P6" s="1">
        <f>data!V5</f>
        <v>425.5</v>
      </c>
      <c r="Q6" s="1">
        <f>data!AB5</f>
        <v>646.79999999999995</v>
      </c>
      <c r="R6" s="1">
        <f>data!AH5</f>
        <v>473.4</v>
      </c>
      <c r="S6" s="1">
        <f>data!AN5</f>
        <v>370</v>
      </c>
      <c r="T6" s="1">
        <f>data!AT5</f>
        <v>148.19999999999999</v>
      </c>
      <c r="U6" s="1">
        <f>data!AZ5</f>
        <v>264.7</v>
      </c>
      <c r="V6" s="1">
        <f>data!BF5</f>
        <v>331.35</v>
      </c>
      <c r="X6" s="1">
        <f>data!D5</f>
        <v>289.3</v>
      </c>
      <c r="Y6" s="1">
        <f>data!J5</f>
        <v>307.8</v>
      </c>
      <c r="Z6" s="1">
        <f>data!Q5</f>
        <v>292.05</v>
      </c>
      <c r="AA6" s="1">
        <f>data!W5</f>
        <v>419.35</v>
      </c>
      <c r="AB6" s="1">
        <f>data!AC5</f>
        <v>632.29999999999995</v>
      </c>
      <c r="AC6" s="1">
        <f>data!AI5</f>
        <v>462.75</v>
      </c>
      <c r="AD6" s="1">
        <f>data!AO5</f>
        <v>358.2</v>
      </c>
      <c r="AE6" s="1">
        <f>data!AU5</f>
        <v>146.34</v>
      </c>
      <c r="AF6" s="1">
        <f>data!BA5</f>
        <v>258.85000000000002</v>
      </c>
      <c r="AG6" s="1">
        <f>data!BG5</f>
        <v>324.25</v>
      </c>
      <c r="AI6" s="1">
        <v>582.45000000000005</v>
      </c>
      <c r="AJ6" s="1">
        <v>307.8</v>
      </c>
      <c r="AK6" s="1">
        <v>292.64999999999998</v>
      </c>
      <c r="AL6" s="1">
        <v>418.4</v>
      </c>
      <c r="AM6" s="1">
        <v>650</v>
      </c>
      <c r="AN6" s="1">
        <v>476</v>
      </c>
      <c r="AO6" s="1">
        <v>363.65</v>
      </c>
      <c r="AP6" s="1">
        <v>144.11000000000001</v>
      </c>
      <c r="AQ6" s="1">
        <v>255.5</v>
      </c>
      <c r="AR6" s="1">
        <v>328.15</v>
      </c>
      <c r="AU6" s="1">
        <v>1</v>
      </c>
    </row>
    <row r="7" spans="1:47" x14ac:dyDescent="0.3">
      <c r="B7" s="1">
        <f>data!B6</f>
        <v>582.45000000000005</v>
      </c>
      <c r="C7" s="1">
        <f>data!H6</f>
        <v>307.8</v>
      </c>
      <c r="D7" s="1">
        <f>data!O6</f>
        <v>292.64999999999998</v>
      </c>
      <c r="E7" s="1">
        <f>data!U6</f>
        <v>418.4</v>
      </c>
      <c r="F7" s="1">
        <f>data!AA6</f>
        <v>650</v>
      </c>
      <c r="G7" s="1">
        <f>data!AG6</f>
        <v>476</v>
      </c>
      <c r="H7" s="1">
        <f>data!AM6</f>
        <v>363.65</v>
      </c>
      <c r="I7" s="1">
        <f>data!AS6</f>
        <v>144.11000000000001</v>
      </c>
      <c r="J7" s="1">
        <f>data!AY6</f>
        <v>255.5</v>
      </c>
      <c r="K7" s="1">
        <f>data!BE6</f>
        <v>328.15</v>
      </c>
      <c r="M7" s="1">
        <f>data!C6</f>
        <v>585.54999999999995</v>
      </c>
      <c r="N7" s="1">
        <f>data!I6</f>
        <v>309.39999999999998</v>
      </c>
      <c r="O7" s="1">
        <f>data!P6</f>
        <v>295.89999999999998</v>
      </c>
      <c r="P7" s="1">
        <f>data!V6</f>
        <v>423.4</v>
      </c>
      <c r="Q7" s="1">
        <f>data!AB6</f>
        <v>664</v>
      </c>
      <c r="R7" s="1">
        <f>data!AH6</f>
        <v>479.3</v>
      </c>
      <c r="S7" s="1">
        <f>data!AN6</f>
        <v>363.9</v>
      </c>
      <c r="T7" s="1">
        <f>data!AT6</f>
        <v>146.83000000000001</v>
      </c>
      <c r="U7" s="1">
        <f>data!AZ6</f>
        <v>258.3</v>
      </c>
      <c r="V7" s="1">
        <f>data!BF6</f>
        <v>331.95</v>
      </c>
      <c r="X7" s="1">
        <f>data!D6</f>
        <v>578.20000000000005</v>
      </c>
      <c r="Y7" s="1">
        <f>data!J6</f>
        <v>303.3</v>
      </c>
      <c r="Z7" s="1">
        <f>data!Q6</f>
        <v>290.5</v>
      </c>
      <c r="AA7" s="1">
        <f>data!W6</f>
        <v>416.8</v>
      </c>
      <c r="AB7" s="1">
        <f>data!AC6</f>
        <v>639.1</v>
      </c>
      <c r="AC7" s="1">
        <f>data!AI6</f>
        <v>473.4</v>
      </c>
      <c r="AD7" s="1">
        <f>data!AO6</f>
        <v>357</v>
      </c>
      <c r="AE7" s="1">
        <f>data!AU6</f>
        <v>143.13999999999999</v>
      </c>
      <c r="AF7" s="1">
        <f>data!BA6</f>
        <v>252.7</v>
      </c>
      <c r="AG7" s="1">
        <f>data!BG6</f>
        <v>326.2</v>
      </c>
      <c r="AI7" s="1">
        <v>575</v>
      </c>
      <c r="AJ7" s="1">
        <v>305.7</v>
      </c>
      <c r="AK7" s="1">
        <v>292.39999999999998</v>
      </c>
      <c r="AL7" s="1">
        <v>415.3</v>
      </c>
      <c r="AM7" s="1">
        <v>670</v>
      </c>
      <c r="AN7" s="1">
        <v>473.2</v>
      </c>
      <c r="AO7" s="1">
        <v>363.25</v>
      </c>
      <c r="AP7" s="1">
        <v>143.9</v>
      </c>
      <c r="AQ7" s="1">
        <v>253.8</v>
      </c>
      <c r="AR7" s="1">
        <v>331.35</v>
      </c>
      <c r="AU7" s="1">
        <v>2</v>
      </c>
    </row>
    <row r="8" spans="1:47" x14ac:dyDescent="0.3">
      <c r="B8" s="1">
        <f>data!B7</f>
        <v>575</v>
      </c>
      <c r="C8" s="1">
        <f>data!H7</f>
        <v>305.7</v>
      </c>
      <c r="D8" s="1">
        <f>data!O7</f>
        <v>292.39999999999998</v>
      </c>
      <c r="E8" s="1">
        <f>data!U7</f>
        <v>415.3</v>
      </c>
      <c r="F8" s="1">
        <f>data!AA7</f>
        <v>670</v>
      </c>
      <c r="G8" s="1">
        <f>data!AG7</f>
        <v>473.2</v>
      </c>
      <c r="H8" s="1">
        <f>data!AM7</f>
        <v>363.25</v>
      </c>
      <c r="I8" s="1">
        <f>data!AS7</f>
        <v>143.9</v>
      </c>
      <c r="J8" s="1">
        <f>data!AY7</f>
        <v>253.8</v>
      </c>
      <c r="K8" s="1">
        <f>data!BE7</f>
        <v>331.35</v>
      </c>
      <c r="M8" s="1">
        <f>data!C7</f>
        <v>580.75</v>
      </c>
      <c r="N8" s="1">
        <f>data!I7</f>
        <v>310.60000000000002</v>
      </c>
      <c r="O8" s="1">
        <f>data!P7</f>
        <v>294.25</v>
      </c>
      <c r="P8" s="1">
        <f>data!V7</f>
        <v>418</v>
      </c>
      <c r="Q8" s="1">
        <f>data!AB7</f>
        <v>674.1</v>
      </c>
      <c r="R8" s="1">
        <f>data!AH7</f>
        <v>478.9</v>
      </c>
      <c r="S8" s="1">
        <f>data!AN7</f>
        <v>365.4</v>
      </c>
      <c r="T8" s="1">
        <f>data!AT7</f>
        <v>145.49</v>
      </c>
      <c r="U8" s="1">
        <f>data!AZ7</f>
        <v>258.64999999999998</v>
      </c>
      <c r="V8" s="1">
        <f>data!BF7</f>
        <v>332.5</v>
      </c>
      <c r="X8" s="1">
        <f>data!D7</f>
        <v>571.6</v>
      </c>
      <c r="Y8" s="1">
        <f>data!J7</f>
        <v>305</v>
      </c>
      <c r="Z8" s="1">
        <f>data!Q7</f>
        <v>289.39999999999998</v>
      </c>
      <c r="AA8" s="1">
        <f>data!W7</f>
        <v>411</v>
      </c>
      <c r="AB8" s="1">
        <f>data!AC7</f>
        <v>651.29999999999995</v>
      </c>
      <c r="AC8" s="1">
        <f>data!AI7</f>
        <v>472.6</v>
      </c>
      <c r="AD8" s="1">
        <f>data!AO7</f>
        <v>360.2</v>
      </c>
      <c r="AE8" s="1">
        <f>data!AU7</f>
        <v>143.05000000000001</v>
      </c>
      <c r="AF8" s="1">
        <f>data!BA7</f>
        <v>252.25</v>
      </c>
      <c r="AG8" s="1">
        <f>data!BG7</f>
        <v>326.5</v>
      </c>
      <c r="AI8" s="1">
        <v>585.75</v>
      </c>
      <c r="AJ8" s="1">
        <v>308</v>
      </c>
      <c r="AK8" s="1">
        <v>294.45</v>
      </c>
      <c r="AL8" s="1">
        <v>420</v>
      </c>
      <c r="AM8" s="1">
        <v>682</v>
      </c>
      <c r="AN8" s="1">
        <v>477</v>
      </c>
      <c r="AO8" s="1">
        <v>369.7</v>
      </c>
      <c r="AP8" s="1">
        <v>144</v>
      </c>
      <c r="AQ8" s="1">
        <v>255</v>
      </c>
      <c r="AR8" s="1">
        <v>339.25</v>
      </c>
      <c r="AU8" s="1">
        <v>3</v>
      </c>
    </row>
    <row r="9" spans="1:47" x14ac:dyDescent="0.3">
      <c r="B9" s="1">
        <f>data!B8</f>
        <v>585.75</v>
      </c>
      <c r="C9" s="1">
        <f>data!H8</f>
        <v>308</v>
      </c>
      <c r="D9" s="1">
        <f>data!O8</f>
        <v>294.45</v>
      </c>
      <c r="E9" s="1">
        <f>data!U8</f>
        <v>420</v>
      </c>
      <c r="F9" s="1">
        <f>data!AA8</f>
        <v>682</v>
      </c>
      <c r="G9" s="1">
        <f>data!AG8</f>
        <v>477</v>
      </c>
      <c r="H9" s="1">
        <f>data!AM8</f>
        <v>369.7</v>
      </c>
      <c r="I9" s="1">
        <f>data!AS8</f>
        <v>144</v>
      </c>
      <c r="J9" s="1">
        <f>data!AY8</f>
        <v>255</v>
      </c>
      <c r="K9" s="1">
        <f>data!BE8</f>
        <v>339.25</v>
      </c>
      <c r="M9" s="1">
        <f>data!C8</f>
        <v>586</v>
      </c>
      <c r="N9" s="1">
        <f>data!I8</f>
        <v>309.5</v>
      </c>
      <c r="O9" s="1">
        <f>data!P8</f>
        <v>298.75</v>
      </c>
      <c r="P9" s="1">
        <f>data!V8</f>
        <v>424.9</v>
      </c>
      <c r="Q9" s="1">
        <f>data!AB8</f>
        <v>690.15</v>
      </c>
      <c r="R9" s="1">
        <f>data!AH8</f>
        <v>483.8</v>
      </c>
      <c r="S9" s="1">
        <f>data!AN8</f>
        <v>371.85</v>
      </c>
      <c r="T9" s="1">
        <f>data!AT8</f>
        <v>145.25</v>
      </c>
      <c r="U9" s="1">
        <f>data!AZ8</f>
        <v>257.39999999999998</v>
      </c>
      <c r="V9" s="1">
        <f>data!BF8</f>
        <v>341.75</v>
      </c>
      <c r="X9" s="1">
        <f>data!D8</f>
        <v>570.54999999999995</v>
      </c>
      <c r="Y9" s="1">
        <f>data!J8</f>
        <v>304.35000000000002</v>
      </c>
      <c r="Z9" s="1">
        <f>data!Q8</f>
        <v>289.5</v>
      </c>
      <c r="AA9" s="1">
        <f>data!W8</f>
        <v>413.5</v>
      </c>
      <c r="AB9" s="1">
        <f>data!AC8</f>
        <v>638.65</v>
      </c>
      <c r="AC9" s="1">
        <f>data!AI8</f>
        <v>470.55</v>
      </c>
      <c r="AD9" s="1">
        <f>data!AO8</f>
        <v>359.6</v>
      </c>
      <c r="AE9" s="1">
        <f>data!AU8</f>
        <v>143.09</v>
      </c>
      <c r="AF9" s="1">
        <f>data!BA8</f>
        <v>251.2</v>
      </c>
      <c r="AG9" s="1">
        <f>data!BG8</f>
        <v>332.2</v>
      </c>
      <c r="AI9" s="1">
        <v>591.5</v>
      </c>
      <c r="AJ9" s="1">
        <v>298.85000000000002</v>
      </c>
      <c r="AK9" s="1">
        <v>296.95</v>
      </c>
      <c r="AL9" s="1">
        <v>420</v>
      </c>
      <c r="AM9" s="1">
        <v>681.85</v>
      </c>
      <c r="AN9" s="1">
        <v>477.5</v>
      </c>
      <c r="AO9" s="1">
        <v>363.8</v>
      </c>
      <c r="AP9" s="1">
        <v>144.31</v>
      </c>
      <c r="AQ9" s="1">
        <v>255</v>
      </c>
      <c r="AR9" s="1">
        <v>337.25</v>
      </c>
      <c r="AU9" s="1">
        <v>4</v>
      </c>
    </row>
    <row r="10" spans="1:47" x14ac:dyDescent="0.3">
      <c r="B10" s="1">
        <f>data!B9</f>
        <v>591.5</v>
      </c>
      <c r="C10" s="1">
        <f>data!H9</f>
        <v>298.85000000000002</v>
      </c>
      <c r="D10" s="1">
        <f>data!O9</f>
        <v>296.95</v>
      </c>
      <c r="E10" s="1">
        <f>data!U9</f>
        <v>420</v>
      </c>
      <c r="F10" s="1">
        <f>data!AA9</f>
        <v>681.85</v>
      </c>
      <c r="G10" s="1">
        <f>data!AG9</f>
        <v>477.5</v>
      </c>
      <c r="H10" s="1">
        <f>data!AM9</f>
        <v>363.8</v>
      </c>
      <c r="I10" s="1">
        <f>data!AS9</f>
        <v>144.31</v>
      </c>
      <c r="J10" s="1">
        <f>data!AY9</f>
        <v>255</v>
      </c>
      <c r="K10" s="1">
        <f>data!BE9</f>
        <v>337.25</v>
      </c>
      <c r="M10" s="1">
        <f>data!C9</f>
        <v>596</v>
      </c>
      <c r="N10" s="1">
        <f>data!I9</f>
        <v>307.95</v>
      </c>
      <c r="O10" s="1">
        <f>data!P9</f>
        <v>297</v>
      </c>
      <c r="P10" s="1">
        <f>data!V9</f>
        <v>421</v>
      </c>
      <c r="Q10" s="1">
        <f>data!AB9</f>
        <v>689.3</v>
      </c>
      <c r="R10" s="1">
        <f>data!AH9</f>
        <v>480.1</v>
      </c>
      <c r="S10" s="1">
        <f>data!AN9</f>
        <v>371.6</v>
      </c>
      <c r="T10" s="1">
        <f>data!AT9</f>
        <v>144.9</v>
      </c>
      <c r="U10" s="1">
        <f>data!AZ9</f>
        <v>255.5</v>
      </c>
      <c r="V10" s="1">
        <f>data!BF9</f>
        <v>341.3</v>
      </c>
      <c r="X10" s="1">
        <f>data!D9</f>
        <v>581.9</v>
      </c>
      <c r="Y10" s="1">
        <f>data!J9</f>
        <v>297.45</v>
      </c>
      <c r="Z10" s="1">
        <f>data!Q9</f>
        <v>291.05</v>
      </c>
      <c r="AA10" s="1">
        <f>data!W9</f>
        <v>412.7</v>
      </c>
      <c r="AB10" s="1">
        <f>data!AC9</f>
        <v>679.3</v>
      </c>
      <c r="AC10" s="1">
        <f>data!AI9</f>
        <v>473</v>
      </c>
      <c r="AD10" s="1">
        <f>data!AO9</f>
        <v>361.35</v>
      </c>
      <c r="AE10" s="1">
        <f>data!AU9</f>
        <v>142.9</v>
      </c>
      <c r="AF10" s="1">
        <f>data!BA9</f>
        <v>250.55</v>
      </c>
      <c r="AG10" s="1">
        <f>data!BG9</f>
        <v>336.5</v>
      </c>
      <c r="AI10" s="1">
        <v>585</v>
      </c>
      <c r="AJ10" s="1">
        <v>294</v>
      </c>
      <c r="AK10" s="1">
        <v>297.95</v>
      </c>
      <c r="AL10" s="1">
        <v>418.45</v>
      </c>
      <c r="AM10" s="1">
        <v>684</v>
      </c>
      <c r="AN10" s="1">
        <v>480</v>
      </c>
      <c r="AO10" s="1">
        <v>370</v>
      </c>
      <c r="AP10" s="1">
        <v>144.22</v>
      </c>
      <c r="AQ10" s="1">
        <v>256.95</v>
      </c>
      <c r="AR10" s="1">
        <v>342</v>
      </c>
      <c r="AU10" s="1">
        <v>5</v>
      </c>
    </row>
    <row r="11" spans="1:47" x14ac:dyDescent="0.3">
      <c r="B11" s="1">
        <f>data!B10</f>
        <v>585</v>
      </c>
      <c r="C11" s="1">
        <f>data!H10</f>
        <v>294</v>
      </c>
      <c r="D11" s="1">
        <f>data!O10</f>
        <v>297.95</v>
      </c>
      <c r="E11" s="1">
        <f>data!U10</f>
        <v>418.45</v>
      </c>
      <c r="F11" s="1">
        <f>data!AA10</f>
        <v>684</v>
      </c>
      <c r="G11" s="1">
        <f>data!AG10</f>
        <v>480</v>
      </c>
      <c r="H11" s="1">
        <f>data!AM10</f>
        <v>370</v>
      </c>
      <c r="I11" s="1">
        <f>data!AS10</f>
        <v>144.22</v>
      </c>
      <c r="J11" s="1">
        <f>data!AY10</f>
        <v>256.95</v>
      </c>
      <c r="K11" s="1">
        <f>data!BE10</f>
        <v>342</v>
      </c>
      <c r="M11" s="1">
        <f>data!C10</f>
        <v>590.35</v>
      </c>
      <c r="N11" s="1">
        <f>data!I10</f>
        <v>301</v>
      </c>
      <c r="O11" s="1">
        <f>data!P10</f>
        <v>301</v>
      </c>
      <c r="P11" s="1">
        <f>data!V10</f>
        <v>420</v>
      </c>
      <c r="Q11" s="1">
        <f>data!AB10</f>
        <v>693.4</v>
      </c>
      <c r="R11" s="1">
        <f>data!AH10</f>
        <v>482.65</v>
      </c>
      <c r="S11" s="1">
        <f>data!AN10</f>
        <v>370.4</v>
      </c>
      <c r="T11" s="1">
        <f>data!AT10</f>
        <v>145.80000000000001</v>
      </c>
      <c r="U11" s="1">
        <f>data!AZ10</f>
        <v>258.25</v>
      </c>
      <c r="V11" s="1">
        <f>data!BF10</f>
        <v>344.6</v>
      </c>
      <c r="X11" s="1">
        <f>data!D10</f>
        <v>579.29999999999995</v>
      </c>
      <c r="Y11" s="1">
        <f>data!J10</f>
        <v>293.14999999999998</v>
      </c>
      <c r="Z11" s="1">
        <f>data!Q10</f>
        <v>293.35000000000002</v>
      </c>
      <c r="AA11" s="1">
        <f>data!W10</f>
        <v>409.7</v>
      </c>
      <c r="AB11" s="1">
        <f>data!AC10</f>
        <v>675</v>
      </c>
      <c r="AC11" s="1">
        <f>data!AI10</f>
        <v>474.1</v>
      </c>
      <c r="AD11" s="1">
        <f>data!AO10</f>
        <v>360.25</v>
      </c>
      <c r="AE11" s="1">
        <f>data!AU10</f>
        <v>143.58000000000001</v>
      </c>
      <c r="AF11" s="1">
        <f>data!BA10</f>
        <v>252.55</v>
      </c>
      <c r="AG11" s="1">
        <f>data!BG10</f>
        <v>337.9</v>
      </c>
      <c r="AI11" s="1">
        <v>575.5</v>
      </c>
      <c r="AJ11" s="1">
        <v>290</v>
      </c>
      <c r="AK11" s="1">
        <v>292.05</v>
      </c>
      <c r="AL11" s="1">
        <v>421</v>
      </c>
      <c r="AM11" s="1">
        <v>690</v>
      </c>
      <c r="AN11" s="1">
        <v>479</v>
      </c>
      <c r="AO11" s="1">
        <v>374</v>
      </c>
      <c r="AP11" s="1">
        <v>144.94</v>
      </c>
      <c r="AQ11" s="1">
        <v>248.5</v>
      </c>
      <c r="AR11" s="1">
        <v>341.85</v>
      </c>
      <c r="AU11" s="1">
        <v>6</v>
      </c>
    </row>
    <row r="12" spans="1:47" x14ac:dyDescent="0.3">
      <c r="B12" s="1">
        <f>data!B11</f>
        <v>575.5</v>
      </c>
      <c r="C12" s="1">
        <f>data!H11</f>
        <v>290</v>
      </c>
      <c r="D12" s="1">
        <f>data!O11</f>
        <v>292.05</v>
      </c>
      <c r="E12" s="1">
        <f>data!U11</f>
        <v>421</v>
      </c>
      <c r="F12" s="1">
        <f>data!AA11</f>
        <v>690</v>
      </c>
      <c r="G12" s="1">
        <f>data!AG11</f>
        <v>479</v>
      </c>
      <c r="H12" s="1">
        <f>data!AM11</f>
        <v>374</v>
      </c>
      <c r="I12" s="1">
        <f>data!AS11</f>
        <v>144.94</v>
      </c>
      <c r="J12" s="1">
        <f>data!AY11</f>
        <v>248.5</v>
      </c>
      <c r="K12" s="1">
        <f>data!BE11</f>
        <v>341.85</v>
      </c>
      <c r="M12" s="1">
        <f>data!C11</f>
        <v>587.54999999999995</v>
      </c>
      <c r="N12" s="1">
        <f>data!I11</f>
        <v>299</v>
      </c>
      <c r="O12" s="1">
        <f>data!P11</f>
        <v>304.39999999999998</v>
      </c>
      <c r="P12" s="1">
        <f>data!V11</f>
        <v>427.45</v>
      </c>
      <c r="Q12" s="1">
        <f>data!AB11</f>
        <v>695.8</v>
      </c>
      <c r="R12" s="1">
        <f>data!AH11</f>
        <v>482.2</v>
      </c>
      <c r="S12" s="1">
        <f>data!AN11</f>
        <v>377.2</v>
      </c>
      <c r="T12" s="1">
        <f>data!AT11</f>
        <v>146.15</v>
      </c>
      <c r="U12" s="1">
        <f>data!AZ11</f>
        <v>260.5</v>
      </c>
      <c r="V12" s="1">
        <f>data!BF11</f>
        <v>345.4</v>
      </c>
      <c r="X12" s="1">
        <f>data!D11</f>
        <v>573.9</v>
      </c>
      <c r="Y12" s="1">
        <f>data!J11</f>
        <v>287.95</v>
      </c>
      <c r="Z12" s="1">
        <f>data!Q11</f>
        <v>292</v>
      </c>
      <c r="AA12" s="1">
        <f>data!W11</f>
        <v>415.7</v>
      </c>
      <c r="AB12" s="1">
        <f>data!AC11</f>
        <v>681.4</v>
      </c>
      <c r="AC12" s="1">
        <f>data!AI11</f>
        <v>472.4</v>
      </c>
      <c r="AD12" s="1">
        <f>data!AO11</f>
        <v>367.5</v>
      </c>
      <c r="AE12" s="1">
        <f>data!AU11</f>
        <v>142.84</v>
      </c>
      <c r="AF12" s="1">
        <f>data!BA11</f>
        <v>247.95</v>
      </c>
      <c r="AG12" s="1">
        <f>data!BG11</f>
        <v>336.15</v>
      </c>
      <c r="AI12" s="1">
        <v>561.95000000000005</v>
      </c>
      <c r="AJ12" s="1">
        <v>276</v>
      </c>
      <c r="AK12" s="1">
        <v>282.60000000000002</v>
      </c>
      <c r="AL12" s="1">
        <v>407.4</v>
      </c>
      <c r="AM12" s="1">
        <v>680</v>
      </c>
      <c r="AN12" s="1">
        <v>456.2</v>
      </c>
      <c r="AO12" s="1">
        <v>357.05</v>
      </c>
      <c r="AP12" s="1">
        <v>140.15</v>
      </c>
      <c r="AQ12" s="1">
        <v>244.8</v>
      </c>
      <c r="AR12" s="1">
        <v>325.8</v>
      </c>
      <c r="AU12" s="1">
        <v>7</v>
      </c>
    </row>
    <row r="13" spans="1:47" x14ac:dyDescent="0.3">
      <c r="B13" s="1">
        <f>data!B12</f>
        <v>561.95000000000005</v>
      </c>
      <c r="C13" s="1">
        <f>data!H12</f>
        <v>276</v>
      </c>
      <c r="D13" s="1">
        <f>data!O12</f>
        <v>282.60000000000002</v>
      </c>
      <c r="E13" s="1">
        <f>data!U12</f>
        <v>407.4</v>
      </c>
      <c r="F13" s="1">
        <f>data!AA12</f>
        <v>680</v>
      </c>
      <c r="G13" s="1">
        <f>data!AG12</f>
        <v>456.2</v>
      </c>
      <c r="H13" s="1">
        <f>data!AM12</f>
        <v>357.05</v>
      </c>
      <c r="I13" s="1">
        <f>data!AS12</f>
        <v>140.15</v>
      </c>
      <c r="J13" s="1">
        <f>data!AY12</f>
        <v>244.8</v>
      </c>
      <c r="K13" s="1">
        <f>data!BE12</f>
        <v>325.8</v>
      </c>
      <c r="M13" s="1">
        <f>data!C12</f>
        <v>573.6</v>
      </c>
      <c r="N13" s="1">
        <f>data!I12</f>
        <v>283.5</v>
      </c>
      <c r="O13" s="1">
        <f>data!P12</f>
        <v>287</v>
      </c>
      <c r="P13" s="1">
        <f>data!V12</f>
        <v>415.75</v>
      </c>
      <c r="Q13" s="1">
        <f>data!AB12</f>
        <v>691.3</v>
      </c>
      <c r="R13" s="1">
        <f>data!AH12</f>
        <v>476.5</v>
      </c>
      <c r="S13" s="1">
        <f>data!AN12</f>
        <v>367.1</v>
      </c>
      <c r="T13" s="1">
        <f>data!AT12</f>
        <v>143.19</v>
      </c>
      <c r="U13" s="1">
        <f>data!AZ12</f>
        <v>246.95</v>
      </c>
      <c r="V13" s="1">
        <f>data!BF12</f>
        <v>337.6</v>
      </c>
      <c r="X13" s="1">
        <f>data!D12</f>
        <v>557.9</v>
      </c>
      <c r="Y13" s="1">
        <f>data!J12</f>
        <v>275.5</v>
      </c>
      <c r="Z13" s="1">
        <f>data!Q12</f>
        <v>281.05</v>
      </c>
      <c r="AA13" s="1">
        <f>data!W12</f>
        <v>406.4</v>
      </c>
      <c r="AB13" s="1">
        <f>data!AC12</f>
        <v>674.15</v>
      </c>
      <c r="AC13" s="1">
        <f>data!AI12</f>
        <v>455.5</v>
      </c>
      <c r="AD13" s="1">
        <f>data!AO12</f>
        <v>355.7</v>
      </c>
      <c r="AE13" s="1">
        <f>data!AU12</f>
        <v>139.65</v>
      </c>
      <c r="AF13" s="1">
        <f>data!BA12</f>
        <v>243.5</v>
      </c>
      <c r="AG13" s="1">
        <f>data!BG12</f>
        <v>324</v>
      </c>
      <c r="AI13" s="1">
        <v>562</v>
      </c>
      <c r="AJ13" s="1">
        <v>278.45</v>
      </c>
      <c r="AK13" s="1">
        <v>287.45</v>
      </c>
      <c r="AL13" s="1">
        <v>413.05</v>
      </c>
      <c r="AM13" s="1">
        <v>680.4</v>
      </c>
      <c r="AN13" s="1">
        <v>461</v>
      </c>
      <c r="AO13" s="1">
        <v>363.7</v>
      </c>
      <c r="AP13" s="1">
        <v>139.5</v>
      </c>
      <c r="AQ13" s="1">
        <v>248</v>
      </c>
      <c r="AR13" s="1">
        <v>316</v>
      </c>
      <c r="AU13" s="1">
        <v>8</v>
      </c>
    </row>
    <row r="14" spans="1:47" x14ac:dyDescent="0.3">
      <c r="B14" s="1">
        <f>data!B13</f>
        <v>562</v>
      </c>
      <c r="C14" s="1">
        <f>data!H13</f>
        <v>278.45</v>
      </c>
      <c r="D14" s="1">
        <f>data!O13</f>
        <v>287.45</v>
      </c>
      <c r="E14" s="1">
        <f>data!U13</f>
        <v>413.05</v>
      </c>
      <c r="F14" s="1">
        <f>data!AA13</f>
        <v>680.4</v>
      </c>
      <c r="G14" s="1">
        <f>data!AG13</f>
        <v>461</v>
      </c>
      <c r="H14" s="1">
        <f>data!AM13</f>
        <v>363.7</v>
      </c>
      <c r="I14" s="1">
        <f>data!AS13</f>
        <v>139.5</v>
      </c>
      <c r="J14" s="1">
        <f>data!AY13</f>
        <v>248</v>
      </c>
      <c r="K14" s="1">
        <f>data!BE13</f>
        <v>316</v>
      </c>
      <c r="M14" s="1">
        <f>data!C13</f>
        <v>567.6</v>
      </c>
      <c r="N14" s="1">
        <f>data!I13</f>
        <v>278.45</v>
      </c>
      <c r="O14" s="1">
        <f>data!P13</f>
        <v>287.45</v>
      </c>
      <c r="P14" s="1">
        <f>data!V13</f>
        <v>413.9</v>
      </c>
      <c r="Q14" s="1">
        <f>data!AB13</f>
        <v>680.95</v>
      </c>
      <c r="R14" s="1">
        <f>data!AH13</f>
        <v>464.05</v>
      </c>
      <c r="S14" s="1">
        <f>data!AN13</f>
        <v>364.35</v>
      </c>
      <c r="T14" s="1">
        <f>data!AT13</f>
        <v>141.6</v>
      </c>
      <c r="U14" s="1">
        <f>data!AZ13</f>
        <v>248</v>
      </c>
      <c r="V14" s="1">
        <f>data!BF13</f>
        <v>326.75</v>
      </c>
      <c r="X14" s="1">
        <f>data!D13</f>
        <v>555.29999999999995</v>
      </c>
      <c r="Y14" s="1">
        <f>data!J13</f>
        <v>270.25</v>
      </c>
      <c r="Z14" s="1">
        <f>data!Q13</f>
        <v>279.35000000000002</v>
      </c>
      <c r="AA14" s="1">
        <f>data!W13</f>
        <v>404.15</v>
      </c>
      <c r="AB14" s="1">
        <f>data!AC13</f>
        <v>668.85</v>
      </c>
      <c r="AC14" s="1">
        <f>data!AI13</f>
        <v>455.4</v>
      </c>
      <c r="AD14" s="1">
        <f>data!AO13</f>
        <v>354.8</v>
      </c>
      <c r="AE14" s="1">
        <f>data!AU13</f>
        <v>137.25</v>
      </c>
      <c r="AF14" s="1">
        <f>data!BA13</f>
        <v>240.8</v>
      </c>
      <c r="AG14" s="1">
        <f>data!BG13</f>
        <v>313</v>
      </c>
      <c r="AI14" s="1">
        <v>556</v>
      </c>
      <c r="AJ14" s="1">
        <v>280</v>
      </c>
      <c r="AK14" s="1">
        <v>292.64999999999998</v>
      </c>
      <c r="AL14" s="1">
        <v>415.95</v>
      </c>
      <c r="AM14" s="1">
        <v>688.05</v>
      </c>
      <c r="AN14" s="1">
        <v>468</v>
      </c>
      <c r="AO14" s="1">
        <v>368</v>
      </c>
      <c r="AP14" s="1">
        <v>142</v>
      </c>
      <c r="AQ14" s="1">
        <v>250</v>
      </c>
      <c r="AR14" s="1">
        <v>313.05</v>
      </c>
      <c r="AU14" s="1">
        <v>9</v>
      </c>
    </row>
    <row r="15" spans="1:47" x14ac:dyDescent="0.3">
      <c r="B15" s="1">
        <f>data!B14</f>
        <v>556</v>
      </c>
      <c r="C15" s="1">
        <f>data!H14</f>
        <v>280</v>
      </c>
      <c r="D15" s="1">
        <f>data!O14</f>
        <v>292.64999999999998</v>
      </c>
      <c r="E15" s="1">
        <f>data!U14</f>
        <v>415.95</v>
      </c>
      <c r="F15" s="1">
        <f>data!AA14</f>
        <v>688.05</v>
      </c>
      <c r="G15" s="1">
        <f>data!AG14</f>
        <v>468</v>
      </c>
      <c r="H15" s="1">
        <f>data!AM14</f>
        <v>368</v>
      </c>
      <c r="I15" s="1">
        <f>data!AS14</f>
        <v>142</v>
      </c>
      <c r="J15" s="1">
        <f>data!AY14</f>
        <v>250</v>
      </c>
      <c r="K15" s="1">
        <f>data!BE14</f>
        <v>313.05</v>
      </c>
      <c r="M15" s="1">
        <f>data!C14</f>
        <v>569.79999999999995</v>
      </c>
      <c r="N15" s="1">
        <f>data!I14</f>
        <v>285.2</v>
      </c>
      <c r="O15" s="1">
        <f>data!P14</f>
        <v>297.89999999999998</v>
      </c>
      <c r="P15" s="1">
        <f>data!V14</f>
        <v>422</v>
      </c>
      <c r="Q15" s="1">
        <f>data!AB14</f>
        <v>693</v>
      </c>
      <c r="R15" s="1">
        <f>data!AH14</f>
        <v>473.75</v>
      </c>
      <c r="S15" s="1">
        <f>data!AN14</f>
        <v>378.5</v>
      </c>
      <c r="T15" s="1">
        <f>data!AT14</f>
        <v>142.49</v>
      </c>
      <c r="U15" s="1">
        <f>data!AZ14</f>
        <v>255.4</v>
      </c>
      <c r="V15" s="1">
        <f>data!BF14</f>
        <v>318.25</v>
      </c>
      <c r="X15" s="1">
        <f>data!D14</f>
        <v>554.70000000000005</v>
      </c>
      <c r="Y15" s="1">
        <f>data!J14</f>
        <v>277</v>
      </c>
      <c r="Z15" s="1">
        <f>data!Q14</f>
        <v>286.5</v>
      </c>
      <c r="AA15" s="1">
        <f>data!W14</f>
        <v>410.7</v>
      </c>
      <c r="AB15" s="1">
        <f>data!AC14</f>
        <v>668.3</v>
      </c>
      <c r="AC15" s="1">
        <f>data!AI14</f>
        <v>466.25</v>
      </c>
      <c r="AD15" s="1">
        <f>data!AO14</f>
        <v>365.05</v>
      </c>
      <c r="AE15" s="1">
        <f>data!AU14</f>
        <v>139.06</v>
      </c>
      <c r="AF15" s="1">
        <f>data!BA14</f>
        <v>247.1</v>
      </c>
      <c r="AG15" s="1">
        <f>data!BG14</f>
        <v>312.25</v>
      </c>
      <c r="AI15" s="1">
        <v>566.70000000000005</v>
      </c>
      <c r="AJ15" s="1">
        <v>283</v>
      </c>
      <c r="AK15" s="1">
        <v>298.14999999999998</v>
      </c>
      <c r="AL15" s="1">
        <v>413.95</v>
      </c>
      <c r="AM15" s="1">
        <v>687</v>
      </c>
      <c r="AN15" s="1">
        <v>466</v>
      </c>
      <c r="AO15" s="1">
        <v>380</v>
      </c>
      <c r="AP15" s="1">
        <v>139.49</v>
      </c>
      <c r="AQ15" s="1">
        <v>251.1</v>
      </c>
      <c r="AR15" s="1">
        <v>314</v>
      </c>
      <c r="AU15" s="1">
        <v>10</v>
      </c>
    </row>
    <row r="16" spans="1:47" x14ac:dyDescent="0.3">
      <c r="B16" s="1">
        <f>data!B15</f>
        <v>566.70000000000005</v>
      </c>
      <c r="C16" s="1">
        <f>data!H15</f>
        <v>283</v>
      </c>
      <c r="D16" s="1">
        <f>data!O15</f>
        <v>298.14999999999998</v>
      </c>
      <c r="E16" s="1">
        <f>data!U15</f>
        <v>413.95</v>
      </c>
      <c r="F16" s="1">
        <f>data!AA15</f>
        <v>687</v>
      </c>
      <c r="G16" s="1">
        <f>data!AG15</f>
        <v>466</v>
      </c>
      <c r="H16" s="1">
        <f>data!AM15</f>
        <v>380</v>
      </c>
      <c r="I16" s="1">
        <f>data!AS15</f>
        <v>139.49</v>
      </c>
      <c r="J16" s="1">
        <f>data!AY15</f>
        <v>251.1</v>
      </c>
      <c r="K16" s="1">
        <f>data!BE15</f>
        <v>314</v>
      </c>
      <c r="M16" s="1">
        <f>data!C15</f>
        <v>566.70000000000005</v>
      </c>
      <c r="N16" s="1">
        <f>data!I15</f>
        <v>286.7</v>
      </c>
      <c r="O16" s="1">
        <f>data!P15</f>
        <v>299.64999999999998</v>
      </c>
      <c r="P16" s="1">
        <f>data!V15</f>
        <v>418.5</v>
      </c>
      <c r="Q16" s="1">
        <f>data!AB15</f>
        <v>693.95</v>
      </c>
      <c r="R16" s="1">
        <f>data!AH15</f>
        <v>467.8</v>
      </c>
      <c r="S16" s="1">
        <f>data!AN15</f>
        <v>380</v>
      </c>
      <c r="T16" s="1">
        <f>data!AT15</f>
        <v>143.25</v>
      </c>
      <c r="U16" s="1">
        <f>data!AZ15</f>
        <v>252.1</v>
      </c>
      <c r="V16" s="1">
        <f>data!BF15</f>
        <v>315.55</v>
      </c>
      <c r="X16" s="1">
        <f>data!D15</f>
        <v>540.29999999999995</v>
      </c>
      <c r="Y16" s="1">
        <f>data!J15</f>
        <v>277.25</v>
      </c>
      <c r="Z16" s="1">
        <f>data!Q15</f>
        <v>288.3</v>
      </c>
      <c r="AA16" s="1">
        <f>data!W15</f>
        <v>411</v>
      </c>
      <c r="AB16" s="1">
        <f>data!AC15</f>
        <v>682.5</v>
      </c>
      <c r="AC16" s="1">
        <f>data!AI15</f>
        <v>462</v>
      </c>
      <c r="AD16" s="1">
        <f>data!AO15</f>
        <v>362.65</v>
      </c>
      <c r="AE16" s="1">
        <f>data!AU15</f>
        <v>138</v>
      </c>
      <c r="AF16" s="1">
        <f>data!BA15</f>
        <v>247.1</v>
      </c>
      <c r="AG16" s="1">
        <f>data!BG15</f>
        <v>310.10000000000002</v>
      </c>
      <c r="AI16" s="1">
        <v>568.95000000000005</v>
      </c>
      <c r="AJ16" s="1">
        <v>282</v>
      </c>
      <c r="AK16" s="1">
        <v>305.8</v>
      </c>
      <c r="AL16" s="1">
        <v>407.2</v>
      </c>
      <c r="AM16" s="1">
        <v>681.5</v>
      </c>
      <c r="AN16" s="1">
        <v>471.2</v>
      </c>
      <c r="AO16" s="1">
        <v>380.05</v>
      </c>
      <c r="AP16" s="1">
        <v>139.71</v>
      </c>
      <c r="AQ16" s="1">
        <v>252.55</v>
      </c>
      <c r="AR16" s="1">
        <v>315.10000000000002</v>
      </c>
      <c r="AU16" s="1">
        <v>11</v>
      </c>
    </row>
    <row r="17" spans="1:55" x14ac:dyDescent="0.3">
      <c r="B17" s="1">
        <f>data!B16</f>
        <v>568.95000000000005</v>
      </c>
      <c r="C17" s="1">
        <f>data!H16</f>
        <v>282</v>
      </c>
      <c r="D17" s="1">
        <f>data!O16</f>
        <v>305.8</v>
      </c>
      <c r="E17" s="1">
        <f>data!U16</f>
        <v>407.2</v>
      </c>
      <c r="F17" s="1">
        <f>data!AA16</f>
        <v>681.5</v>
      </c>
      <c r="G17" s="1">
        <f>data!AG16</f>
        <v>471.2</v>
      </c>
      <c r="H17" s="1">
        <f>data!AM16</f>
        <v>380.05</v>
      </c>
      <c r="I17" s="1">
        <f>data!AS16</f>
        <v>139.71</v>
      </c>
      <c r="J17" s="1">
        <f>data!AY16</f>
        <v>252.55</v>
      </c>
      <c r="K17" s="1">
        <f>data!BE16</f>
        <v>315.10000000000002</v>
      </c>
      <c r="M17" s="1">
        <f>data!C16</f>
        <v>574.54999999999995</v>
      </c>
      <c r="N17" s="1">
        <f>data!I16</f>
        <v>284.45</v>
      </c>
      <c r="O17" s="1">
        <f>data!P16</f>
        <v>306</v>
      </c>
      <c r="P17" s="1">
        <f>data!V16</f>
        <v>413.35</v>
      </c>
      <c r="Q17" s="1">
        <f>data!AB16</f>
        <v>696.7</v>
      </c>
      <c r="R17" s="1">
        <f>data!AH16</f>
        <v>472.95</v>
      </c>
      <c r="S17" s="1">
        <f>data!AN16</f>
        <v>385.2</v>
      </c>
      <c r="T17" s="1">
        <f>data!AT16</f>
        <v>140.72999999999999</v>
      </c>
      <c r="U17" s="1">
        <f>data!AZ16</f>
        <v>254.3</v>
      </c>
      <c r="V17" s="1">
        <f>data!BF16</f>
        <v>318.8</v>
      </c>
      <c r="X17" s="1">
        <f>data!D16</f>
        <v>564.20000000000005</v>
      </c>
      <c r="Y17" s="1">
        <f>data!J16</f>
        <v>275.5</v>
      </c>
      <c r="Z17" s="1">
        <f>data!Q16</f>
        <v>296.39999999999998</v>
      </c>
      <c r="AA17" s="1">
        <f>data!W16</f>
        <v>402.6</v>
      </c>
      <c r="AB17" s="1">
        <f>data!AC16</f>
        <v>681.5</v>
      </c>
      <c r="AC17" s="1">
        <f>data!AI16</f>
        <v>462.25</v>
      </c>
      <c r="AD17" s="1">
        <f>data!AO16</f>
        <v>371.35</v>
      </c>
      <c r="AE17" s="1">
        <f>data!AU16</f>
        <v>137.5</v>
      </c>
      <c r="AF17" s="1">
        <f>data!BA16</f>
        <v>249</v>
      </c>
      <c r="AG17" s="1">
        <f>data!BG16</f>
        <v>310.60000000000002</v>
      </c>
      <c r="AI17" s="1">
        <v>570</v>
      </c>
      <c r="AJ17" s="1">
        <v>288</v>
      </c>
      <c r="AK17" s="1">
        <v>307.95</v>
      </c>
      <c r="AL17" s="1">
        <v>414</v>
      </c>
      <c r="AM17" s="1">
        <v>695</v>
      </c>
      <c r="AN17" s="1">
        <v>470.05</v>
      </c>
      <c r="AO17" s="1">
        <v>384</v>
      </c>
      <c r="AP17" s="1">
        <v>143.6</v>
      </c>
      <c r="AQ17" s="1">
        <v>256.14999999999998</v>
      </c>
      <c r="AR17" s="1">
        <v>322.64999999999998</v>
      </c>
      <c r="AU17" s="1">
        <v>12</v>
      </c>
    </row>
    <row r="18" spans="1:55" x14ac:dyDescent="0.3">
      <c r="B18" s="1">
        <f>data!B17</f>
        <v>570</v>
      </c>
      <c r="C18" s="1">
        <f>data!H17</f>
        <v>288</v>
      </c>
      <c r="D18" s="1">
        <f>data!O17</f>
        <v>307.95</v>
      </c>
      <c r="E18" s="1">
        <f>data!U17</f>
        <v>414</v>
      </c>
      <c r="F18" s="1">
        <f>data!AA17</f>
        <v>695</v>
      </c>
      <c r="G18" s="1">
        <f>data!AG17</f>
        <v>470.05</v>
      </c>
      <c r="H18" s="1">
        <f>data!AM17</f>
        <v>384</v>
      </c>
      <c r="I18" s="1">
        <f>data!AS17</f>
        <v>143.6</v>
      </c>
      <c r="J18" s="1">
        <f>data!AY17</f>
        <v>256.14999999999998</v>
      </c>
      <c r="K18" s="1">
        <f>data!BE17</f>
        <v>322.64999999999998</v>
      </c>
      <c r="M18" s="1">
        <f>data!C17</f>
        <v>573.6</v>
      </c>
      <c r="N18" s="1">
        <f>data!I17</f>
        <v>288.85000000000002</v>
      </c>
      <c r="O18" s="1">
        <f>data!P17</f>
        <v>309</v>
      </c>
      <c r="P18" s="1">
        <f>data!V17</f>
        <v>415.5</v>
      </c>
      <c r="Q18" s="1">
        <f>data!AB17</f>
        <v>698.85</v>
      </c>
      <c r="R18" s="1">
        <f>data!AH17</f>
        <v>474.7</v>
      </c>
      <c r="S18" s="1">
        <f>data!AN17</f>
        <v>387.6</v>
      </c>
      <c r="T18" s="1">
        <f>data!AT17</f>
        <v>143.6</v>
      </c>
      <c r="U18" s="1">
        <f>data!AZ17</f>
        <v>256.95</v>
      </c>
      <c r="V18" s="1">
        <f>data!BF17</f>
        <v>324.60000000000002</v>
      </c>
      <c r="X18" s="1">
        <f>data!D17</f>
        <v>565.54999999999995</v>
      </c>
      <c r="Y18" s="1">
        <f>data!J17</f>
        <v>279.45</v>
      </c>
      <c r="Z18" s="1">
        <f>data!Q17</f>
        <v>302</v>
      </c>
      <c r="AA18" s="1">
        <f>data!W17</f>
        <v>405.7</v>
      </c>
      <c r="AB18" s="1">
        <f>data!AC17</f>
        <v>683.15</v>
      </c>
      <c r="AC18" s="1">
        <f>data!AI17</f>
        <v>468.25</v>
      </c>
      <c r="AD18" s="1">
        <f>data!AO17</f>
        <v>379.35</v>
      </c>
      <c r="AE18" s="1">
        <f>data!AU17</f>
        <v>138.6</v>
      </c>
      <c r="AF18" s="1">
        <f>data!BA17</f>
        <v>249</v>
      </c>
      <c r="AG18" s="1">
        <f>data!BG17</f>
        <v>317.14999999999998</v>
      </c>
      <c r="AI18" s="1">
        <v>575</v>
      </c>
      <c r="AJ18" s="1">
        <v>300</v>
      </c>
      <c r="AK18" s="1">
        <v>314.10000000000002</v>
      </c>
      <c r="AL18" s="1">
        <v>422.5</v>
      </c>
      <c r="AM18" s="1">
        <v>707.55</v>
      </c>
      <c r="AN18" s="1">
        <v>477.6</v>
      </c>
      <c r="AO18" s="1">
        <v>393.15</v>
      </c>
      <c r="AP18" s="1">
        <v>145.65</v>
      </c>
      <c r="AQ18" s="1">
        <v>260.85000000000002</v>
      </c>
      <c r="AR18" s="1">
        <v>331.5</v>
      </c>
      <c r="AU18" s="1">
        <v>13</v>
      </c>
    </row>
    <row r="19" spans="1:55" x14ac:dyDescent="0.3">
      <c r="B19" s="1">
        <f>data!B18</f>
        <v>575</v>
      </c>
      <c r="C19" s="1">
        <f>data!H18</f>
        <v>300</v>
      </c>
      <c r="D19" s="1">
        <f>data!O18</f>
        <v>314.10000000000002</v>
      </c>
      <c r="E19" s="1">
        <f>data!U18</f>
        <v>422.5</v>
      </c>
      <c r="F19" s="1">
        <f>data!AA18</f>
        <v>707.55</v>
      </c>
      <c r="G19" s="1">
        <f>data!AG18</f>
        <v>477.6</v>
      </c>
      <c r="H19" s="1">
        <f>data!AM18</f>
        <v>393.15</v>
      </c>
      <c r="I19" s="1">
        <f>data!AS18</f>
        <v>145.65</v>
      </c>
      <c r="J19" s="1">
        <f>data!AY18</f>
        <v>260.85000000000002</v>
      </c>
      <c r="K19" s="1">
        <f>data!BE18</f>
        <v>331.5</v>
      </c>
      <c r="M19" s="1">
        <f>data!C18</f>
        <v>579.70000000000005</v>
      </c>
      <c r="N19" s="1">
        <f>data!I18</f>
        <v>300.85000000000002</v>
      </c>
      <c r="O19" s="1">
        <f>data!P18</f>
        <v>318.55</v>
      </c>
      <c r="P19" s="1">
        <f>data!V18</f>
        <v>424.8</v>
      </c>
      <c r="Q19" s="1">
        <f>data!AB18</f>
        <v>719.85</v>
      </c>
      <c r="R19" s="1">
        <f>data!AH18</f>
        <v>477.95</v>
      </c>
      <c r="S19" s="1">
        <f>data!AN18</f>
        <v>394.8</v>
      </c>
      <c r="T19" s="1">
        <f>data!AT18</f>
        <v>147.13</v>
      </c>
      <c r="U19" s="1">
        <f>data!AZ18</f>
        <v>263.2</v>
      </c>
      <c r="V19" s="1">
        <f>data!BF18</f>
        <v>332.5</v>
      </c>
      <c r="X19" s="1">
        <f>data!D18</f>
        <v>569.04999999999995</v>
      </c>
      <c r="Y19" s="1">
        <f>data!J18</f>
        <v>287.3</v>
      </c>
      <c r="Z19" s="1">
        <f>data!Q18</f>
        <v>309.05</v>
      </c>
      <c r="AA19" s="1">
        <f>data!W18</f>
        <v>412.8</v>
      </c>
      <c r="AB19" s="1">
        <f>data!AC18</f>
        <v>696.1</v>
      </c>
      <c r="AC19" s="1">
        <f>data!AI18</f>
        <v>471.15</v>
      </c>
      <c r="AD19" s="1">
        <f>data!AO18</f>
        <v>379.05</v>
      </c>
      <c r="AE19" s="1">
        <f>data!AU18</f>
        <v>143.6</v>
      </c>
      <c r="AF19" s="1">
        <f>data!BA18</f>
        <v>255.4</v>
      </c>
      <c r="AG19" s="1">
        <f>data!BG18</f>
        <v>321.8</v>
      </c>
      <c r="AI19" s="1">
        <v>569</v>
      </c>
      <c r="AJ19" s="1">
        <v>297.5</v>
      </c>
      <c r="AK19" s="1">
        <v>308</v>
      </c>
      <c r="AL19" s="1">
        <v>423</v>
      </c>
      <c r="AM19" s="1">
        <v>704.1</v>
      </c>
      <c r="AN19" s="1">
        <v>478.05</v>
      </c>
      <c r="AO19" s="1">
        <v>398.15</v>
      </c>
      <c r="AP19" s="1">
        <v>147.57</v>
      </c>
      <c r="AQ19" s="1">
        <v>262.35000000000002</v>
      </c>
      <c r="AR19" s="1">
        <v>313.55</v>
      </c>
      <c r="AU19" s="1">
        <v>14</v>
      </c>
    </row>
    <row r="20" spans="1:55" x14ac:dyDescent="0.3">
      <c r="B20" s="1">
        <f>data!B19</f>
        <v>569</v>
      </c>
      <c r="C20" s="1">
        <f>data!H19</f>
        <v>297.5</v>
      </c>
      <c r="D20" s="1">
        <f>data!O19</f>
        <v>308</v>
      </c>
      <c r="E20" s="1">
        <f>data!U19</f>
        <v>423</v>
      </c>
      <c r="F20" s="1">
        <f>data!AA19</f>
        <v>704.1</v>
      </c>
      <c r="G20" s="1">
        <f>data!AG19</f>
        <v>478.05</v>
      </c>
      <c r="H20" s="1">
        <f>data!AM19</f>
        <v>398.15</v>
      </c>
      <c r="I20" s="1">
        <f>data!AS19</f>
        <v>147.57</v>
      </c>
      <c r="J20" s="1">
        <f>data!AY19</f>
        <v>262.35000000000002</v>
      </c>
      <c r="K20" s="1">
        <f>data!BE19</f>
        <v>313.55</v>
      </c>
      <c r="M20" s="1">
        <f>data!C19</f>
        <v>583.20000000000005</v>
      </c>
      <c r="N20" s="1">
        <f>data!I19</f>
        <v>303.8</v>
      </c>
      <c r="O20" s="1">
        <f>data!P19</f>
        <v>314</v>
      </c>
      <c r="P20" s="1">
        <f>data!V19</f>
        <v>425.75</v>
      </c>
      <c r="Q20" s="1">
        <f>data!AB19</f>
        <v>711.6</v>
      </c>
      <c r="R20" s="1">
        <f>data!AH19</f>
        <v>481.5</v>
      </c>
      <c r="S20" s="1">
        <f>data!AN19</f>
        <v>400.9</v>
      </c>
      <c r="T20" s="1">
        <f>data!AT19</f>
        <v>147.69</v>
      </c>
      <c r="U20" s="1">
        <f>data!AZ19</f>
        <v>262.35000000000002</v>
      </c>
      <c r="V20" s="1">
        <f>data!BF19</f>
        <v>332.4</v>
      </c>
      <c r="X20" s="1">
        <f>data!D19</f>
        <v>566.04999999999995</v>
      </c>
      <c r="Y20" s="1">
        <f>data!J19</f>
        <v>294.39999999999998</v>
      </c>
      <c r="Z20" s="1">
        <f>data!Q19</f>
        <v>304.05</v>
      </c>
      <c r="AA20" s="1">
        <f>data!W19</f>
        <v>417.35</v>
      </c>
      <c r="AB20" s="1">
        <f>data!AC19</f>
        <v>695.8</v>
      </c>
      <c r="AC20" s="1">
        <f>data!AI19</f>
        <v>474.1</v>
      </c>
      <c r="AD20" s="1">
        <f>data!AO19</f>
        <v>391.8</v>
      </c>
      <c r="AE20" s="1">
        <f>data!AU19</f>
        <v>144.1</v>
      </c>
      <c r="AF20" s="1">
        <f>data!BA19</f>
        <v>256</v>
      </c>
      <c r="AG20" s="1">
        <f>data!BG19</f>
        <v>312.8</v>
      </c>
      <c r="AI20" s="1">
        <v>565</v>
      </c>
      <c r="AJ20" s="1">
        <v>300.35000000000002</v>
      </c>
      <c r="AK20" s="1">
        <v>315</v>
      </c>
      <c r="AL20" s="1">
        <v>435.35</v>
      </c>
      <c r="AM20" s="1">
        <v>709.5</v>
      </c>
      <c r="AN20" s="1">
        <v>477.9</v>
      </c>
      <c r="AO20" s="1">
        <v>403.15</v>
      </c>
      <c r="AP20" s="1">
        <v>152</v>
      </c>
      <c r="AQ20" s="1">
        <v>265.95</v>
      </c>
      <c r="AR20" s="1">
        <v>311.85000000000002</v>
      </c>
      <c r="AU20" s="1">
        <v>15</v>
      </c>
    </row>
    <row r="21" spans="1:55" x14ac:dyDescent="0.3">
      <c r="B21" s="1">
        <f>data!B20</f>
        <v>565</v>
      </c>
      <c r="C21" s="1">
        <f>data!H20</f>
        <v>300.35000000000002</v>
      </c>
      <c r="D21" s="1">
        <f>data!O20</f>
        <v>315</v>
      </c>
      <c r="E21" s="1">
        <f>data!U20</f>
        <v>435.35</v>
      </c>
      <c r="F21" s="1">
        <f>data!AA20</f>
        <v>709.5</v>
      </c>
      <c r="G21" s="1">
        <f>data!AG20</f>
        <v>477.9</v>
      </c>
      <c r="H21" s="1">
        <f>data!AM20</f>
        <v>403.15</v>
      </c>
      <c r="I21" s="1">
        <f>data!AS20</f>
        <v>152</v>
      </c>
      <c r="J21" s="1">
        <f>data!AY20</f>
        <v>265.95</v>
      </c>
      <c r="K21" s="1">
        <f>data!BE20</f>
        <v>311.85000000000002</v>
      </c>
      <c r="M21" s="1">
        <f>data!C20</f>
        <v>578.79999999999995</v>
      </c>
      <c r="N21" s="1">
        <f>data!I20</f>
        <v>304.5</v>
      </c>
      <c r="O21" s="1">
        <f>data!P20</f>
        <v>315.10000000000002</v>
      </c>
      <c r="P21" s="1">
        <f>data!V20</f>
        <v>436</v>
      </c>
      <c r="Q21" s="1">
        <f>data!AB20</f>
        <v>719.85</v>
      </c>
      <c r="R21" s="1">
        <f>data!AH20</f>
        <v>480.7</v>
      </c>
      <c r="S21" s="1">
        <f>data!AN20</f>
        <v>404.2</v>
      </c>
      <c r="T21" s="1">
        <f>data!AT20</f>
        <v>152</v>
      </c>
      <c r="U21" s="1">
        <f>data!AZ20</f>
        <v>266.5</v>
      </c>
      <c r="V21" s="1">
        <f>data!BF20</f>
        <v>317.55</v>
      </c>
      <c r="X21" s="1">
        <f>data!D20</f>
        <v>565</v>
      </c>
      <c r="Y21" s="1">
        <f>data!J20</f>
        <v>295.75</v>
      </c>
      <c r="Z21" s="1">
        <f>data!Q20</f>
        <v>306.8</v>
      </c>
      <c r="AA21" s="1">
        <f>data!W20</f>
        <v>421.25</v>
      </c>
      <c r="AB21" s="1">
        <f>data!AC20</f>
        <v>707</v>
      </c>
      <c r="AC21" s="1">
        <f>data!AI20</f>
        <v>474.6</v>
      </c>
      <c r="AD21" s="1">
        <f>data!AO20</f>
        <v>395.55</v>
      </c>
      <c r="AE21" s="1">
        <f>data!AU20</f>
        <v>146.94</v>
      </c>
      <c r="AF21" s="1">
        <f>data!BA20</f>
        <v>259.64999999999998</v>
      </c>
      <c r="AG21" s="1">
        <f>data!BG20</f>
        <v>308.7</v>
      </c>
      <c r="AI21" s="1">
        <v>566</v>
      </c>
      <c r="AJ21" s="1">
        <v>301</v>
      </c>
      <c r="AK21" s="1">
        <v>316.35000000000002</v>
      </c>
      <c r="AL21" s="1">
        <v>437.8</v>
      </c>
      <c r="AM21" s="1">
        <v>708.7</v>
      </c>
      <c r="AN21" s="1">
        <v>481.75</v>
      </c>
      <c r="AO21" s="1">
        <v>410.9</v>
      </c>
      <c r="AP21" s="1">
        <v>156.11000000000001</v>
      </c>
      <c r="AQ21" s="1">
        <v>270.5</v>
      </c>
      <c r="AR21" s="1">
        <v>319</v>
      </c>
      <c r="AU21" s="1">
        <v>16</v>
      </c>
    </row>
    <row r="22" spans="1:55" x14ac:dyDescent="0.3">
      <c r="B22" s="1">
        <f>data!B21</f>
        <v>566</v>
      </c>
      <c r="C22" s="1">
        <f>data!H21</f>
        <v>301</v>
      </c>
      <c r="D22" s="1">
        <f>data!O21</f>
        <v>316.35000000000002</v>
      </c>
      <c r="E22" s="1">
        <f>data!U21</f>
        <v>437.8</v>
      </c>
      <c r="F22" s="1">
        <f>data!AA21</f>
        <v>708.7</v>
      </c>
      <c r="G22" s="1">
        <f>data!AG21</f>
        <v>481.75</v>
      </c>
      <c r="H22" s="1">
        <f>data!AM21</f>
        <v>410.9</v>
      </c>
      <c r="I22" s="1">
        <f>data!AS21</f>
        <v>156.11000000000001</v>
      </c>
      <c r="J22" s="1">
        <f>data!AY21</f>
        <v>270.5</v>
      </c>
      <c r="K22" s="1">
        <f>data!BE21</f>
        <v>319</v>
      </c>
      <c r="M22" s="1">
        <f>data!C21</f>
        <v>569.70000000000005</v>
      </c>
      <c r="N22" s="1">
        <f>data!I21</f>
        <v>302</v>
      </c>
      <c r="O22" s="1">
        <f>data!P21</f>
        <v>317.7</v>
      </c>
      <c r="P22" s="1">
        <f>data!V21</f>
        <v>440.35</v>
      </c>
      <c r="Q22" s="1">
        <f>data!AB21</f>
        <v>713.7</v>
      </c>
      <c r="R22" s="1">
        <f>data!AH21</f>
        <v>482.7</v>
      </c>
      <c r="S22" s="1">
        <f>data!AN21</f>
        <v>410.9</v>
      </c>
      <c r="T22" s="1">
        <f>data!AT21</f>
        <v>156.91999999999999</v>
      </c>
      <c r="U22" s="1">
        <f>data!AZ21</f>
        <v>270.5</v>
      </c>
      <c r="V22" s="1">
        <f>data!BF21</f>
        <v>319</v>
      </c>
      <c r="X22" s="1">
        <f>data!D21</f>
        <v>554.45000000000005</v>
      </c>
      <c r="Y22" s="1">
        <f>data!J21</f>
        <v>296.10000000000002</v>
      </c>
      <c r="Z22" s="1">
        <f>data!Q21</f>
        <v>311.10000000000002</v>
      </c>
      <c r="AA22" s="1">
        <f>data!W21</f>
        <v>434.65</v>
      </c>
      <c r="AB22" s="1">
        <f>data!AC21</f>
        <v>703.3</v>
      </c>
      <c r="AC22" s="1">
        <f>data!AI21</f>
        <v>476.1</v>
      </c>
      <c r="AD22" s="1">
        <f>data!AO21</f>
        <v>402</v>
      </c>
      <c r="AE22" s="1">
        <f>data!AU21</f>
        <v>150.19999999999999</v>
      </c>
      <c r="AF22" s="1">
        <f>data!BA21</f>
        <v>264.8</v>
      </c>
      <c r="AG22" s="1">
        <f>data!BG21</f>
        <v>311.7</v>
      </c>
      <c r="AI22" s="1">
        <v>547.45000000000005</v>
      </c>
      <c r="AJ22" s="1">
        <v>287.5</v>
      </c>
      <c r="AK22" s="1">
        <v>311.8</v>
      </c>
      <c r="AL22" s="1">
        <v>437.8</v>
      </c>
      <c r="AM22" s="1">
        <v>717</v>
      </c>
      <c r="AN22" s="1">
        <v>480.2</v>
      </c>
      <c r="AO22" s="1">
        <v>406.7</v>
      </c>
      <c r="AP22" s="1">
        <v>154</v>
      </c>
      <c r="AQ22" s="1">
        <v>267.7</v>
      </c>
      <c r="AR22" s="1">
        <v>317.39999999999998</v>
      </c>
      <c r="AU22" s="1">
        <v>17</v>
      </c>
    </row>
    <row r="23" spans="1:55" x14ac:dyDescent="0.3">
      <c r="B23" s="1">
        <f>data!B22</f>
        <v>547.45000000000005</v>
      </c>
      <c r="C23" s="1">
        <f>data!H22</f>
        <v>287.5</v>
      </c>
      <c r="D23" s="1">
        <f>data!O22</f>
        <v>311.8</v>
      </c>
      <c r="E23" s="1">
        <f>data!U22</f>
        <v>437.8</v>
      </c>
      <c r="F23" s="1">
        <f>data!AA22</f>
        <v>717</v>
      </c>
      <c r="G23" s="1">
        <f>data!AG22</f>
        <v>480.2</v>
      </c>
      <c r="H23" s="1">
        <f>data!AM22</f>
        <v>406.7</v>
      </c>
      <c r="I23" s="1">
        <f>data!AS22</f>
        <v>154</v>
      </c>
      <c r="J23" s="1">
        <f>data!AY22</f>
        <v>267.7</v>
      </c>
      <c r="K23" s="1">
        <f>data!BE22</f>
        <v>317.39999999999998</v>
      </c>
      <c r="M23" s="1">
        <f>data!C22</f>
        <v>565.85</v>
      </c>
      <c r="N23" s="1">
        <f>data!I22</f>
        <v>304.3</v>
      </c>
      <c r="O23" s="1">
        <f>data!P22</f>
        <v>319</v>
      </c>
      <c r="P23" s="1">
        <f>data!V22</f>
        <v>438.9</v>
      </c>
      <c r="Q23" s="1">
        <f>data!AB22</f>
        <v>718</v>
      </c>
      <c r="R23" s="1">
        <f>data!AH22</f>
        <v>484.4</v>
      </c>
      <c r="S23" s="1">
        <f>data!AN22</f>
        <v>410.8</v>
      </c>
      <c r="T23" s="1">
        <f>data!AT22</f>
        <v>154.94999999999999</v>
      </c>
      <c r="U23" s="1">
        <f>data!AZ22</f>
        <v>270.60000000000002</v>
      </c>
      <c r="V23" s="1">
        <f>data!BF22</f>
        <v>320.35000000000002</v>
      </c>
      <c r="X23" s="1">
        <f>data!D22</f>
        <v>541</v>
      </c>
      <c r="Y23" s="1">
        <f>data!J22</f>
        <v>287.2</v>
      </c>
      <c r="Z23" s="1">
        <f>data!Q22</f>
        <v>307.25</v>
      </c>
      <c r="AA23" s="1">
        <f>data!W22</f>
        <v>431.2</v>
      </c>
      <c r="AB23" s="1">
        <f>data!AC22</f>
        <v>704.35</v>
      </c>
      <c r="AC23" s="1">
        <f>data!AI22</f>
        <v>478</v>
      </c>
      <c r="AD23" s="1">
        <f>data!AO22</f>
        <v>403.15</v>
      </c>
      <c r="AE23" s="1">
        <f>data!AU22</f>
        <v>149.59</v>
      </c>
      <c r="AF23" s="1">
        <f>data!BA22</f>
        <v>264.39999999999998</v>
      </c>
      <c r="AG23" s="1">
        <f>data!BG22</f>
        <v>313.89999999999998</v>
      </c>
      <c r="AI23" s="1">
        <v>543</v>
      </c>
      <c r="AJ23" s="1">
        <v>282.5</v>
      </c>
      <c r="AK23" s="1">
        <v>301</v>
      </c>
      <c r="AL23" s="1">
        <v>429.1</v>
      </c>
      <c r="AM23" s="1">
        <v>710.8</v>
      </c>
      <c r="AN23" s="1">
        <v>482.95</v>
      </c>
      <c r="AO23" s="1">
        <v>400</v>
      </c>
      <c r="AP23" s="1">
        <v>147</v>
      </c>
      <c r="AQ23" s="1">
        <v>265.2</v>
      </c>
      <c r="AR23" s="1">
        <v>312.35000000000002</v>
      </c>
      <c r="AU23" s="1">
        <v>18</v>
      </c>
    </row>
    <row r="24" spans="1:55" x14ac:dyDescent="0.3">
      <c r="B24" s="1">
        <f>data!B23</f>
        <v>543</v>
      </c>
      <c r="C24" s="1">
        <f>data!H23</f>
        <v>282.5</v>
      </c>
      <c r="D24" s="1">
        <f>data!O23</f>
        <v>301</v>
      </c>
      <c r="E24" s="1">
        <f>data!U23</f>
        <v>429.1</v>
      </c>
      <c r="F24" s="1">
        <f>data!AA23</f>
        <v>710.8</v>
      </c>
      <c r="G24" s="1">
        <f>data!AG23</f>
        <v>482.95</v>
      </c>
      <c r="H24" s="1">
        <f>data!AM23</f>
        <v>400</v>
      </c>
      <c r="I24" s="1">
        <f>data!AS23</f>
        <v>147</v>
      </c>
      <c r="J24" s="1">
        <f>data!AY23</f>
        <v>265.2</v>
      </c>
      <c r="K24" s="1">
        <f>data!BE23</f>
        <v>312.35000000000002</v>
      </c>
      <c r="M24" s="1">
        <f>data!C23</f>
        <v>545.35</v>
      </c>
      <c r="N24" s="1">
        <f>data!I23</f>
        <v>287.2</v>
      </c>
      <c r="O24" s="1">
        <f>data!P23</f>
        <v>309.05</v>
      </c>
      <c r="P24" s="1">
        <f>data!V23</f>
        <v>436.25</v>
      </c>
      <c r="Q24" s="1">
        <f>data!AB23</f>
        <v>726.6</v>
      </c>
      <c r="R24" s="1">
        <f>data!AH23</f>
        <v>485.05</v>
      </c>
      <c r="S24" s="1">
        <f>data!AN23</f>
        <v>404.1</v>
      </c>
      <c r="T24" s="1">
        <f>data!AT23</f>
        <v>152.55000000000001</v>
      </c>
      <c r="U24" s="1">
        <f>data!AZ23</f>
        <v>268.60000000000002</v>
      </c>
      <c r="V24" s="1">
        <f>data!BF23</f>
        <v>317.7</v>
      </c>
      <c r="X24" s="1">
        <f>data!D23</f>
        <v>540.4</v>
      </c>
      <c r="Y24" s="1">
        <f>data!J23</f>
        <v>277.14999999999998</v>
      </c>
      <c r="Z24" s="1">
        <f>data!Q23</f>
        <v>300.2</v>
      </c>
      <c r="AA24" s="1">
        <f>data!W23</f>
        <v>427</v>
      </c>
      <c r="AB24" s="1">
        <f>data!AC23</f>
        <v>685.4</v>
      </c>
      <c r="AC24" s="1">
        <f>data!AI23</f>
        <v>476.95</v>
      </c>
      <c r="AD24" s="1">
        <f>data!AO23</f>
        <v>397.15</v>
      </c>
      <c r="AE24" s="1">
        <f>data!AU23</f>
        <v>146.94999999999999</v>
      </c>
      <c r="AF24" s="1">
        <f>data!BA23</f>
        <v>263.60000000000002</v>
      </c>
      <c r="AG24" s="1">
        <f>data!BG23</f>
        <v>312</v>
      </c>
      <c r="AI24" s="1">
        <v>551</v>
      </c>
      <c r="AJ24" s="1">
        <v>289</v>
      </c>
      <c r="AK24" s="1">
        <v>313</v>
      </c>
      <c r="AL24" s="1">
        <v>458</v>
      </c>
      <c r="AM24" s="1">
        <v>720.2</v>
      </c>
      <c r="AN24" s="1">
        <v>493.45</v>
      </c>
      <c r="AO24" s="1">
        <v>413.85</v>
      </c>
      <c r="AP24" s="1">
        <v>150</v>
      </c>
      <c r="AQ24" s="1">
        <v>274</v>
      </c>
      <c r="AR24" s="1">
        <v>324.55</v>
      </c>
      <c r="AU24" s="1">
        <v>19</v>
      </c>
    </row>
    <row r="25" spans="1:55" x14ac:dyDescent="0.3">
      <c r="B25" s="1">
        <f>data!B24</f>
        <v>551</v>
      </c>
      <c r="C25" s="1">
        <f>data!H24</f>
        <v>289</v>
      </c>
      <c r="D25" s="1">
        <f>data!O24</f>
        <v>313</v>
      </c>
      <c r="E25" s="1">
        <f>data!U24</f>
        <v>458</v>
      </c>
      <c r="F25" s="1">
        <f>data!AA24</f>
        <v>720.2</v>
      </c>
      <c r="G25" s="1">
        <f>data!AG24</f>
        <v>493.45</v>
      </c>
      <c r="H25" s="1">
        <f>data!AM24</f>
        <v>413.85</v>
      </c>
      <c r="I25" s="1">
        <f>data!AS24</f>
        <v>150</v>
      </c>
      <c r="J25" s="1">
        <f>data!AY24</f>
        <v>274</v>
      </c>
      <c r="K25" s="1">
        <f>data!BE24</f>
        <v>324.55</v>
      </c>
      <c r="M25" s="1">
        <f>data!C24</f>
        <v>552.45000000000005</v>
      </c>
      <c r="N25" s="1">
        <f>data!I24</f>
        <v>289</v>
      </c>
      <c r="O25" s="1">
        <f>data!P24</f>
        <v>313.5</v>
      </c>
      <c r="P25" s="1">
        <f>data!V24</f>
        <v>458.15</v>
      </c>
      <c r="Q25" s="1">
        <f>data!AB24</f>
        <v>727.6</v>
      </c>
      <c r="R25" s="1">
        <f>data!AH24</f>
        <v>493.45</v>
      </c>
      <c r="S25" s="1">
        <f>data!AN24</f>
        <v>414.3</v>
      </c>
      <c r="T25" s="1">
        <f>data!AT24</f>
        <v>150</v>
      </c>
      <c r="U25" s="1">
        <f>data!AZ24</f>
        <v>274.35000000000002</v>
      </c>
      <c r="V25" s="1">
        <f>data!BF24</f>
        <v>324.7</v>
      </c>
      <c r="X25" s="1">
        <f>data!D24</f>
        <v>534.20000000000005</v>
      </c>
      <c r="Y25" s="1">
        <f>data!J24</f>
        <v>280.3</v>
      </c>
      <c r="Z25" s="1">
        <f>data!Q24</f>
        <v>298.10000000000002</v>
      </c>
      <c r="AA25" s="1">
        <f>data!W24</f>
        <v>435.5</v>
      </c>
      <c r="AB25" s="1">
        <f>data!AC24</f>
        <v>706.1</v>
      </c>
      <c r="AC25" s="1">
        <f>data!AI24</f>
        <v>479.55</v>
      </c>
      <c r="AD25" s="1">
        <f>data!AO24</f>
        <v>393.7</v>
      </c>
      <c r="AE25" s="1">
        <f>data!AU24</f>
        <v>145.1</v>
      </c>
      <c r="AF25" s="1">
        <f>data!BA24</f>
        <v>260.14999999999998</v>
      </c>
      <c r="AG25" s="1">
        <f>data!BG24</f>
        <v>311.60000000000002</v>
      </c>
      <c r="AI25">
        <f>FORECAST(20,AI6:AI24,$AU$6:$AU$24)</f>
        <v>550.41578947368419</v>
      </c>
      <c r="AJ25">
        <f t="shared" ref="AJ25:AR25" si="0">FORECAST(20,AJ6:AJ24,$AU$6:$AU$24)</f>
        <v>286.28771929824563</v>
      </c>
      <c r="AK25">
        <f t="shared" si="0"/>
        <v>314.88421052631583</v>
      </c>
      <c r="AL25">
        <f t="shared" si="0"/>
        <v>437.08596491228076</v>
      </c>
      <c r="AM25">
        <f t="shared" si="0"/>
        <v>720.99035087719301</v>
      </c>
      <c r="AN25">
        <f t="shared" si="0"/>
        <v>481.32105263157899</v>
      </c>
      <c r="AO25">
        <f t="shared" si="0"/>
        <v>412.28070175438586</v>
      </c>
      <c r="AP25">
        <f t="shared" si="0"/>
        <v>150.47754385964913</v>
      </c>
      <c r="AQ25">
        <f t="shared" si="0"/>
        <v>268.22280701754386</v>
      </c>
      <c r="AR25">
        <f t="shared" si="0"/>
        <v>312.13333333333344</v>
      </c>
      <c r="AU25" s="1">
        <v>20</v>
      </c>
    </row>
    <row r="28" spans="1:55" ht="20.399999999999999" thickBot="1" x14ac:dyDescent="0.45">
      <c r="A28" s="27" t="s">
        <v>74</v>
      </c>
    </row>
    <row r="29" spans="1:55" ht="15.6" thickTop="1" thickBot="1" x14ac:dyDescent="0.35">
      <c r="F29" s="26" t="s">
        <v>70</v>
      </c>
      <c r="G29" s="26"/>
      <c r="Q29" s="25" t="s">
        <v>69</v>
      </c>
      <c r="Y29" s="26" t="s">
        <v>68</v>
      </c>
      <c r="Z29" s="26"/>
      <c r="AA29" s="26"/>
      <c r="AB29" s="26"/>
      <c r="AC29" s="26"/>
      <c r="AD29" s="26"/>
      <c r="AE29" s="26"/>
      <c r="AF29" s="26"/>
      <c r="AM29" s="26" t="s">
        <v>71</v>
      </c>
      <c r="AN29" s="26"/>
    </row>
    <row r="31" spans="1:55" x14ac:dyDescent="0.3">
      <c r="B31" s="16" t="s">
        <v>12</v>
      </c>
      <c r="C31" s="16" t="s">
        <v>60</v>
      </c>
      <c r="D31" s="16" t="s">
        <v>61</v>
      </c>
      <c r="E31" s="16" t="s">
        <v>17</v>
      </c>
      <c r="F31" s="16" t="s">
        <v>62</v>
      </c>
      <c r="G31" s="16" t="s">
        <v>19</v>
      </c>
      <c r="H31" s="16" t="s">
        <v>63</v>
      </c>
      <c r="I31" s="16" t="s">
        <v>64</v>
      </c>
      <c r="J31" s="16" t="s">
        <v>65</v>
      </c>
      <c r="K31" s="16" t="s">
        <v>66</v>
      </c>
      <c r="M31" s="16" t="s">
        <v>12</v>
      </c>
      <c r="N31" s="16" t="s">
        <v>60</v>
      </c>
      <c r="O31" s="16" t="s">
        <v>61</v>
      </c>
      <c r="P31" s="16" t="s">
        <v>17</v>
      </c>
      <c r="Q31" s="16" t="s">
        <v>62</v>
      </c>
      <c r="R31" s="16" t="s">
        <v>19</v>
      </c>
      <c r="S31" s="16" t="s">
        <v>63</v>
      </c>
      <c r="T31" s="16" t="s">
        <v>64</v>
      </c>
      <c r="U31" s="16" t="s">
        <v>65</v>
      </c>
      <c r="V31" s="16" t="s">
        <v>66</v>
      </c>
      <c r="X31" s="16" t="s">
        <v>12</v>
      </c>
      <c r="Y31" s="16" t="s">
        <v>60</v>
      </c>
      <c r="Z31" s="16" t="s">
        <v>61</v>
      </c>
      <c r="AA31" s="16" t="s">
        <v>17</v>
      </c>
      <c r="AB31" s="16" t="s">
        <v>62</v>
      </c>
      <c r="AC31" s="16" t="s">
        <v>19</v>
      </c>
      <c r="AD31" s="16" t="s">
        <v>63</v>
      </c>
      <c r="AE31" s="16" t="s">
        <v>64</v>
      </c>
      <c r="AF31" s="16" t="s">
        <v>65</v>
      </c>
      <c r="AG31" s="16" t="s">
        <v>66</v>
      </c>
      <c r="AI31" s="16" t="s">
        <v>12</v>
      </c>
      <c r="AJ31" s="16" t="s">
        <v>60</v>
      </c>
      <c r="AK31" s="16" t="s">
        <v>61</v>
      </c>
      <c r="AL31" s="16" t="s">
        <v>17</v>
      </c>
      <c r="AM31" s="16" t="s">
        <v>62</v>
      </c>
      <c r="AN31" s="16" t="s">
        <v>19</v>
      </c>
      <c r="AO31" s="16" t="s">
        <v>63</v>
      </c>
      <c r="AP31" s="16" t="s">
        <v>64</v>
      </c>
      <c r="AQ31" s="16" t="s">
        <v>65</v>
      </c>
      <c r="AR31" s="16" t="s">
        <v>66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x14ac:dyDescent="0.3">
      <c r="B32">
        <f>M6-B6</f>
        <v>0.84999999999996589</v>
      </c>
      <c r="C32">
        <f t="shared" ref="C32:K46" si="1">N6-C6</f>
        <v>3.75</v>
      </c>
      <c r="D32">
        <f t="shared" si="1"/>
        <v>0.30000000000001137</v>
      </c>
      <c r="E32">
        <f t="shared" si="1"/>
        <v>0.5</v>
      </c>
      <c r="F32">
        <f t="shared" si="1"/>
        <v>0</v>
      </c>
      <c r="G32">
        <f t="shared" si="1"/>
        <v>7.3999999999999773</v>
      </c>
      <c r="H32">
        <f t="shared" si="1"/>
        <v>11</v>
      </c>
      <c r="I32">
        <f t="shared" si="1"/>
        <v>1.4499999999999886</v>
      </c>
      <c r="J32">
        <f t="shared" si="1"/>
        <v>4.3000000000000114</v>
      </c>
      <c r="K32">
        <f t="shared" si="1"/>
        <v>7.1000000000000227</v>
      </c>
      <c r="M32">
        <f>B6-X6</f>
        <v>6.0500000000000114</v>
      </c>
      <c r="N32">
        <f t="shared" ref="N32:V47" si="2">C6-Y6</f>
        <v>1.1999999999999886</v>
      </c>
      <c r="O32">
        <f t="shared" si="2"/>
        <v>5.4499999999999886</v>
      </c>
      <c r="P32">
        <f t="shared" si="2"/>
        <v>5.6499999999999773</v>
      </c>
      <c r="Q32">
        <f t="shared" si="2"/>
        <v>14.5</v>
      </c>
      <c r="R32">
        <f t="shared" si="2"/>
        <v>3.25</v>
      </c>
      <c r="S32">
        <f t="shared" si="2"/>
        <v>0.80000000000001137</v>
      </c>
      <c r="T32">
        <f t="shared" si="2"/>
        <v>0.40999999999999659</v>
      </c>
      <c r="U32">
        <f t="shared" si="2"/>
        <v>1.5499999999999545</v>
      </c>
      <c r="V32">
        <f t="shared" si="2"/>
        <v>0</v>
      </c>
      <c r="X32">
        <f>IF(M32&gt;B32,0,1)</f>
        <v>0</v>
      </c>
      <c r="Y32">
        <f t="shared" ref="Y32:AG47" si="3">IF(N32&gt;C32,0,1)</f>
        <v>1</v>
      </c>
      <c r="Z32">
        <f t="shared" si="3"/>
        <v>0</v>
      </c>
      <c r="AA32">
        <f t="shared" si="3"/>
        <v>0</v>
      </c>
      <c r="AB32">
        <f t="shared" si="3"/>
        <v>0</v>
      </c>
      <c r="AC32">
        <f t="shared" si="3"/>
        <v>1</v>
      </c>
      <c r="AD32">
        <f t="shared" si="3"/>
        <v>1</v>
      </c>
      <c r="AE32">
        <f t="shared" si="3"/>
        <v>1</v>
      </c>
      <c r="AF32">
        <f t="shared" si="3"/>
        <v>1</v>
      </c>
      <c r="AG32">
        <f t="shared" si="3"/>
        <v>1</v>
      </c>
      <c r="AI32" s="1">
        <v>0</v>
      </c>
      <c r="AJ32" s="1">
        <f t="shared" ref="AJ32:AR47" si="4">AJ6-C6</f>
        <v>-1.1999999999999886</v>
      </c>
      <c r="AK32" s="1">
        <f t="shared" si="4"/>
        <v>-4.8500000000000227</v>
      </c>
      <c r="AL32" s="1">
        <f t="shared" si="4"/>
        <v>-6.6000000000000227</v>
      </c>
      <c r="AM32" s="1">
        <f t="shared" si="4"/>
        <v>3.2000000000000455</v>
      </c>
      <c r="AN32" s="1">
        <f t="shared" si="4"/>
        <v>10</v>
      </c>
      <c r="AO32" s="1">
        <f t="shared" si="4"/>
        <v>4.6499999999999773</v>
      </c>
      <c r="AP32" s="1">
        <f t="shared" si="4"/>
        <v>-2.6399999999999864</v>
      </c>
      <c r="AQ32" s="1">
        <f t="shared" si="4"/>
        <v>-4.8999999999999773</v>
      </c>
      <c r="AR32" s="1">
        <f t="shared" si="4"/>
        <v>3.8999999999999773</v>
      </c>
    </row>
    <row r="33" spans="2:51" x14ac:dyDescent="0.3">
      <c r="B33">
        <f t="shared" ref="B33:B51" si="5">M7-B7</f>
        <v>3.0999999999999091</v>
      </c>
      <c r="C33">
        <f t="shared" si="1"/>
        <v>1.5999999999999659</v>
      </c>
      <c r="D33">
        <f t="shared" si="1"/>
        <v>3.25</v>
      </c>
      <c r="E33">
        <f t="shared" si="1"/>
        <v>5</v>
      </c>
      <c r="F33">
        <f t="shared" si="1"/>
        <v>14</v>
      </c>
      <c r="G33">
        <f t="shared" si="1"/>
        <v>3.3000000000000114</v>
      </c>
      <c r="H33">
        <f t="shared" si="1"/>
        <v>0.25</v>
      </c>
      <c r="I33">
        <f t="shared" si="1"/>
        <v>2.7199999999999989</v>
      </c>
      <c r="J33">
        <f t="shared" si="1"/>
        <v>2.8000000000000114</v>
      </c>
      <c r="K33">
        <f t="shared" si="1"/>
        <v>3.8000000000000114</v>
      </c>
      <c r="M33">
        <f t="shared" ref="M33:M51" si="6">B7-X7</f>
        <v>4.25</v>
      </c>
      <c r="N33">
        <f t="shared" si="2"/>
        <v>4.5</v>
      </c>
      <c r="O33">
        <f t="shared" si="2"/>
        <v>2.1499999999999773</v>
      </c>
      <c r="P33">
        <f t="shared" si="2"/>
        <v>1.5999999999999659</v>
      </c>
      <c r="Q33">
        <f t="shared" si="2"/>
        <v>10.899999999999977</v>
      </c>
      <c r="R33">
        <f t="shared" si="2"/>
        <v>2.6000000000000227</v>
      </c>
      <c r="S33">
        <f t="shared" si="2"/>
        <v>6.6499999999999773</v>
      </c>
      <c r="T33">
        <f t="shared" si="2"/>
        <v>0.97000000000002728</v>
      </c>
      <c r="U33">
        <f t="shared" si="2"/>
        <v>2.8000000000000114</v>
      </c>
      <c r="V33">
        <f t="shared" si="2"/>
        <v>1.9499999999999886</v>
      </c>
      <c r="X33">
        <f t="shared" ref="X33:X51" si="7">IF(M33&gt;B33,0,1)</f>
        <v>0</v>
      </c>
      <c r="Y33">
        <f t="shared" si="3"/>
        <v>0</v>
      </c>
      <c r="Z33">
        <f t="shared" si="3"/>
        <v>1</v>
      </c>
      <c r="AA33">
        <f t="shared" si="3"/>
        <v>1</v>
      </c>
      <c r="AB33">
        <f t="shared" si="3"/>
        <v>1</v>
      </c>
      <c r="AC33">
        <f t="shared" si="3"/>
        <v>1</v>
      </c>
      <c r="AD33">
        <f t="shared" si="3"/>
        <v>0</v>
      </c>
      <c r="AE33">
        <f t="shared" si="3"/>
        <v>1</v>
      </c>
      <c r="AF33">
        <f t="shared" si="3"/>
        <v>1</v>
      </c>
      <c r="AG33">
        <f t="shared" si="3"/>
        <v>1</v>
      </c>
      <c r="AI33" s="1">
        <f t="shared" ref="AI33:AI51" si="8">AI7-B7</f>
        <v>-7.4500000000000455</v>
      </c>
      <c r="AJ33" s="1">
        <f t="shared" si="4"/>
        <v>-2.1000000000000227</v>
      </c>
      <c r="AK33" s="1">
        <f t="shared" si="4"/>
        <v>-0.25</v>
      </c>
      <c r="AL33" s="1">
        <f t="shared" si="4"/>
        <v>-3.0999999999999659</v>
      </c>
      <c r="AM33" s="1">
        <f t="shared" si="4"/>
        <v>20</v>
      </c>
      <c r="AN33" s="1">
        <f t="shared" si="4"/>
        <v>-2.8000000000000114</v>
      </c>
      <c r="AO33" s="1">
        <f t="shared" si="4"/>
        <v>-0.39999999999997726</v>
      </c>
      <c r="AP33" s="1">
        <f t="shared" si="4"/>
        <v>-0.21000000000000796</v>
      </c>
      <c r="AQ33" s="1">
        <f t="shared" si="4"/>
        <v>-1.6999999999999886</v>
      </c>
      <c r="AR33" s="1">
        <f t="shared" si="4"/>
        <v>3.2000000000000455</v>
      </c>
    </row>
    <row r="34" spans="2:51" x14ac:dyDescent="0.3">
      <c r="B34">
        <f t="shared" si="5"/>
        <v>5.75</v>
      </c>
      <c r="C34">
        <f t="shared" si="1"/>
        <v>4.9000000000000341</v>
      </c>
      <c r="D34">
        <f t="shared" si="1"/>
        <v>1.8500000000000227</v>
      </c>
      <c r="E34">
        <f t="shared" si="1"/>
        <v>2.6999999999999886</v>
      </c>
      <c r="F34">
        <f t="shared" si="1"/>
        <v>4.1000000000000227</v>
      </c>
      <c r="G34">
        <f t="shared" si="1"/>
        <v>5.6999999999999886</v>
      </c>
      <c r="H34">
        <f t="shared" si="1"/>
        <v>2.1499999999999773</v>
      </c>
      <c r="I34">
        <f t="shared" si="1"/>
        <v>1.5900000000000034</v>
      </c>
      <c r="J34">
        <f t="shared" si="1"/>
        <v>4.8499999999999659</v>
      </c>
      <c r="K34">
        <f t="shared" si="1"/>
        <v>1.1499999999999773</v>
      </c>
      <c r="M34">
        <f t="shared" si="6"/>
        <v>3.3999999999999773</v>
      </c>
      <c r="N34">
        <f t="shared" si="2"/>
        <v>0.69999999999998863</v>
      </c>
      <c r="O34">
        <f t="shared" si="2"/>
        <v>3</v>
      </c>
      <c r="P34">
        <f t="shared" si="2"/>
        <v>4.3000000000000114</v>
      </c>
      <c r="Q34">
        <f t="shared" si="2"/>
        <v>18.700000000000045</v>
      </c>
      <c r="R34">
        <f t="shared" si="2"/>
        <v>0.59999999999996589</v>
      </c>
      <c r="S34">
        <f t="shared" si="2"/>
        <v>3.0500000000000114</v>
      </c>
      <c r="T34">
        <f t="shared" si="2"/>
        <v>0.84999999999999432</v>
      </c>
      <c r="U34">
        <f t="shared" si="2"/>
        <v>1.5500000000000114</v>
      </c>
      <c r="V34">
        <f t="shared" si="2"/>
        <v>4.8500000000000227</v>
      </c>
      <c r="X34">
        <f t="shared" si="7"/>
        <v>1</v>
      </c>
      <c r="Y34">
        <f t="shared" si="3"/>
        <v>1</v>
      </c>
      <c r="Z34">
        <f t="shared" si="3"/>
        <v>0</v>
      </c>
      <c r="AA34">
        <f t="shared" si="3"/>
        <v>0</v>
      </c>
      <c r="AB34">
        <f t="shared" si="3"/>
        <v>0</v>
      </c>
      <c r="AC34">
        <f t="shared" si="3"/>
        <v>1</v>
      </c>
      <c r="AD34">
        <f t="shared" si="3"/>
        <v>0</v>
      </c>
      <c r="AE34">
        <f t="shared" si="3"/>
        <v>1</v>
      </c>
      <c r="AF34">
        <f t="shared" si="3"/>
        <v>1</v>
      </c>
      <c r="AG34">
        <f t="shared" si="3"/>
        <v>0</v>
      </c>
      <c r="AI34" s="1">
        <f t="shared" si="8"/>
        <v>10.75</v>
      </c>
      <c r="AJ34" s="1">
        <f t="shared" si="4"/>
        <v>2.3000000000000114</v>
      </c>
      <c r="AK34" s="1">
        <f t="shared" si="4"/>
        <v>2.0500000000000114</v>
      </c>
      <c r="AL34" s="1">
        <f t="shared" si="4"/>
        <v>4.6999999999999886</v>
      </c>
      <c r="AM34" s="1">
        <f t="shared" si="4"/>
        <v>12</v>
      </c>
      <c r="AN34" s="1">
        <f t="shared" si="4"/>
        <v>3.8000000000000114</v>
      </c>
      <c r="AO34" s="1">
        <f t="shared" si="4"/>
        <v>6.4499999999999886</v>
      </c>
      <c r="AP34" s="1">
        <f t="shared" si="4"/>
        <v>9.9999999999994316E-2</v>
      </c>
      <c r="AQ34" s="1">
        <f t="shared" si="4"/>
        <v>1.1999999999999886</v>
      </c>
      <c r="AR34" s="1">
        <f t="shared" si="4"/>
        <v>7.8999999999999773</v>
      </c>
      <c r="AU34" s="28" t="s">
        <v>72</v>
      </c>
      <c r="AV34" s="28"/>
      <c r="AW34" s="28"/>
      <c r="AX34" s="28"/>
      <c r="AY34" s="28"/>
    </row>
    <row r="35" spans="2:51" x14ac:dyDescent="0.3">
      <c r="B35">
        <f t="shared" si="5"/>
        <v>0.25</v>
      </c>
      <c r="C35">
        <f t="shared" si="1"/>
        <v>1.5</v>
      </c>
      <c r="D35">
        <f t="shared" si="1"/>
        <v>4.3000000000000114</v>
      </c>
      <c r="E35">
        <f t="shared" si="1"/>
        <v>4.8999999999999773</v>
      </c>
      <c r="F35">
        <f t="shared" si="1"/>
        <v>8.1499999999999773</v>
      </c>
      <c r="G35">
        <f t="shared" si="1"/>
        <v>6.8000000000000114</v>
      </c>
      <c r="H35">
        <f t="shared" si="1"/>
        <v>2.1500000000000341</v>
      </c>
      <c r="I35">
        <f t="shared" si="1"/>
        <v>1.25</v>
      </c>
      <c r="J35">
        <f t="shared" si="1"/>
        <v>2.3999999999999773</v>
      </c>
      <c r="K35">
        <f t="shared" si="1"/>
        <v>2.5</v>
      </c>
      <c r="M35">
        <f t="shared" si="6"/>
        <v>15.200000000000045</v>
      </c>
      <c r="N35">
        <f t="shared" si="2"/>
        <v>3.6499999999999773</v>
      </c>
      <c r="O35">
        <f t="shared" si="2"/>
        <v>4.9499999999999886</v>
      </c>
      <c r="P35">
        <f t="shared" si="2"/>
        <v>6.5</v>
      </c>
      <c r="Q35">
        <f t="shared" si="2"/>
        <v>43.350000000000023</v>
      </c>
      <c r="R35">
        <f t="shared" si="2"/>
        <v>6.4499999999999886</v>
      </c>
      <c r="S35">
        <f t="shared" si="2"/>
        <v>10.099999999999966</v>
      </c>
      <c r="T35">
        <f t="shared" si="2"/>
        <v>0.90999999999999659</v>
      </c>
      <c r="U35">
        <f t="shared" si="2"/>
        <v>3.8000000000000114</v>
      </c>
      <c r="V35">
        <f t="shared" si="2"/>
        <v>7.0500000000000114</v>
      </c>
      <c r="X35">
        <f t="shared" si="7"/>
        <v>0</v>
      </c>
      <c r="Y35">
        <f t="shared" si="3"/>
        <v>0</v>
      </c>
      <c r="Z35">
        <f t="shared" si="3"/>
        <v>0</v>
      </c>
      <c r="AA35">
        <f t="shared" si="3"/>
        <v>0</v>
      </c>
      <c r="AB35">
        <f t="shared" si="3"/>
        <v>0</v>
      </c>
      <c r="AC35">
        <f t="shared" si="3"/>
        <v>1</v>
      </c>
      <c r="AD35">
        <f t="shared" si="3"/>
        <v>0</v>
      </c>
      <c r="AE35">
        <f t="shared" si="3"/>
        <v>1</v>
      </c>
      <c r="AF35">
        <f t="shared" si="3"/>
        <v>0</v>
      </c>
      <c r="AG35">
        <f t="shared" si="3"/>
        <v>0</v>
      </c>
      <c r="AI35" s="1">
        <f t="shared" si="8"/>
        <v>5.75</v>
      </c>
      <c r="AJ35" s="1">
        <f t="shared" si="4"/>
        <v>-9.1499999999999773</v>
      </c>
      <c r="AK35" s="1">
        <f t="shared" si="4"/>
        <v>2.5</v>
      </c>
      <c r="AL35" s="1">
        <f t="shared" si="4"/>
        <v>0</v>
      </c>
      <c r="AM35" s="1">
        <f t="shared" si="4"/>
        <v>-0.14999999999997726</v>
      </c>
      <c r="AN35" s="1">
        <f t="shared" si="4"/>
        <v>0.5</v>
      </c>
      <c r="AO35" s="1">
        <f t="shared" si="4"/>
        <v>-5.8999999999999773</v>
      </c>
      <c r="AP35" s="1">
        <f t="shared" si="4"/>
        <v>0.31000000000000227</v>
      </c>
      <c r="AQ35" s="1">
        <f t="shared" si="4"/>
        <v>0</v>
      </c>
      <c r="AR35" s="1">
        <f t="shared" si="4"/>
        <v>-2</v>
      </c>
      <c r="AU35" s="28"/>
      <c r="AV35" s="28"/>
      <c r="AW35" s="28"/>
      <c r="AX35" s="28"/>
      <c r="AY35" s="28"/>
    </row>
    <row r="36" spans="2:51" x14ac:dyDescent="0.3">
      <c r="B36">
        <f t="shared" si="5"/>
        <v>4.5</v>
      </c>
      <c r="C36">
        <f t="shared" si="1"/>
        <v>9.0999999999999659</v>
      </c>
      <c r="D36">
        <f t="shared" si="1"/>
        <v>5.0000000000011369E-2</v>
      </c>
      <c r="E36">
        <f t="shared" si="1"/>
        <v>1</v>
      </c>
      <c r="F36">
        <f t="shared" si="1"/>
        <v>7.4499999999999318</v>
      </c>
      <c r="G36">
        <f t="shared" si="1"/>
        <v>2.6000000000000227</v>
      </c>
      <c r="H36">
        <f t="shared" si="1"/>
        <v>7.8000000000000114</v>
      </c>
      <c r="I36">
        <f t="shared" si="1"/>
        <v>0.59000000000000341</v>
      </c>
      <c r="J36">
        <f t="shared" si="1"/>
        <v>0.5</v>
      </c>
      <c r="K36">
        <f t="shared" si="1"/>
        <v>4.0500000000000114</v>
      </c>
      <c r="M36">
        <f t="shared" si="6"/>
        <v>9.6000000000000227</v>
      </c>
      <c r="N36">
        <f t="shared" si="2"/>
        <v>1.4000000000000341</v>
      </c>
      <c r="O36">
        <f t="shared" si="2"/>
        <v>5.8999999999999773</v>
      </c>
      <c r="P36">
        <f t="shared" si="2"/>
        <v>7.3000000000000114</v>
      </c>
      <c r="Q36">
        <f t="shared" si="2"/>
        <v>2.5500000000000682</v>
      </c>
      <c r="R36">
        <f t="shared" si="2"/>
        <v>4.5</v>
      </c>
      <c r="S36">
        <f t="shared" si="2"/>
        <v>2.4499999999999886</v>
      </c>
      <c r="T36">
        <f t="shared" si="2"/>
        <v>1.4099999999999966</v>
      </c>
      <c r="U36">
        <f t="shared" si="2"/>
        <v>4.4499999999999886</v>
      </c>
      <c r="V36">
        <f t="shared" si="2"/>
        <v>0.75</v>
      </c>
      <c r="X36">
        <f t="shared" si="7"/>
        <v>0</v>
      </c>
      <c r="Y36">
        <f t="shared" si="3"/>
        <v>1</v>
      </c>
      <c r="Z36">
        <f t="shared" si="3"/>
        <v>0</v>
      </c>
      <c r="AA36">
        <f t="shared" si="3"/>
        <v>0</v>
      </c>
      <c r="AB36">
        <f t="shared" si="3"/>
        <v>1</v>
      </c>
      <c r="AC36">
        <f t="shared" si="3"/>
        <v>0</v>
      </c>
      <c r="AD36">
        <f t="shared" si="3"/>
        <v>1</v>
      </c>
      <c r="AE36">
        <f t="shared" si="3"/>
        <v>0</v>
      </c>
      <c r="AF36">
        <f t="shared" si="3"/>
        <v>0</v>
      </c>
      <c r="AG36">
        <f t="shared" si="3"/>
        <v>1</v>
      </c>
      <c r="AI36" s="1">
        <f t="shared" si="8"/>
        <v>-6.5</v>
      </c>
      <c r="AJ36" s="1">
        <f t="shared" si="4"/>
        <v>-4.8500000000000227</v>
      </c>
      <c r="AK36" s="1">
        <f t="shared" si="4"/>
        <v>1</v>
      </c>
      <c r="AL36" s="1">
        <f t="shared" si="4"/>
        <v>-1.5500000000000114</v>
      </c>
      <c r="AM36" s="1">
        <f t="shared" si="4"/>
        <v>2.1499999999999773</v>
      </c>
      <c r="AN36" s="1">
        <f t="shared" si="4"/>
        <v>2.5</v>
      </c>
      <c r="AO36" s="1">
        <f t="shared" si="4"/>
        <v>6.1999999999999886</v>
      </c>
      <c r="AP36" s="1">
        <f t="shared" si="4"/>
        <v>-9.0000000000003411E-2</v>
      </c>
      <c r="AQ36" s="1">
        <f t="shared" si="4"/>
        <v>1.9499999999999886</v>
      </c>
      <c r="AR36" s="1">
        <f t="shared" si="4"/>
        <v>4.75</v>
      </c>
      <c r="AU36" s="28"/>
      <c r="AV36" s="28"/>
      <c r="AW36" s="28"/>
      <c r="AX36" s="28"/>
      <c r="AY36" s="28"/>
    </row>
    <row r="37" spans="2:51" x14ac:dyDescent="0.3">
      <c r="B37">
        <f t="shared" si="5"/>
        <v>5.3500000000000227</v>
      </c>
      <c r="C37">
        <f t="shared" si="1"/>
        <v>7</v>
      </c>
      <c r="D37">
        <f t="shared" si="1"/>
        <v>3.0500000000000114</v>
      </c>
      <c r="E37">
        <f t="shared" si="1"/>
        <v>1.5500000000000114</v>
      </c>
      <c r="F37">
        <f t="shared" si="1"/>
        <v>9.3999999999999773</v>
      </c>
      <c r="G37">
        <f t="shared" si="1"/>
        <v>2.6499999999999773</v>
      </c>
      <c r="H37">
        <f t="shared" si="1"/>
        <v>0.39999999999997726</v>
      </c>
      <c r="I37">
        <f t="shared" si="1"/>
        <v>1.5800000000000125</v>
      </c>
      <c r="J37">
        <f t="shared" si="1"/>
        <v>1.3000000000000114</v>
      </c>
      <c r="K37">
        <f t="shared" si="1"/>
        <v>2.6000000000000227</v>
      </c>
      <c r="M37">
        <f t="shared" si="6"/>
        <v>5.7000000000000455</v>
      </c>
      <c r="N37">
        <f t="shared" si="2"/>
        <v>0.85000000000002274</v>
      </c>
      <c r="O37">
        <f t="shared" si="2"/>
        <v>4.5999999999999659</v>
      </c>
      <c r="P37">
        <f t="shared" si="2"/>
        <v>8.75</v>
      </c>
      <c r="Q37">
        <f t="shared" si="2"/>
        <v>9</v>
      </c>
      <c r="R37">
        <f t="shared" si="2"/>
        <v>5.8999999999999773</v>
      </c>
      <c r="S37">
        <f t="shared" si="2"/>
        <v>9.75</v>
      </c>
      <c r="T37">
        <f t="shared" si="2"/>
        <v>0.63999999999998636</v>
      </c>
      <c r="U37">
        <f t="shared" si="2"/>
        <v>4.3999999999999773</v>
      </c>
      <c r="V37">
        <f t="shared" si="2"/>
        <v>4.1000000000000227</v>
      </c>
      <c r="X37">
        <f t="shared" si="7"/>
        <v>0</v>
      </c>
      <c r="Y37">
        <f t="shared" si="3"/>
        <v>1</v>
      </c>
      <c r="Z37">
        <f t="shared" si="3"/>
        <v>0</v>
      </c>
      <c r="AA37">
        <f t="shared" si="3"/>
        <v>0</v>
      </c>
      <c r="AB37">
        <f t="shared" si="3"/>
        <v>1</v>
      </c>
      <c r="AC37">
        <f t="shared" si="3"/>
        <v>0</v>
      </c>
      <c r="AD37">
        <f t="shared" si="3"/>
        <v>0</v>
      </c>
      <c r="AE37">
        <f t="shared" si="3"/>
        <v>1</v>
      </c>
      <c r="AF37">
        <f t="shared" si="3"/>
        <v>0</v>
      </c>
      <c r="AG37">
        <f t="shared" si="3"/>
        <v>0</v>
      </c>
      <c r="AI37" s="1">
        <f t="shared" si="8"/>
        <v>-9.5</v>
      </c>
      <c r="AJ37" s="1">
        <f t="shared" si="4"/>
        <v>-4</v>
      </c>
      <c r="AK37" s="1">
        <f t="shared" si="4"/>
        <v>-5.8999999999999773</v>
      </c>
      <c r="AL37" s="1">
        <f t="shared" si="4"/>
        <v>2.5500000000000114</v>
      </c>
      <c r="AM37" s="1">
        <f t="shared" si="4"/>
        <v>6</v>
      </c>
      <c r="AN37" s="1">
        <f t="shared" si="4"/>
        <v>-1</v>
      </c>
      <c r="AO37" s="1">
        <f t="shared" si="4"/>
        <v>4</v>
      </c>
      <c r="AP37" s="1">
        <f t="shared" si="4"/>
        <v>0.71999999999999886</v>
      </c>
      <c r="AQ37" s="1">
        <f t="shared" si="4"/>
        <v>-8.4499999999999886</v>
      </c>
      <c r="AR37" s="1">
        <f t="shared" si="4"/>
        <v>-0.14999999999997726</v>
      </c>
      <c r="AU37" s="28"/>
      <c r="AV37" s="28"/>
      <c r="AW37" s="28"/>
      <c r="AX37" s="28"/>
      <c r="AY37" s="28"/>
    </row>
    <row r="38" spans="2:51" x14ac:dyDescent="0.3">
      <c r="B38">
        <f t="shared" si="5"/>
        <v>12.049999999999955</v>
      </c>
      <c r="C38">
        <f t="shared" si="1"/>
        <v>9</v>
      </c>
      <c r="D38">
        <f t="shared" si="1"/>
        <v>12.349999999999966</v>
      </c>
      <c r="E38">
        <f t="shared" si="1"/>
        <v>6.4499999999999886</v>
      </c>
      <c r="F38">
        <f t="shared" si="1"/>
        <v>5.7999999999999545</v>
      </c>
      <c r="G38">
        <f t="shared" si="1"/>
        <v>3.1999999999999886</v>
      </c>
      <c r="H38">
        <f t="shared" si="1"/>
        <v>3.1999999999999886</v>
      </c>
      <c r="I38">
        <f t="shared" si="1"/>
        <v>1.210000000000008</v>
      </c>
      <c r="J38">
        <f t="shared" si="1"/>
        <v>12</v>
      </c>
      <c r="K38">
        <f t="shared" si="1"/>
        <v>3.5499999999999545</v>
      </c>
      <c r="M38">
        <f t="shared" si="6"/>
        <v>1.6000000000000227</v>
      </c>
      <c r="N38">
        <f t="shared" si="2"/>
        <v>2.0500000000000114</v>
      </c>
      <c r="O38">
        <f t="shared" si="2"/>
        <v>5.0000000000011369E-2</v>
      </c>
      <c r="P38">
        <f t="shared" si="2"/>
        <v>5.3000000000000114</v>
      </c>
      <c r="Q38">
        <f t="shared" si="2"/>
        <v>8.6000000000000227</v>
      </c>
      <c r="R38">
        <f t="shared" si="2"/>
        <v>6.6000000000000227</v>
      </c>
      <c r="S38">
        <f t="shared" si="2"/>
        <v>6.5</v>
      </c>
      <c r="T38">
        <f t="shared" si="2"/>
        <v>2.0999999999999943</v>
      </c>
      <c r="U38">
        <f t="shared" si="2"/>
        <v>0.55000000000001137</v>
      </c>
      <c r="V38">
        <f t="shared" si="2"/>
        <v>5.7000000000000455</v>
      </c>
      <c r="X38">
        <f t="shared" si="7"/>
        <v>1</v>
      </c>
      <c r="Y38">
        <f t="shared" si="3"/>
        <v>1</v>
      </c>
      <c r="Z38">
        <f t="shared" si="3"/>
        <v>1</v>
      </c>
      <c r="AA38">
        <f t="shared" si="3"/>
        <v>1</v>
      </c>
      <c r="AB38">
        <f t="shared" si="3"/>
        <v>0</v>
      </c>
      <c r="AC38">
        <f t="shared" si="3"/>
        <v>0</v>
      </c>
      <c r="AD38">
        <f t="shared" si="3"/>
        <v>0</v>
      </c>
      <c r="AE38">
        <f t="shared" si="3"/>
        <v>0</v>
      </c>
      <c r="AF38">
        <f t="shared" si="3"/>
        <v>1</v>
      </c>
      <c r="AG38">
        <f t="shared" si="3"/>
        <v>0</v>
      </c>
      <c r="AI38" s="1">
        <f t="shared" si="8"/>
        <v>-13.549999999999955</v>
      </c>
      <c r="AJ38" s="1">
        <f t="shared" si="4"/>
        <v>-14</v>
      </c>
      <c r="AK38" s="1">
        <f t="shared" si="4"/>
        <v>-9.4499999999999886</v>
      </c>
      <c r="AL38" s="1">
        <f t="shared" si="4"/>
        <v>-13.600000000000023</v>
      </c>
      <c r="AM38" s="1">
        <f t="shared" si="4"/>
        <v>-10</v>
      </c>
      <c r="AN38" s="1">
        <f t="shared" si="4"/>
        <v>-22.800000000000011</v>
      </c>
      <c r="AO38" s="1">
        <f t="shared" si="4"/>
        <v>-16.949999999999989</v>
      </c>
      <c r="AP38" s="1">
        <f t="shared" si="4"/>
        <v>-4.789999999999992</v>
      </c>
      <c r="AQ38" s="1">
        <f t="shared" si="4"/>
        <v>-3.6999999999999886</v>
      </c>
      <c r="AR38" s="1">
        <f t="shared" si="4"/>
        <v>-16.050000000000011</v>
      </c>
      <c r="AU38" s="28"/>
      <c r="AV38" s="28"/>
      <c r="AW38" s="28"/>
      <c r="AX38" s="28"/>
      <c r="AY38" s="28"/>
    </row>
    <row r="39" spans="2:51" x14ac:dyDescent="0.3">
      <c r="B39">
        <f t="shared" si="5"/>
        <v>11.649999999999977</v>
      </c>
      <c r="C39">
        <f t="shared" si="1"/>
        <v>7.5</v>
      </c>
      <c r="D39">
        <f t="shared" si="1"/>
        <v>4.3999999999999773</v>
      </c>
      <c r="E39">
        <f t="shared" si="1"/>
        <v>8.3500000000000227</v>
      </c>
      <c r="F39">
        <f t="shared" si="1"/>
        <v>11.299999999999955</v>
      </c>
      <c r="G39">
        <f t="shared" si="1"/>
        <v>20.300000000000011</v>
      </c>
      <c r="H39">
        <f t="shared" si="1"/>
        <v>10.050000000000011</v>
      </c>
      <c r="I39">
        <f t="shared" si="1"/>
        <v>3.039999999999992</v>
      </c>
      <c r="J39">
        <f t="shared" si="1"/>
        <v>2.1499999999999773</v>
      </c>
      <c r="K39">
        <f t="shared" si="1"/>
        <v>11.800000000000011</v>
      </c>
      <c r="M39">
        <f t="shared" si="6"/>
        <v>4.0500000000000682</v>
      </c>
      <c r="N39">
        <f t="shared" si="2"/>
        <v>0.5</v>
      </c>
      <c r="O39">
        <f t="shared" si="2"/>
        <v>1.5500000000000114</v>
      </c>
      <c r="P39">
        <f t="shared" si="2"/>
        <v>1</v>
      </c>
      <c r="Q39">
        <f t="shared" si="2"/>
        <v>5.8500000000000227</v>
      </c>
      <c r="R39">
        <f t="shared" si="2"/>
        <v>0.69999999999998863</v>
      </c>
      <c r="S39">
        <f t="shared" si="2"/>
        <v>1.3500000000000227</v>
      </c>
      <c r="T39">
        <f t="shared" si="2"/>
        <v>0.5</v>
      </c>
      <c r="U39">
        <f t="shared" si="2"/>
        <v>1.3000000000000114</v>
      </c>
      <c r="V39">
        <f t="shared" si="2"/>
        <v>1.8000000000000114</v>
      </c>
      <c r="X39">
        <f t="shared" si="7"/>
        <v>1</v>
      </c>
      <c r="Y39">
        <f t="shared" si="3"/>
        <v>1</v>
      </c>
      <c r="Z39">
        <f t="shared" si="3"/>
        <v>1</v>
      </c>
      <c r="AA39">
        <f t="shared" si="3"/>
        <v>1</v>
      </c>
      <c r="AB39">
        <f t="shared" si="3"/>
        <v>1</v>
      </c>
      <c r="AC39">
        <f t="shared" si="3"/>
        <v>1</v>
      </c>
      <c r="AD39">
        <f t="shared" si="3"/>
        <v>1</v>
      </c>
      <c r="AE39">
        <f t="shared" si="3"/>
        <v>1</v>
      </c>
      <c r="AF39">
        <f t="shared" si="3"/>
        <v>1</v>
      </c>
      <c r="AG39">
        <f t="shared" si="3"/>
        <v>1</v>
      </c>
      <c r="AI39" s="1">
        <f t="shared" si="8"/>
        <v>4.9999999999954525E-2</v>
      </c>
      <c r="AJ39" s="1">
        <f t="shared" si="4"/>
        <v>2.4499999999999886</v>
      </c>
      <c r="AK39" s="1">
        <f t="shared" si="4"/>
        <v>4.8499999999999659</v>
      </c>
      <c r="AL39" s="1">
        <f t="shared" si="4"/>
        <v>5.6500000000000341</v>
      </c>
      <c r="AM39" s="1">
        <f t="shared" si="4"/>
        <v>0.39999999999997726</v>
      </c>
      <c r="AN39" s="1">
        <f t="shared" si="4"/>
        <v>4.8000000000000114</v>
      </c>
      <c r="AO39" s="1">
        <f t="shared" si="4"/>
        <v>6.6499999999999773</v>
      </c>
      <c r="AP39" s="1">
        <f t="shared" si="4"/>
        <v>-0.65000000000000568</v>
      </c>
      <c r="AQ39" s="1">
        <f t="shared" si="4"/>
        <v>3.1999999999999886</v>
      </c>
      <c r="AR39" s="1">
        <f t="shared" si="4"/>
        <v>-9.8000000000000114</v>
      </c>
      <c r="AU39" s="28"/>
      <c r="AV39" s="28"/>
      <c r="AW39" s="28"/>
      <c r="AX39" s="28"/>
      <c r="AY39" s="28"/>
    </row>
    <row r="40" spans="2:51" x14ac:dyDescent="0.3">
      <c r="B40">
        <f t="shared" si="5"/>
        <v>5.6000000000000227</v>
      </c>
      <c r="C40">
        <f t="shared" si="1"/>
        <v>0</v>
      </c>
      <c r="D40">
        <f t="shared" si="1"/>
        <v>0</v>
      </c>
      <c r="E40">
        <f t="shared" si="1"/>
        <v>0.84999999999996589</v>
      </c>
      <c r="F40">
        <f t="shared" si="1"/>
        <v>0.55000000000006821</v>
      </c>
      <c r="G40">
        <f t="shared" si="1"/>
        <v>3.0500000000000114</v>
      </c>
      <c r="H40">
        <f t="shared" si="1"/>
        <v>0.65000000000003411</v>
      </c>
      <c r="I40">
        <f t="shared" si="1"/>
        <v>2.0999999999999943</v>
      </c>
      <c r="J40">
        <f t="shared" si="1"/>
        <v>0</v>
      </c>
      <c r="K40">
        <f t="shared" si="1"/>
        <v>10.75</v>
      </c>
      <c r="M40">
        <f t="shared" si="6"/>
        <v>6.7000000000000455</v>
      </c>
      <c r="N40">
        <f t="shared" si="2"/>
        <v>8.1999999999999886</v>
      </c>
      <c r="O40">
        <f t="shared" si="2"/>
        <v>8.0999999999999659</v>
      </c>
      <c r="P40">
        <f t="shared" si="2"/>
        <v>8.9000000000000341</v>
      </c>
      <c r="Q40">
        <f t="shared" si="2"/>
        <v>11.549999999999955</v>
      </c>
      <c r="R40">
        <f t="shared" si="2"/>
        <v>5.6000000000000227</v>
      </c>
      <c r="S40">
        <f t="shared" si="2"/>
        <v>8.8999999999999773</v>
      </c>
      <c r="T40">
        <f t="shared" si="2"/>
        <v>2.25</v>
      </c>
      <c r="U40">
        <f t="shared" si="2"/>
        <v>7.1999999999999886</v>
      </c>
      <c r="V40">
        <f t="shared" si="2"/>
        <v>3</v>
      </c>
      <c r="X40">
        <f t="shared" si="7"/>
        <v>0</v>
      </c>
      <c r="Y40">
        <f t="shared" si="3"/>
        <v>0</v>
      </c>
      <c r="Z40">
        <f t="shared" si="3"/>
        <v>0</v>
      </c>
      <c r="AA40">
        <f t="shared" si="3"/>
        <v>0</v>
      </c>
      <c r="AB40">
        <f t="shared" si="3"/>
        <v>0</v>
      </c>
      <c r="AC40">
        <f t="shared" si="3"/>
        <v>0</v>
      </c>
      <c r="AD40">
        <f t="shared" si="3"/>
        <v>0</v>
      </c>
      <c r="AE40">
        <f t="shared" si="3"/>
        <v>0</v>
      </c>
      <c r="AF40">
        <f t="shared" si="3"/>
        <v>0</v>
      </c>
      <c r="AG40">
        <f t="shared" si="3"/>
        <v>1</v>
      </c>
      <c r="AI40" s="1">
        <f t="shared" si="8"/>
        <v>-6</v>
      </c>
      <c r="AJ40" s="1">
        <f t="shared" si="4"/>
        <v>1.5500000000000114</v>
      </c>
      <c r="AK40" s="1">
        <f t="shared" si="4"/>
        <v>5.1999999999999886</v>
      </c>
      <c r="AL40" s="1">
        <f t="shared" si="4"/>
        <v>2.8999999999999773</v>
      </c>
      <c r="AM40" s="1">
        <f t="shared" si="4"/>
        <v>7.6499999999999773</v>
      </c>
      <c r="AN40" s="1">
        <f t="shared" si="4"/>
        <v>7</v>
      </c>
      <c r="AO40" s="1">
        <f t="shared" si="4"/>
        <v>4.3000000000000114</v>
      </c>
      <c r="AP40" s="1">
        <f t="shared" si="4"/>
        <v>2.5</v>
      </c>
      <c r="AQ40" s="1">
        <f t="shared" si="4"/>
        <v>2</v>
      </c>
      <c r="AR40" s="1">
        <f t="shared" si="4"/>
        <v>-2.9499999999999886</v>
      </c>
      <c r="AU40" s="28"/>
      <c r="AV40" s="28"/>
      <c r="AW40" s="28"/>
      <c r="AX40" s="28"/>
      <c r="AY40" s="28"/>
    </row>
    <row r="41" spans="2:51" x14ac:dyDescent="0.3">
      <c r="B41">
        <f t="shared" si="5"/>
        <v>13.799999999999955</v>
      </c>
      <c r="C41">
        <f t="shared" si="1"/>
        <v>5.1999999999999886</v>
      </c>
      <c r="D41">
        <f t="shared" si="1"/>
        <v>5.25</v>
      </c>
      <c r="E41">
        <f t="shared" si="1"/>
        <v>6.0500000000000114</v>
      </c>
      <c r="F41">
        <f t="shared" si="1"/>
        <v>4.9500000000000455</v>
      </c>
      <c r="G41">
        <f t="shared" si="1"/>
        <v>5.75</v>
      </c>
      <c r="H41">
        <f t="shared" si="1"/>
        <v>10.5</v>
      </c>
      <c r="I41">
        <f t="shared" si="1"/>
        <v>0.49000000000000909</v>
      </c>
      <c r="J41">
        <f t="shared" si="1"/>
        <v>5.4000000000000057</v>
      </c>
      <c r="K41">
        <f t="shared" si="1"/>
        <v>5.1999999999999886</v>
      </c>
      <c r="M41">
        <f t="shared" si="6"/>
        <v>1.2999999999999545</v>
      </c>
      <c r="N41">
        <f t="shared" si="2"/>
        <v>3</v>
      </c>
      <c r="O41">
        <f t="shared" si="2"/>
        <v>6.1499999999999773</v>
      </c>
      <c r="P41">
        <f t="shared" si="2"/>
        <v>5.25</v>
      </c>
      <c r="Q41">
        <f t="shared" si="2"/>
        <v>19.75</v>
      </c>
      <c r="R41">
        <f t="shared" si="2"/>
        <v>1.75</v>
      </c>
      <c r="S41">
        <f t="shared" si="2"/>
        <v>2.9499999999999886</v>
      </c>
      <c r="T41">
        <f t="shared" si="2"/>
        <v>2.9399999999999977</v>
      </c>
      <c r="U41">
        <f t="shared" si="2"/>
        <v>2.9000000000000057</v>
      </c>
      <c r="V41">
        <f t="shared" si="2"/>
        <v>0.80000000000001137</v>
      </c>
      <c r="X41">
        <f t="shared" si="7"/>
        <v>1</v>
      </c>
      <c r="Y41">
        <f t="shared" si="3"/>
        <v>1</v>
      </c>
      <c r="Z41">
        <f t="shared" si="3"/>
        <v>0</v>
      </c>
      <c r="AA41">
        <f t="shared" si="3"/>
        <v>1</v>
      </c>
      <c r="AB41">
        <f t="shared" si="3"/>
        <v>0</v>
      </c>
      <c r="AC41">
        <f t="shared" si="3"/>
        <v>1</v>
      </c>
      <c r="AD41">
        <f t="shared" si="3"/>
        <v>1</v>
      </c>
      <c r="AE41">
        <f t="shared" si="3"/>
        <v>0</v>
      </c>
      <c r="AF41">
        <f t="shared" si="3"/>
        <v>1</v>
      </c>
      <c r="AG41">
        <f t="shared" si="3"/>
        <v>1</v>
      </c>
      <c r="AI41" s="1">
        <f t="shared" si="8"/>
        <v>10.700000000000045</v>
      </c>
      <c r="AJ41" s="1">
        <f t="shared" si="4"/>
        <v>3</v>
      </c>
      <c r="AK41" s="1">
        <f t="shared" si="4"/>
        <v>5.5</v>
      </c>
      <c r="AL41" s="1">
        <f t="shared" si="4"/>
        <v>-2</v>
      </c>
      <c r="AM41" s="1">
        <f t="shared" si="4"/>
        <v>-1.0499999999999545</v>
      </c>
      <c r="AN41" s="1">
        <f t="shared" si="4"/>
        <v>-2</v>
      </c>
      <c r="AO41" s="1">
        <f t="shared" si="4"/>
        <v>12</v>
      </c>
      <c r="AP41" s="1">
        <f t="shared" si="4"/>
        <v>-2.5099999999999909</v>
      </c>
      <c r="AQ41" s="1">
        <f t="shared" si="4"/>
        <v>1.0999999999999943</v>
      </c>
      <c r="AR41" s="1">
        <f t="shared" si="4"/>
        <v>0.94999999999998863</v>
      </c>
    </row>
    <row r="42" spans="2:51" x14ac:dyDescent="0.3">
      <c r="B42">
        <f t="shared" si="5"/>
        <v>0</v>
      </c>
      <c r="C42">
        <f t="shared" si="1"/>
        <v>3.6999999999999886</v>
      </c>
      <c r="D42">
        <f t="shared" si="1"/>
        <v>1.5</v>
      </c>
      <c r="E42">
        <f t="shared" si="1"/>
        <v>4.5500000000000114</v>
      </c>
      <c r="F42">
        <f t="shared" si="1"/>
        <v>6.9500000000000455</v>
      </c>
      <c r="G42">
        <f t="shared" si="1"/>
        <v>1.8000000000000114</v>
      </c>
      <c r="H42">
        <f t="shared" si="1"/>
        <v>0</v>
      </c>
      <c r="I42">
        <f t="shared" si="1"/>
        <v>3.7599999999999909</v>
      </c>
      <c r="J42">
        <f t="shared" si="1"/>
        <v>1</v>
      </c>
      <c r="K42">
        <f t="shared" si="1"/>
        <v>1.5500000000000114</v>
      </c>
      <c r="M42">
        <f t="shared" si="6"/>
        <v>26.400000000000091</v>
      </c>
      <c r="N42">
        <f t="shared" si="2"/>
        <v>5.75</v>
      </c>
      <c r="O42">
        <f t="shared" si="2"/>
        <v>9.8499999999999659</v>
      </c>
      <c r="P42">
        <f t="shared" si="2"/>
        <v>2.9499999999999886</v>
      </c>
      <c r="Q42">
        <f t="shared" si="2"/>
        <v>4.5</v>
      </c>
      <c r="R42">
        <f t="shared" si="2"/>
        <v>4</v>
      </c>
      <c r="S42">
        <f t="shared" si="2"/>
        <v>17.350000000000023</v>
      </c>
      <c r="T42">
        <f t="shared" si="2"/>
        <v>1.4900000000000091</v>
      </c>
      <c r="U42">
        <f t="shared" si="2"/>
        <v>4</v>
      </c>
      <c r="V42">
        <f t="shared" si="2"/>
        <v>3.8999999999999773</v>
      </c>
      <c r="X42">
        <f t="shared" si="7"/>
        <v>0</v>
      </c>
      <c r="Y42">
        <f t="shared" si="3"/>
        <v>0</v>
      </c>
      <c r="Z42">
        <f t="shared" si="3"/>
        <v>0</v>
      </c>
      <c r="AA42">
        <f t="shared" si="3"/>
        <v>1</v>
      </c>
      <c r="AB42">
        <f t="shared" si="3"/>
        <v>1</v>
      </c>
      <c r="AC42">
        <f t="shared" si="3"/>
        <v>0</v>
      </c>
      <c r="AD42">
        <f t="shared" si="3"/>
        <v>0</v>
      </c>
      <c r="AE42">
        <f t="shared" si="3"/>
        <v>1</v>
      </c>
      <c r="AF42">
        <f t="shared" si="3"/>
        <v>0</v>
      </c>
      <c r="AG42">
        <f t="shared" si="3"/>
        <v>0</v>
      </c>
      <c r="AI42" s="1">
        <f t="shared" si="8"/>
        <v>2.25</v>
      </c>
      <c r="AJ42" s="1">
        <f t="shared" si="4"/>
        <v>-1</v>
      </c>
      <c r="AK42" s="1">
        <f t="shared" si="4"/>
        <v>7.6500000000000341</v>
      </c>
      <c r="AL42" s="1">
        <f t="shared" si="4"/>
        <v>-6.75</v>
      </c>
      <c r="AM42" s="1">
        <f t="shared" si="4"/>
        <v>-5.5</v>
      </c>
      <c r="AN42" s="1">
        <f t="shared" si="4"/>
        <v>5.1999999999999886</v>
      </c>
      <c r="AO42" s="1">
        <f t="shared" si="4"/>
        <v>5.0000000000011369E-2</v>
      </c>
      <c r="AP42" s="1">
        <f t="shared" si="4"/>
        <v>0.21999999999999886</v>
      </c>
      <c r="AQ42" s="1">
        <f t="shared" si="4"/>
        <v>1.4500000000000171</v>
      </c>
      <c r="AR42" s="1">
        <f t="shared" si="4"/>
        <v>1.1000000000000227</v>
      </c>
    </row>
    <row r="43" spans="2:51" x14ac:dyDescent="0.3">
      <c r="B43">
        <f t="shared" si="5"/>
        <v>5.5999999999999091</v>
      </c>
      <c r="C43">
        <f t="shared" si="1"/>
        <v>2.4499999999999886</v>
      </c>
      <c r="D43">
        <f t="shared" si="1"/>
        <v>0.19999999999998863</v>
      </c>
      <c r="E43">
        <f t="shared" si="1"/>
        <v>6.1500000000000341</v>
      </c>
      <c r="F43">
        <f t="shared" si="1"/>
        <v>15.200000000000045</v>
      </c>
      <c r="G43">
        <f t="shared" si="1"/>
        <v>1.75</v>
      </c>
      <c r="H43">
        <f t="shared" si="1"/>
        <v>5.1499999999999773</v>
      </c>
      <c r="I43">
        <f t="shared" si="1"/>
        <v>1.0199999999999818</v>
      </c>
      <c r="J43">
        <f t="shared" si="1"/>
        <v>1.75</v>
      </c>
      <c r="K43">
        <f t="shared" si="1"/>
        <v>3.6999999999999886</v>
      </c>
      <c r="M43">
        <f t="shared" si="6"/>
        <v>4.75</v>
      </c>
      <c r="N43">
        <f t="shared" si="2"/>
        <v>6.5</v>
      </c>
      <c r="O43">
        <f t="shared" si="2"/>
        <v>9.4000000000000341</v>
      </c>
      <c r="P43">
        <f t="shared" si="2"/>
        <v>4.5999999999999659</v>
      </c>
      <c r="Q43">
        <f t="shared" si="2"/>
        <v>0</v>
      </c>
      <c r="R43">
        <f t="shared" si="2"/>
        <v>8.9499999999999886</v>
      </c>
      <c r="S43">
        <f t="shared" si="2"/>
        <v>8.6999999999999886</v>
      </c>
      <c r="T43">
        <f t="shared" si="2"/>
        <v>2.210000000000008</v>
      </c>
      <c r="U43">
        <f t="shared" si="2"/>
        <v>3.5500000000000114</v>
      </c>
      <c r="V43">
        <f t="shared" si="2"/>
        <v>4.5</v>
      </c>
      <c r="X43">
        <f t="shared" si="7"/>
        <v>1</v>
      </c>
      <c r="Y43">
        <f t="shared" si="3"/>
        <v>0</v>
      </c>
      <c r="Z43">
        <f t="shared" si="3"/>
        <v>0</v>
      </c>
      <c r="AA43">
        <f t="shared" si="3"/>
        <v>1</v>
      </c>
      <c r="AB43">
        <f t="shared" si="3"/>
        <v>1</v>
      </c>
      <c r="AC43">
        <f t="shared" si="3"/>
        <v>0</v>
      </c>
      <c r="AD43">
        <f t="shared" si="3"/>
        <v>0</v>
      </c>
      <c r="AE43">
        <f t="shared" si="3"/>
        <v>0</v>
      </c>
      <c r="AF43">
        <f t="shared" si="3"/>
        <v>0</v>
      </c>
      <c r="AG43">
        <f t="shared" si="3"/>
        <v>0</v>
      </c>
      <c r="AI43" s="1">
        <f t="shared" si="8"/>
        <v>1.0499999999999545</v>
      </c>
      <c r="AJ43" s="1">
        <f t="shared" si="4"/>
        <v>6</v>
      </c>
      <c r="AK43" s="1">
        <f t="shared" si="4"/>
        <v>2.1499999999999773</v>
      </c>
      <c r="AL43" s="1">
        <f t="shared" si="4"/>
        <v>6.8000000000000114</v>
      </c>
      <c r="AM43" s="1">
        <f t="shared" si="4"/>
        <v>13.5</v>
      </c>
      <c r="AN43" s="1">
        <f t="shared" si="4"/>
        <v>-1.1499999999999773</v>
      </c>
      <c r="AO43" s="1">
        <f t="shared" si="4"/>
        <v>3.9499999999999886</v>
      </c>
      <c r="AP43" s="1">
        <f t="shared" si="4"/>
        <v>3.8899999999999864</v>
      </c>
      <c r="AQ43" s="1">
        <f t="shared" si="4"/>
        <v>3.5999999999999659</v>
      </c>
      <c r="AR43" s="1">
        <f t="shared" si="4"/>
        <v>7.5499999999999545</v>
      </c>
    </row>
    <row r="44" spans="2:51" x14ac:dyDescent="0.3">
      <c r="B44">
        <f t="shared" si="5"/>
        <v>3.6000000000000227</v>
      </c>
      <c r="C44">
        <f t="shared" si="1"/>
        <v>0.85000000000002274</v>
      </c>
      <c r="D44">
        <f t="shared" si="1"/>
        <v>1.0500000000000114</v>
      </c>
      <c r="E44">
        <f t="shared" si="1"/>
        <v>1.5</v>
      </c>
      <c r="F44">
        <f t="shared" si="1"/>
        <v>3.8500000000000227</v>
      </c>
      <c r="G44">
        <f t="shared" si="1"/>
        <v>4.6499999999999773</v>
      </c>
      <c r="H44">
        <f t="shared" si="1"/>
        <v>3.6000000000000227</v>
      </c>
      <c r="I44">
        <f t="shared" si="1"/>
        <v>0</v>
      </c>
      <c r="J44">
        <f t="shared" si="1"/>
        <v>0.80000000000001137</v>
      </c>
      <c r="K44">
        <f t="shared" si="1"/>
        <v>1.9500000000000455</v>
      </c>
      <c r="M44">
        <f t="shared" si="6"/>
        <v>4.4500000000000455</v>
      </c>
      <c r="N44">
        <f t="shared" si="2"/>
        <v>8.5500000000000114</v>
      </c>
      <c r="O44">
        <f t="shared" si="2"/>
        <v>5.9499999999999886</v>
      </c>
      <c r="P44">
        <f t="shared" si="2"/>
        <v>8.3000000000000114</v>
      </c>
      <c r="Q44">
        <f t="shared" si="2"/>
        <v>11.850000000000023</v>
      </c>
      <c r="R44">
        <f t="shared" si="2"/>
        <v>1.8000000000000114</v>
      </c>
      <c r="S44">
        <f t="shared" si="2"/>
        <v>4.6499999999999773</v>
      </c>
      <c r="T44">
        <f t="shared" si="2"/>
        <v>5</v>
      </c>
      <c r="U44">
        <f t="shared" si="2"/>
        <v>7.1499999999999773</v>
      </c>
      <c r="V44">
        <f t="shared" si="2"/>
        <v>5.5</v>
      </c>
      <c r="X44">
        <f t="shared" si="7"/>
        <v>0</v>
      </c>
      <c r="Y44">
        <f t="shared" si="3"/>
        <v>0</v>
      </c>
      <c r="Z44">
        <f t="shared" si="3"/>
        <v>0</v>
      </c>
      <c r="AA44">
        <f t="shared" si="3"/>
        <v>0</v>
      </c>
      <c r="AB44">
        <f t="shared" si="3"/>
        <v>0</v>
      </c>
      <c r="AC44">
        <f t="shared" si="3"/>
        <v>1</v>
      </c>
      <c r="AD44">
        <f t="shared" si="3"/>
        <v>0</v>
      </c>
      <c r="AE44">
        <f t="shared" si="3"/>
        <v>0</v>
      </c>
      <c r="AF44">
        <f t="shared" si="3"/>
        <v>0</v>
      </c>
      <c r="AG44">
        <f t="shared" si="3"/>
        <v>0</v>
      </c>
      <c r="AI44" s="1">
        <f t="shared" si="8"/>
        <v>5</v>
      </c>
      <c r="AJ44" s="1">
        <f t="shared" si="4"/>
        <v>12</v>
      </c>
      <c r="AK44" s="1">
        <f t="shared" si="4"/>
        <v>6.1500000000000341</v>
      </c>
      <c r="AL44" s="1">
        <f t="shared" si="4"/>
        <v>8.5</v>
      </c>
      <c r="AM44" s="1">
        <f t="shared" si="4"/>
        <v>12.549999999999955</v>
      </c>
      <c r="AN44" s="1">
        <f t="shared" si="4"/>
        <v>7.5500000000000114</v>
      </c>
      <c r="AO44" s="1">
        <f t="shared" si="4"/>
        <v>9.1499999999999773</v>
      </c>
      <c r="AP44" s="1">
        <f t="shared" si="4"/>
        <v>2.0500000000000114</v>
      </c>
      <c r="AQ44" s="1">
        <f t="shared" si="4"/>
        <v>4.7000000000000455</v>
      </c>
      <c r="AR44" s="1">
        <f t="shared" si="4"/>
        <v>8.8500000000000227</v>
      </c>
    </row>
    <row r="45" spans="2:51" x14ac:dyDescent="0.3">
      <c r="B45">
        <f t="shared" si="5"/>
        <v>4.7000000000000455</v>
      </c>
      <c r="C45">
        <f t="shared" si="1"/>
        <v>0.85000000000002274</v>
      </c>
      <c r="D45">
        <f t="shared" si="1"/>
        <v>4.4499999999999886</v>
      </c>
      <c r="E45">
        <f t="shared" si="1"/>
        <v>2.3000000000000114</v>
      </c>
      <c r="F45">
        <f t="shared" si="1"/>
        <v>12.300000000000068</v>
      </c>
      <c r="G45">
        <f t="shared" si="1"/>
        <v>0.34999999999996589</v>
      </c>
      <c r="H45">
        <f t="shared" si="1"/>
        <v>1.6500000000000341</v>
      </c>
      <c r="I45">
        <f t="shared" si="1"/>
        <v>1.4799999999999898</v>
      </c>
      <c r="J45">
        <f t="shared" si="1"/>
        <v>2.3499999999999659</v>
      </c>
      <c r="K45">
        <f t="shared" si="1"/>
        <v>1</v>
      </c>
      <c r="M45">
        <f t="shared" si="6"/>
        <v>5.9500000000000455</v>
      </c>
      <c r="N45">
        <f t="shared" si="2"/>
        <v>12.699999999999989</v>
      </c>
      <c r="O45">
        <f t="shared" si="2"/>
        <v>5.0500000000000114</v>
      </c>
      <c r="P45">
        <f t="shared" si="2"/>
        <v>9.6999999999999886</v>
      </c>
      <c r="Q45">
        <f t="shared" si="2"/>
        <v>11.449999999999932</v>
      </c>
      <c r="R45">
        <f t="shared" si="2"/>
        <v>6.4500000000000455</v>
      </c>
      <c r="S45">
        <f t="shared" si="2"/>
        <v>14.099999999999966</v>
      </c>
      <c r="T45">
        <f t="shared" si="2"/>
        <v>2.0500000000000114</v>
      </c>
      <c r="U45">
        <f t="shared" si="2"/>
        <v>5.4500000000000171</v>
      </c>
      <c r="V45">
        <f t="shared" si="2"/>
        <v>9.6999999999999886</v>
      </c>
      <c r="X45">
        <f t="shared" si="7"/>
        <v>0</v>
      </c>
      <c r="Y45">
        <f t="shared" si="3"/>
        <v>0</v>
      </c>
      <c r="Z45">
        <f t="shared" si="3"/>
        <v>0</v>
      </c>
      <c r="AA45">
        <f t="shared" si="3"/>
        <v>0</v>
      </c>
      <c r="AB45">
        <f t="shared" si="3"/>
        <v>1</v>
      </c>
      <c r="AC45">
        <f t="shared" si="3"/>
        <v>0</v>
      </c>
      <c r="AD45">
        <f t="shared" si="3"/>
        <v>0</v>
      </c>
      <c r="AE45">
        <f t="shared" si="3"/>
        <v>0</v>
      </c>
      <c r="AF45">
        <f t="shared" si="3"/>
        <v>0</v>
      </c>
      <c r="AG45">
        <f t="shared" si="3"/>
        <v>0</v>
      </c>
      <c r="AI45" s="1">
        <f t="shared" si="8"/>
        <v>-6</v>
      </c>
      <c r="AJ45" s="1">
        <f t="shared" si="4"/>
        <v>-2.5</v>
      </c>
      <c r="AK45" s="1">
        <f t="shared" si="4"/>
        <v>-6.1000000000000227</v>
      </c>
      <c r="AL45" s="1">
        <f t="shared" si="4"/>
        <v>0.5</v>
      </c>
      <c r="AM45" s="1">
        <f t="shared" si="4"/>
        <v>-3.4499999999999318</v>
      </c>
      <c r="AN45" s="1">
        <f t="shared" si="4"/>
        <v>0.44999999999998863</v>
      </c>
      <c r="AO45" s="1">
        <f t="shared" si="4"/>
        <v>5</v>
      </c>
      <c r="AP45" s="1">
        <f t="shared" si="4"/>
        <v>1.9199999999999875</v>
      </c>
      <c r="AQ45" s="1">
        <f t="shared" si="4"/>
        <v>1.5</v>
      </c>
      <c r="AR45" s="1">
        <f t="shared" si="4"/>
        <v>-17.949999999999989</v>
      </c>
    </row>
    <row r="46" spans="2:51" x14ac:dyDescent="0.3">
      <c r="B46">
        <f t="shared" si="5"/>
        <v>14.200000000000045</v>
      </c>
      <c r="C46">
        <f t="shared" si="1"/>
        <v>6.3000000000000114</v>
      </c>
      <c r="D46">
        <f t="shared" si="1"/>
        <v>6</v>
      </c>
      <c r="E46">
        <f t="shared" si="1"/>
        <v>2.75</v>
      </c>
      <c r="F46">
        <f t="shared" si="1"/>
        <v>7.5</v>
      </c>
      <c r="G46">
        <f t="shared" si="1"/>
        <v>3.4499999999999886</v>
      </c>
      <c r="H46">
        <f t="shared" si="1"/>
        <v>2.75</v>
      </c>
      <c r="I46">
        <f t="shared" si="1"/>
        <v>0.12000000000000455</v>
      </c>
      <c r="J46">
        <f t="shared" si="1"/>
        <v>0</v>
      </c>
      <c r="K46">
        <f t="shared" si="1"/>
        <v>18.849999999999966</v>
      </c>
      <c r="M46">
        <f t="shared" si="6"/>
        <v>2.9500000000000455</v>
      </c>
      <c r="N46">
        <f t="shared" si="2"/>
        <v>3.1000000000000227</v>
      </c>
      <c r="O46">
        <f t="shared" si="2"/>
        <v>3.9499999999999886</v>
      </c>
      <c r="P46">
        <f t="shared" si="2"/>
        <v>5.6499999999999773</v>
      </c>
      <c r="Q46">
        <f t="shared" si="2"/>
        <v>8.3000000000000682</v>
      </c>
      <c r="R46">
        <f t="shared" si="2"/>
        <v>3.9499999999999886</v>
      </c>
      <c r="S46">
        <f t="shared" si="2"/>
        <v>6.3499999999999659</v>
      </c>
      <c r="T46">
        <f t="shared" si="2"/>
        <v>3.4699999999999989</v>
      </c>
      <c r="U46">
        <f t="shared" si="2"/>
        <v>6.3500000000000227</v>
      </c>
      <c r="V46">
        <f t="shared" si="2"/>
        <v>0.75</v>
      </c>
      <c r="X46">
        <f t="shared" si="7"/>
        <v>1</v>
      </c>
      <c r="Y46">
        <f t="shared" si="3"/>
        <v>1</v>
      </c>
      <c r="Z46">
        <f t="shared" si="3"/>
        <v>1</v>
      </c>
      <c r="AA46">
        <f t="shared" si="3"/>
        <v>0</v>
      </c>
      <c r="AB46">
        <f t="shared" si="3"/>
        <v>0</v>
      </c>
      <c r="AC46">
        <f t="shared" si="3"/>
        <v>0</v>
      </c>
      <c r="AD46">
        <f t="shared" si="3"/>
        <v>0</v>
      </c>
      <c r="AE46">
        <f t="shared" si="3"/>
        <v>0</v>
      </c>
      <c r="AF46">
        <f t="shared" si="3"/>
        <v>0</v>
      </c>
      <c r="AG46">
        <f t="shared" si="3"/>
        <v>1</v>
      </c>
      <c r="AI46" s="1">
        <f t="shared" si="8"/>
        <v>-4</v>
      </c>
      <c r="AJ46" s="1">
        <f t="shared" si="4"/>
        <v>2.8500000000000227</v>
      </c>
      <c r="AK46" s="1">
        <f t="shared" si="4"/>
        <v>7</v>
      </c>
      <c r="AL46" s="1">
        <f t="shared" si="4"/>
        <v>12.350000000000023</v>
      </c>
      <c r="AM46" s="1">
        <f t="shared" si="4"/>
        <v>5.3999999999999773</v>
      </c>
      <c r="AN46" s="1">
        <f t="shared" si="4"/>
        <v>-0.15000000000003411</v>
      </c>
      <c r="AO46" s="1">
        <f t="shared" si="4"/>
        <v>5</v>
      </c>
      <c r="AP46" s="1">
        <f t="shared" si="4"/>
        <v>4.4300000000000068</v>
      </c>
      <c r="AQ46" s="1">
        <f t="shared" si="4"/>
        <v>3.5999999999999659</v>
      </c>
      <c r="AR46" s="1">
        <f t="shared" si="4"/>
        <v>-1.6999999999999886</v>
      </c>
    </row>
    <row r="47" spans="2:51" x14ac:dyDescent="0.3">
      <c r="B47">
        <f>M21-B21</f>
        <v>13.799999999999955</v>
      </c>
      <c r="C47">
        <f t="shared" ref="C47:K49" si="9">N21-C21</f>
        <v>4.1499999999999773</v>
      </c>
      <c r="D47">
        <f t="shared" si="9"/>
        <v>0.10000000000002274</v>
      </c>
      <c r="E47">
        <f t="shared" si="9"/>
        <v>0.64999999999997726</v>
      </c>
      <c r="F47">
        <f t="shared" si="9"/>
        <v>10.350000000000023</v>
      </c>
      <c r="G47">
        <f t="shared" si="9"/>
        <v>2.8000000000000114</v>
      </c>
      <c r="H47">
        <f t="shared" si="9"/>
        <v>1.0500000000000114</v>
      </c>
      <c r="I47">
        <f t="shared" si="9"/>
        <v>0</v>
      </c>
      <c r="J47">
        <f t="shared" si="9"/>
        <v>0.55000000000001137</v>
      </c>
      <c r="K47">
        <f t="shared" si="9"/>
        <v>5.6999999999999886</v>
      </c>
      <c r="M47">
        <f t="shared" si="6"/>
        <v>0</v>
      </c>
      <c r="N47">
        <f t="shared" si="2"/>
        <v>4.6000000000000227</v>
      </c>
      <c r="O47">
        <f t="shared" si="2"/>
        <v>8.1999999999999886</v>
      </c>
      <c r="P47">
        <f t="shared" si="2"/>
        <v>14.100000000000023</v>
      </c>
      <c r="Q47">
        <f t="shared" si="2"/>
        <v>2.5</v>
      </c>
      <c r="R47">
        <f t="shared" si="2"/>
        <v>3.2999999999999545</v>
      </c>
      <c r="S47">
        <f t="shared" si="2"/>
        <v>7.5999999999999659</v>
      </c>
      <c r="T47">
        <f t="shared" si="2"/>
        <v>5.0600000000000023</v>
      </c>
      <c r="U47">
        <f t="shared" si="2"/>
        <v>6.3000000000000114</v>
      </c>
      <c r="V47">
        <f t="shared" si="2"/>
        <v>3.1500000000000341</v>
      </c>
      <c r="X47">
        <f t="shared" si="7"/>
        <v>1</v>
      </c>
      <c r="Y47">
        <f t="shared" si="3"/>
        <v>0</v>
      </c>
      <c r="Z47">
        <f t="shared" si="3"/>
        <v>0</v>
      </c>
      <c r="AA47">
        <f t="shared" si="3"/>
        <v>0</v>
      </c>
      <c r="AB47">
        <f t="shared" si="3"/>
        <v>1</v>
      </c>
      <c r="AC47">
        <f t="shared" si="3"/>
        <v>0</v>
      </c>
      <c r="AD47">
        <f t="shared" si="3"/>
        <v>0</v>
      </c>
      <c r="AE47">
        <f t="shared" si="3"/>
        <v>0</v>
      </c>
      <c r="AF47">
        <f t="shared" si="3"/>
        <v>0</v>
      </c>
      <c r="AG47">
        <f t="shared" si="3"/>
        <v>1</v>
      </c>
      <c r="AI47" s="1">
        <f t="shared" si="8"/>
        <v>1</v>
      </c>
      <c r="AJ47" s="1">
        <f t="shared" si="4"/>
        <v>0.64999999999997726</v>
      </c>
      <c r="AK47" s="1">
        <f t="shared" si="4"/>
        <v>1.3500000000000227</v>
      </c>
      <c r="AL47" s="1">
        <f t="shared" si="4"/>
        <v>2.4499999999999886</v>
      </c>
      <c r="AM47" s="1">
        <f t="shared" si="4"/>
        <v>-0.79999999999995453</v>
      </c>
      <c r="AN47" s="1">
        <f t="shared" si="4"/>
        <v>3.8500000000000227</v>
      </c>
      <c r="AO47" s="1">
        <f t="shared" si="4"/>
        <v>7.75</v>
      </c>
      <c r="AP47" s="1">
        <f t="shared" si="4"/>
        <v>4.1100000000000136</v>
      </c>
      <c r="AQ47" s="1">
        <f t="shared" si="4"/>
        <v>4.5500000000000114</v>
      </c>
      <c r="AR47" s="1">
        <f t="shared" si="4"/>
        <v>7.1499999999999773</v>
      </c>
    </row>
    <row r="48" spans="2:51" x14ac:dyDescent="0.3">
      <c r="B48">
        <f t="shared" si="5"/>
        <v>3.7000000000000455</v>
      </c>
      <c r="C48">
        <f t="shared" si="9"/>
        <v>1</v>
      </c>
      <c r="D48">
        <f t="shared" si="9"/>
        <v>1.3499999999999659</v>
      </c>
      <c r="E48">
        <f t="shared" si="9"/>
        <v>2.5500000000000114</v>
      </c>
      <c r="F48">
        <f t="shared" si="9"/>
        <v>5</v>
      </c>
      <c r="G48">
        <f t="shared" si="9"/>
        <v>0.94999999999998863</v>
      </c>
      <c r="H48">
        <f t="shared" si="9"/>
        <v>0</v>
      </c>
      <c r="I48">
        <f t="shared" si="9"/>
        <v>0.80999999999997385</v>
      </c>
      <c r="J48">
        <f t="shared" si="9"/>
        <v>0</v>
      </c>
      <c r="K48">
        <f t="shared" si="9"/>
        <v>0</v>
      </c>
      <c r="M48">
        <f t="shared" si="6"/>
        <v>11.549999999999955</v>
      </c>
      <c r="N48">
        <f t="shared" ref="N48:N51" si="10">C22-Y22</f>
        <v>4.8999999999999773</v>
      </c>
      <c r="O48">
        <f t="shared" ref="O48:O51" si="11">D22-Z22</f>
        <v>5.25</v>
      </c>
      <c r="P48">
        <f t="shared" ref="P48:P51" si="12">E22-AA22</f>
        <v>3.1500000000000341</v>
      </c>
      <c r="Q48">
        <f t="shared" ref="Q48:Q51" si="13">F22-AB22</f>
        <v>5.4000000000000909</v>
      </c>
      <c r="R48">
        <f t="shared" ref="R48:R51" si="14">G22-AC22</f>
        <v>5.6499999999999773</v>
      </c>
      <c r="S48">
        <f t="shared" ref="S48:S51" si="15">H22-AD22</f>
        <v>8.8999999999999773</v>
      </c>
      <c r="T48">
        <f t="shared" ref="T48:T51" si="16">I22-AE22</f>
        <v>5.910000000000025</v>
      </c>
      <c r="U48">
        <f t="shared" ref="U48:U51" si="17">J22-AF22</f>
        <v>5.6999999999999886</v>
      </c>
      <c r="V48">
        <f t="shared" ref="V48:V51" si="18">K22-AG22</f>
        <v>7.3000000000000114</v>
      </c>
      <c r="X48">
        <f t="shared" si="7"/>
        <v>0</v>
      </c>
      <c r="Y48">
        <f t="shared" ref="Y48:Y51" si="19">IF(N48&gt;C48,0,1)</f>
        <v>0</v>
      </c>
      <c r="Z48">
        <f t="shared" ref="Z48:Z51" si="20">IF(O48&gt;D48,0,1)</f>
        <v>0</v>
      </c>
      <c r="AA48">
        <f t="shared" ref="AA48:AA51" si="21">IF(P48&gt;E48,0,1)</f>
        <v>0</v>
      </c>
      <c r="AB48">
        <f t="shared" ref="AB48:AB51" si="22">IF(Q48&gt;F48,0,1)</f>
        <v>0</v>
      </c>
      <c r="AC48">
        <f t="shared" ref="AC48:AC51" si="23">IF(R48&gt;G48,0,1)</f>
        <v>0</v>
      </c>
      <c r="AD48">
        <f t="shared" ref="AD48:AD51" si="24">IF(S48&gt;H48,0,1)</f>
        <v>0</v>
      </c>
      <c r="AE48">
        <f t="shared" ref="AE48:AE51" si="25">IF(T48&gt;I48,0,1)</f>
        <v>0</v>
      </c>
      <c r="AF48">
        <f t="shared" ref="AF48:AF51" si="26">IF(U48&gt;J48,0,1)</f>
        <v>0</v>
      </c>
      <c r="AG48">
        <f t="shared" ref="AG48:AG51" si="27">IF(V48&gt;K48,0,1)</f>
        <v>0</v>
      </c>
      <c r="AI48" s="1">
        <f t="shared" si="8"/>
        <v>-18.549999999999955</v>
      </c>
      <c r="AJ48" s="1">
        <f t="shared" ref="AJ48:AJ51" si="28">AJ22-C22</f>
        <v>-13.5</v>
      </c>
      <c r="AK48" s="1">
        <f t="shared" ref="AK48:AK51" si="29">AK22-D22</f>
        <v>-4.5500000000000114</v>
      </c>
      <c r="AL48" s="1">
        <f t="shared" ref="AL48:AL51" si="30">AL22-E22</f>
        <v>0</v>
      </c>
      <c r="AM48" s="1">
        <f t="shared" ref="AM48:AM51" si="31">AM22-F22</f>
        <v>8.2999999999999545</v>
      </c>
      <c r="AN48" s="1">
        <f t="shared" ref="AN48:AN51" si="32">AN22-G22</f>
        <v>-1.5500000000000114</v>
      </c>
      <c r="AO48" s="1">
        <f t="shared" ref="AO48:AO51" si="33">AO22-H22</f>
        <v>-4.1999999999999886</v>
      </c>
      <c r="AP48" s="1">
        <f t="shared" ref="AP48:AP51" si="34">AP22-I22</f>
        <v>-2.1100000000000136</v>
      </c>
      <c r="AQ48" s="1">
        <f t="shared" ref="AQ48:AQ51" si="35">AQ22-J22</f>
        <v>-2.8000000000000114</v>
      </c>
      <c r="AR48" s="1">
        <f t="shared" ref="AR48:AR51" si="36">AR22-K22</f>
        <v>-1.6000000000000227</v>
      </c>
    </row>
    <row r="49" spans="2:45" x14ac:dyDescent="0.3">
      <c r="B49">
        <f t="shared" si="5"/>
        <v>18.399999999999977</v>
      </c>
      <c r="C49">
        <f t="shared" si="9"/>
        <v>16.800000000000011</v>
      </c>
      <c r="D49">
        <f t="shared" si="9"/>
        <v>7.1999999999999886</v>
      </c>
      <c r="E49">
        <f t="shared" si="9"/>
        <v>1.0999999999999659</v>
      </c>
      <c r="F49">
        <f t="shared" si="9"/>
        <v>1</v>
      </c>
      <c r="G49">
        <f t="shared" si="9"/>
        <v>4.1999999999999886</v>
      </c>
      <c r="H49">
        <f t="shared" si="9"/>
        <v>4.1000000000000227</v>
      </c>
      <c r="I49">
        <f t="shared" si="9"/>
        <v>0.94999999999998863</v>
      </c>
      <c r="J49">
        <f t="shared" si="9"/>
        <v>2.9000000000000341</v>
      </c>
      <c r="K49">
        <f t="shared" si="9"/>
        <v>2.9500000000000455</v>
      </c>
      <c r="M49">
        <f t="shared" si="6"/>
        <v>6.4500000000000455</v>
      </c>
      <c r="N49">
        <f t="shared" si="10"/>
        <v>0.30000000000001137</v>
      </c>
      <c r="O49">
        <f t="shared" si="11"/>
        <v>4.5500000000000114</v>
      </c>
      <c r="P49">
        <f t="shared" si="12"/>
        <v>6.6000000000000227</v>
      </c>
      <c r="Q49">
        <f t="shared" si="13"/>
        <v>12.649999999999977</v>
      </c>
      <c r="R49">
        <f t="shared" si="14"/>
        <v>2.1999999999999886</v>
      </c>
      <c r="S49">
        <f t="shared" si="15"/>
        <v>3.5500000000000114</v>
      </c>
      <c r="T49">
        <f t="shared" si="16"/>
        <v>4.4099999999999966</v>
      </c>
      <c r="U49">
        <f t="shared" si="17"/>
        <v>3.3000000000000114</v>
      </c>
      <c r="V49">
        <f t="shared" si="18"/>
        <v>3.5</v>
      </c>
      <c r="X49">
        <f t="shared" si="7"/>
        <v>1</v>
      </c>
      <c r="Y49">
        <f t="shared" si="19"/>
        <v>1</v>
      </c>
      <c r="Z49">
        <f t="shared" si="20"/>
        <v>1</v>
      </c>
      <c r="AA49">
        <f t="shared" si="21"/>
        <v>0</v>
      </c>
      <c r="AB49">
        <f t="shared" si="22"/>
        <v>0</v>
      </c>
      <c r="AC49">
        <f t="shared" si="23"/>
        <v>1</v>
      </c>
      <c r="AD49">
        <f t="shared" si="24"/>
        <v>1</v>
      </c>
      <c r="AE49">
        <f t="shared" si="25"/>
        <v>0</v>
      </c>
      <c r="AF49">
        <f t="shared" si="26"/>
        <v>0</v>
      </c>
      <c r="AG49">
        <f t="shared" si="27"/>
        <v>0</v>
      </c>
      <c r="AI49" s="1">
        <f t="shared" si="8"/>
        <v>-4.4500000000000455</v>
      </c>
      <c r="AJ49" s="1">
        <f t="shared" si="28"/>
        <v>-5</v>
      </c>
      <c r="AK49" s="1">
        <f t="shared" si="29"/>
        <v>-10.800000000000011</v>
      </c>
      <c r="AL49" s="1">
        <f t="shared" si="30"/>
        <v>-8.6999999999999886</v>
      </c>
      <c r="AM49" s="1">
        <f t="shared" si="31"/>
        <v>-6.2000000000000455</v>
      </c>
      <c r="AN49" s="1">
        <f t="shared" si="32"/>
        <v>2.75</v>
      </c>
      <c r="AO49" s="1">
        <f t="shared" si="33"/>
        <v>-6.6999999999999886</v>
      </c>
      <c r="AP49" s="1">
        <f t="shared" si="34"/>
        <v>-7</v>
      </c>
      <c r="AQ49" s="1">
        <f t="shared" si="35"/>
        <v>-2.5</v>
      </c>
      <c r="AR49" s="1">
        <f t="shared" si="36"/>
        <v>-5.0499999999999545</v>
      </c>
    </row>
    <row r="50" spans="2:45" x14ac:dyDescent="0.3">
      <c r="B50">
        <f>M24-B24</f>
        <v>2.3500000000000227</v>
      </c>
      <c r="C50">
        <f t="shared" ref="C50:K51" si="37">N24-C24</f>
        <v>4.6999999999999886</v>
      </c>
      <c r="D50">
        <f t="shared" si="37"/>
        <v>8.0500000000000114</v>
      </c>
      <c r="E50">
        <f t="shared" si="37"/>
        <v>7.1499999999999773</v>
      </c>
      <c r="F50">
        <f t="shared" si="37"/>
        <v>15.800000000000068</v>
      </c>
      <c r="G50">
        <f t="shared" si="37"/>
        <v>2.1000000000000227</v>
      </c>
      <c r="H50">
        <f t="shared" si="37"/>
        <v>4.1000000000000227</v>
      </c>
      <c r="I50">
        <f t="shared" si="37"/>
        <v>5.5500000000000114</v>
      </c>
      <c r="J50">
        <f t="shared" si="37"/>
        <v>3.4000000000000341</v>
      </c>
      <c r="K50">
        <f t="shared" si="37"/>
        <v>5.3499999999999659</v>
      </c>
      <c r="M50">
        <f t="shared" si="6"/>
        <v>2.6000000000000227</v>
      </c>
      <c r="N50">
        <f t="shared" si="10"/>
        <v>5.3500000000000227</v>
      </c>
      <c r="O50">
        <f t="shared" si="11"/>
        <v>0.80000000000001137</v>
      </c>
      <c r="P50">
        <f t="shared" si="12"/>
        <v>2.1000000000000227</v>
      </c>
      <c r="Q50">
        <f t="shared" si="13"/>
        <v>25.399999999999977</v>
      </c>
      <c r="R50">
        <f t="shared" si="14"/>
        <v>6</v>
      </c>
      <c r="S50">
        <f t="shared" si="15"/>
        <v>2.8500000000000227</v>
      </c>
      <c r="T50">
        <f t="shared" si="16"/>
        <v>5.0000000000011369E-2</v>
      </c>
      <c r="U50">
        <f t="shared" si="17"/>
        <v>1.5999999999999659</v>
      </c>
      <c r="V50">
        <f t="shared" si="18"/>
        <v>0.35000000000002274</v>
      </c>
      <c r="X50">
        <f t="shared" si="7"/>
        <v>0</v>
      </c>
      <c r="Y50">
        <f t="shared" si="19"/>
        <v>0</v>
      </c>
      <c r="Z50">
        <f t="shared" si="20"/>
        <v>1</v>
      </c>
      <c r="AA50">
        <f t="shared" si="21"/>
        <v>1</v>
      </c>
      <c r="AB50">
        <f t="shared" si="22"/>
        <v>0</v>
      </c>
      <c r="AC50">
        <f t="shared" si="23"/>
        <v>0</v>
      </c>
      <c r="AD50">
        <f t="shared" si="24"/>
        <v>1</v>
      </c>
      <c r="AE50">
        <f t="shared" si="25"/>
        <v>1</v>
      </c>
      <c r="AF50">
        <f t="shared" si="26"/>
        <v>1</v>
      </c>
      <c r="AG50">
        <f t="shared" si="27"/>
        <v>1</v>
      </c>
      <c r="AI50" s="1">
        <f t="shared" si="8"/>
        <v>8</v>
      </c>
      <c r="AJ50" s="1">
        <f t="shared" si="28"/>
        <v>6.5</v>
      </c>
      <c r="AK50" s="1">
        <f t="shared" si="29"/>
        <v>12</v>
      </c>
      <c r="AL50" s="1">
        <f t="shared" si="30"/>
        <v>28.899999999999977</v>
      </c>
      <c r="AM50" s="1">
        <f t="shared" si="31"/>
        <v>9.4000000000000909</v>
      </c>
      <c r="AN50" s="1">
        <f t="shared" si="32"/>
        <v>10.5</v>
      </c>
      <c r="AO50" s="1">
        <f t="shared" si="33"/>
        <v>13.850000000000023</v>
      </c>
      <c r="AP50" s="1">
        <f t="shared" si="34"/>
        <v>3</v>
      </c>
      <c r="AQ50" s="1">
        <f t="shared" si="35"/>
        <v>8.8000000000000114</v>
      </c>
      <c r="AR50" s="1">
        <f t="shared" si="36"/>
        <v>12.199999999999989</v>
      </c>
    </row>
    <row r="51" spans="2:45" x14ac:dyDescent="0.3">
      <c r="B51">
        <f t="shared" si="5"/>
        <v>1.4500000000000455</v>
      </c>
      <c r="C51">
        <f t="shared" si="37"/>
        <v>0</v>
      </c>
      <c r="D51">
        <f t="shared" si="37"/>
        <v>0.5</v>
      </c>
      <c r="E51">
        <f t="shared" si="37"/>
        <v>0.14999999999997726</v>
      </c>
      <c r="F51">
        <f t="shared" si="37"/>
        <v>7.3999999999999773</v>
      </c>
      <c r="G51">
        <f t="shared" si="37"/>
        <v>0</v>
      </c>
      <c r="H51">
        <f t="shared" si="37"/>
        <v>0.44999999999998863</v>
      </c>
      <c r="I51">
        <f t="shared" si="37"/>
        <v>0</v>
      </c>
      <c r="J51">
        <f t="shared" si="37"/>
        <v>0.35000000000002274</v>
      </c>
      <c r="K51">
        <f t="shared" si="37"/>
        <v>0.14999999999997726</v>
      </c>
      <c r="M51">
        <f t="shared" si="6"/>
        <v>16.799999999999955</v>
      </c>
      <c r="N51">
        <f t="shared" si="10"/>
        <v>8.6999999999999886</v>
      </c>
      <c r="O51">
        <f t="shared" si="11"/>
        <v>14.899999999999977</v>
      </c>
      <c r="P51">
        <f t="shared" si="12"/>
        <v>22.5</v>
      </c>
      <c r="Q51">
        <f t="shared" si="13"/>
        <v>14.100000000000023</v>
      </c>
      <c r="R51">
        <f t="shared" si="14"/>
        <v>13.899999999999977</v>
      </c>
      <c r="S51">
        <f t="shared" si="15"/>
        <v>20.150000000000034</v>
      </c>
      <c r="T51">
        <f t="shared" si="16"/>
        <v>4.9000000000000057</v>
      </c>
      <c r="U51">
        <f t="shared" si="17"/>
        <v>13.850000000000023</v>
      </c>
      <c r="V51">
        <f t="shared" si="18"/>
        <v>12.949999999999989</v>
      </c>
      <c r="X51">
        <f t="shared" si="7"/>
        <v>0</v>
      </c>
      <c r="Y51">
        <f t="shared" si="19"/>
        <v>0</v>
      </c>
      <c r="Z51">
        <f t="shared" si="20"/>
        <v>0</v>
      </c>
      <c r="AA51">
        <f t="shared" si="21"/>
        <v>0</v>
      </c>
      <c r="AB51">
        <f t="shared" si="22"/>
        <v>0</v>
      </c>
      <c r="AC51">
        <f t="shared" si="23"/>
        <v>0</v>
      </c>
      <c r="AD51">
        <f t="shared" si="24"/>
        <v>0</v>
      </c>
      <c r="AE51">
        <f t="shared" si="25"/>
        <v>0</v>
      </c>
      <c r="AF51">
        <f t="shared" si="26"/>
        <v>0</v>
      </c>
      <c r="AG51">
        <f t="shared" si="27"/>
        <v>0</v>
      </c>
      <c r="AI51" s="1">
        <f t="shared" si="8"/>
        <v>-0.5842105263158146</v>
      </c>
      <c r="AJ51" s="1">
        <f t="shared" si="28"/>
        <v>-2.7122807017543664</v>
      </c>
      <c r="AK51" s="1">
        <f t="shared" si="29"/>
        <v>1.884210526315826</v>
      </c>
      <c r="AL51" s="1">
        <f t="shared" si="30"/>
        <v>-20.914035087719242</v>
      </c>
      <c r="AM51" s="1">
        <f t="shared" si="31"/>
        <v>0.79035087719296371</v>
      </c>
      <c r="AN51" s="1">
        <f t="shared" si="32"/>
        <v>-12.128947368420995</v>
      </c>
      <c r="AO51" s="1">
        <f t="shared" si="33"/>
        <v>-1.5692982456141635</v>
      </c>
      <c r="AP51" s="1">
        <f t="shared" si="34"/>
        <v>0.47754385964913126</v>
      </c>
      <c r="AQ51" s="1">
        <f t="shared" si="35"/>
        <v>-5.7771929824561425</v>
      </c>
      <c r="AR51" s="1">
        <f t="shared" si="36"/>
        <v>-12.416666666666572</v>
      </c>
    </row>
    <row r="52" spans="2:45" ht="15" thickBot="1" x14ac:dyDescent="0.35">
      <c r="X52" s="8">
        <f>SUM(X32:X51)</f>
        <v>8</v>
      </c>
      <c r="Y52" s="8">
        <f t="shared" ref="Y52:AG52" si="38">SUM(Y32:Y51)</f>
        <v>9</v>
      </c>
      <c r="Z52" s="8">
        <f t="shared" si="38"/>
        <v>6</v>
      </c>
      <c r="AA52" s="8">
        <f t="shared" si="38"/>
        <v>7</v>
      </c>
      <c r="AB52" s="8">
        <f t="shared" si="38"/>
        <v>8</v>
      </c>
      <c r="AC52" s="8">
        <f t="shared" si="38"/>
        <v>8</v>
      </c>
      <c r="AD52" s="8">
        <f t="shared" si="38"/>
        <v>6</v>
      </c>
      <c r="AE52" s="8">
        <f t="shared" si="38"/>
        <v>8</v>
      </c>
      <c r="AF52" s="8">
        <f t="shared" si="38"/>
        <v>7</v>
      </c>
      <c r="AG52" s="8">
        <f t="shared" si="38"/>
        <v>9</v>
      </c>
      <c r="AI52" s="9">
        <f>SUM(AI32:AI51)</f>
        <v>-32.03421052631586</v>
      </c>
      <c r="AJ52" s="9">
        <f t="shared" ref="AJ52:AR52" si="39">SUM(AJ32:AJ51)</f>
        <v>-22.712280701754366</v>
      </c>
      <c r="AK52" s="9">
        <f t="shared" si="39"/>
        <v>17.384210526315826</v>
      </c>
      <c r="AL52" s="9">
        <f t="shared" si="39"/>
        <v>12.085964912280758</v>
      </c>
      <c r="AM52" s="9">
        <f t="shared" si="39"/>
        <v>74.190350877193055</v>
      </c>
      <c r="AN52" s="9">
        <f t="shared" si="39"/>
        <v>15.321052631578993</v>
      </c>
      <c r="AO52" s="9">
        <f t="shared" si="39"/>
        <v>53.280701754385859</v>
      </c>
      <c r="AP52" s="9">
        <f t="shared" si="39"/>
        <v>3.7275438596491313</v>
      </c>
      <c r="AQ52" s="9">
        <f t="shared" si="39"/>
        <v>7.8228070175438802</v>
      </c>
      <c r="AR52" s="9">
        <f t="shared" si="39"/>
        <v>-12.116666666666561</v>
      </c>
    </row>
    <row r="53" spans="2:45" ht="15" thickTop="1" x14ac:dyDescent="0.3"/>
    <row r="54" spans="2:45" x14ac:dyDescent="0.3">
      <c r="AI54" s="10">
        <f>X52/21</f>
        <v>0.38095238095238093</v>
      </c>
      <c r="AJ54" s="10">
        <f>Y52/21</f>
        <v>0.42857142857142855</v>
      </c>
      <c r="AK54" s="10">
        <f t="shared" ref="AJ54:AR54" si="40">Z52/21</f>
        <v>0.2857142857142857</v>
      </c>
      <c r="AL54" s="10">
        <f t="shared" si="40"/>
        <v>0.33333333333333331</v>
      </c>
      <c r="AM54" s="11">
        <f t="shared" si="40"/>
        <v>0.38095238095238093</v>
      </c>
      <c r="AN54" s="10">
        <f t="shared" si="40"/>
        <v>0.38095238095238093</v>
      </c>
      <c r="AO54" s="11">
        <f t="shared" si="40"/>
        <v>0.2857142857142857</v>
      </c>
      <c r="AP54" s="10">
        <f t="shared" si="40"/>
        <v>0.38095238095238093</v>
      </c>
      <c r="AQ54" s="10">
        <f t="shared" si="40"/>
        <v>0.33333333333333331</v>
      </c>
      <c r="AR54" s="10">
        <f t="shared" si="40"/>
        <v>0.42857142857142855</v>
      </c>
    </row>
    <row r="55" spans="2:45" x14ac:dyDescent="0.3">
      <c r="AI55" s="10">
        <f>AI52/B6</f>
        <v>-0.10846186059358678</v>
      </c>
      <c r="AJ55" s="10">
        <f t="shared" ref="AJ55:AR55" si="41">AJ52/C6</f>
        <v>-7.3502526542894395E-2</v>
      </c>
      <c r="AK55" s="10">
        <f t="shared" si="41"/>
        <v>5.843432109685992E-2</v>
      </c>
      <c r="AL55" s="10">
        <f t="shared" si="41"/>
        <v>2.8437564499484137E-2</v>
      </c>
      <c r="AM55" s="11">
        <f t="shared" si="41"/>
        <v>0.11470369647061389</v>
      </c>
      <c r="AN55" s="10">
        <f t="shared" si="41"/>
        <v>3.2877795346736037E-2</v>
      </c>
      <c r="AO55" s="11">
        <f t="shared" si="41"/>
        <v>0.14841421101500241</v>
      </c>
      <c r="AP55" s="10">
        <f t="shared" si="41"/>
        <v>2.5400639588750468E-2</v>
      </c>
      <c r="AQ55" s="10">
        <f t="shared" si="41"/>
        <v>3.0041501603471125E-2</v>
      </c>
      <c r="AR55" s="10">
        <f t="shared" si="41"/>
        <v>-3.7368285787714915E-2</v>
      </c>
      <c r="AS55" s="12">
        <f>SUM(AI55:AR55)</f>
        <v>0.21897705669672188</v>
      </c>
    </row>
    <row r="56" spans="2:45" x14ac:dyDescent="0.3">
      <c r="AS56">
        <f>SUM(B6:K6)</f>
        <v>3530.0499999999997</v>
      </c>
    </row>
    <row r="57" spans="2:45" ht="14.4" customHeight="1" x14ac:dyDescent="0.3">
      <c r="AL57" s="21" t="s">
        <v>73</v>
      </c>
      <c r="AM57" s="21"/>
      <c r="AN57" s="21"/>
      <c r="AO57" s="21"/>
      <c r="AP57" s="21"/>
      <c r="AQ57" s="21"/>
      <c r="AS57">
        <f>AS56*AS55</f>
        <v>772.99995899226303</v>
      </c>
    </row>
    <row r="58" spans="2:45" x14ac:dyDescent="0.3">
      <c r="AL58" s="21"/>
      <c r="AM58" s="21"/>
      <c r="AN58" s="21"/>
      <c r="AO58" s="21"/>
      <c r="AP58" s="21"/>
      <c r="AQ58" s="21"/>
    </row>
    <row r="59" spans="2:45" x14ac:dyDescent="0.3">
      <c r="AL59" s="21"/>
      <c r="AM59" s="21"/>
      <c r="AN59" s="21"/>
      <c r="AO59" s="21"/>
      <c r="AP59" s="21"/>
      <c r="AQ59" s="21"/>
    </row>
    <row r="60" spans="2:45" x14ac:dyDescent="0.3">
      <c r="AL60" s="21"/>
      <c r="AM60" s="21"/>
      <c r="AN60" s="21"/>
      <c r="AO60" s="21"/>
      <c r="AP60" s="21"/>
      <c r="AQ60" s="21"/>
    </row>
  </sheetData>
  <mergeCells count="6">
    <mergeCell ref="AL57:AQ60"/>
    <mergeCell ref="Y29:AF29"/>
    <mergeCell ref="AU34:AY40"/>
    <mergeCell ref="AM3:AN3"/>
    <mergeCell ref="F29:G29"/>
    <mergeCell ref="AM29:AN29"/>
  </mergeCells>
  <conditionalFormatting sqref="AI52:AR5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19E3-A3FF-486D-AD99-44831BF278BC}">
  <dimension ref="D1:XFD1048576"/>
  <sheetViews>
    <sheetView workbookViewId="0">
      <selection activeCell="P7" sqref="P7"/>
    </sheetView>
  </sheetViews>
  <sheetFormatPr defaultRowHeight="14.4" x14ac:dyDescent="0.3"/>
  <cols>
    <col min="19" max="19" width="9.5546875" bestFit="1" customWidth="1"/>
    <col min="21" max="22" width="12.6640625" bestFit="1" customWidth="1"/>
  </cols>
  <sheetData>
    <row r="1" spans="4:17" x14ac:dyDescent="0.3">
      <c r="O1" t="s">
        <v>36</v>
      </c>
      <c r="P1" t="s">
        <v>37</v>
      </c>
      <c r="Q1" t="s">
        <v>38</v>
      </c>
    </row>
    <row r="2" spans="4:17" x14ac:dyDescent="0.3">
      <c r="D2" t="s">
        <v>40</v>
      </c>
      <c r="E2" s="14">
        <v>0</v>
      </c>
      <c r="F2" s="14">
        <v>0</v>
      </c>
      <c r="G2" s="14">
        <v>1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  <c r="N2" s="14">
        <v>0</v>
      </c>
    </row>
    <row r="3" spans="4:17" x14ac:dyDescent="0.3">
      <c r="D3" t="s">
        <v>32</v>
      </c>
      <c r="E3" cm="1">
        <f t="array" ref="E3:N3">'daily trading'!X6:AG6</f>
        <v>289.3</v>
      </c>
      <c r="F3">
        <v>307.8</v>
      </c>
      <c r="G3">
        <v>292.05</v>
      </c>
      <c r="H3">
        <v>419.35</v>
      </c>
      <c r="I3">
        <v>632.29999999999995</v>
      </c>
      <c r="J3">
        <v>462.75</v>
      </c>
      <c r="K3">
        <v>358.2</v>
      </c>
      <c r="L3">
        <v>146.34</v>
      </c>
      <c r="M3">
        <v>258.85000000000002</v>
      </c>
      <c r="N3">
        <v>324.25</v>
      </c>
    </row>
    <row r="4" spans="4:17" x14ac:dyDescent="0.3">
      <c r="D4" t="s">
        <v>31</v>
      </c>
      <c r="E4">
        <f>VAR('daily trading'!X6:X25)</f>
        <v>3890.6829671052433</v>
      </c>
      <c r="F4">
        <f>VAR('daily trading'!Y6:Y25)</f>
        <v>135.41586184210539</v>
      </c>
      <c r="G4">
        <f>VAR('daily trading'!Z6:Z25)</f>
        <v>83.514736842105265</v>
      </c>
      <c r="H4">
        <f>VAR('daily trading'!AA6:AA25)</f>
        <v>93.936703947368414</v>
      </c>
      <c r="I4">
        <f>VAR('daily trading'!AB6:AB25)</f>
        <v>515.74065131578971</v>
      </c>
      <c r="J4">
        <f>VAR('daily trading'!AC6:AC25)</f>
        <v>49.8578684210527</v>
      </c>
      <c r="K4">
        <f>VAR('daily trading'!AD6:AD25)</f>
        <v>296.80510526315777</v>
      </c>
      <c r="L4">
        <f>VAR('daily trading'!AE6:AE25)</f>
        <v>14.644267368421039</v>
      </c>
      <c r="M4">
        <f>VAR('daily trading'!AF6:AF25)</f>
        <v>47.371177631578938</v>
      </c>
      <c r="N4">
        <f>VAR('daily trading'!AG6:AG25)</f>
        <v>97.054499999999848</v>
      </c>
    </row>
    <row r="5" spans="4:17" x14ac:dyDescent="0.3">
      <c r="D5" t="s">
        <v>33</v>
      </c>
      <c r="E5">
        <f>SQRT(E4)</f>
        <v>62.375339414749824</v>
      </c>
      <c r="F5">
        <f t="shared" ref="F5:N5" si="0">SQRT(F4)</f>
        <v>11.636832122279044</v>
      </c>
      <c r="G5">
        <f t="shared" si="0"/>
        <v>9.1386397697964465</v>
      </c>
      <c r="H5">
        <f t="shared" si="0"/>
        <v>9.6920949204683513</v>
      </c>
      <c r="I5">
        <f t="shared" si="0"/>
        <v>22.709924071114585</v>
      </c>
      <c r="J5">
        <f t="shared" si="0"/>
        <v>7.0610104390981254</v>
      </c>
      <c r="K5">
        <f t="shared" si="0"/>
        <v>17.228032541853345</v>
      </c>
      <c r="L5">
        <f t="shared" si="0"/>
        <v>3.8267829006126073</v>
      </c>
      <c r="M5">
        <f t="shared" si="0"/>
        <v>6.8826722740211119</v>
      </c>
      <c r="N5">
        <f t="shared" si="0"/>
        <v>9.8516242315670901</v>
      </c>
    </row>
    <row r="6" spans="4:17" x14ac:dyDescent="0.3">
      <c r="D6" t="s">
        <v>35</v>
      </c>
      <c r="E6">
        <f>E3*E2</f>
        <v>0</v>
      </c>
      <c r="F6">
        <f t="shared" ref="F6:N6" si="1">F3*F2</f>
        <v>0</v>
      </c>
      <c r="G6">
        <f t="shared" si="1"/>
        <v>292.05</v>
      </c>
      <c r="H6">
        <f t="shared" si="1"/>
        <v>419.35</v>
      </c>
      <c r="I6">
        <f t="shared" si="1"/>
        <v>632.29999999999995</v>
      </c>
      <c r="J6">
        <f t="shared" si="1"/>
        <v>462.75</v>
      </c>
      <c r="K6">
        <f t="shared" si="1"/>
        <v>358.2</v>
      </c>
      <c r="L6">
        <f t="shared" si="1"/>
        <v>146.34</v>
      </c>
      <c r="M6">
        <f t="shared" si="1"/>
        <v>258.85000000000002</v>
      </c>
      <c r="N6">
        <f t="shared" si="1"/>
        <v>0</v>
      </c>
      <c r="O6">
        <f>SUM(E6:N6)</f>
        <v>2569.84</v>
      </c>
      <c r="P6">
        <v>1000</v>
      </c>
      <c r="Q6">
        <v>4000</v>
      </c>
    </row>
    <row r="7" spans="4:17" x14ac:dyDescent="0.3">
      <c r="D7" t="s">
        <v>39</v>
      </c>
      <c r="E7">
        <f>E6/$O$6</f>
        <v>0</v>
      </c>
      <c r="F7">
        <f t="shared" ref="F7:N7" si="2">F6/$O$6</f>
        <v>0</v>
      </c>
      <c r="G7">
        <f t="shared" si="2"/>
        <v>0.1136452074837344</v>
      </c>
      <c r="H7">
        <f t="shared" si="2"/>
        <v>0.16318136537683281</v>
      </c>
      <c r="I7">
        <f t="shared" si="2"/>
        <v>0.24604644647137561</v>
      </c>
      <c r="J7">
        <f t="shared" si="2"/>
        <v>0.18006957631603523</v>
      </c>
      <c r="K7">
        <f t="shared" si="2"/>
        <v>0.13938610964106712</v>
      </c>
      <c r="L7">
        <f t="shared" si="2"/>
        <v>5.6945179466425924E-2</v>
      </c>
      <c r="M7">
        <f t="shared" si="2"/>
        <v>0.10072611524452885</v>
      </c>
      <c r="N7">
        <f t="shared" si="2"/>
        <v>0</v>
      </c>
    </row>
    <row r="8" spans="4:17" x14ac:dyDescent="0.3">
      <c r="D8" t="s">
        <v>34</v>
      </c>
      <c r="E8">
        <f>E7*E5</f>
        <v>0</v>
      </c>
      <c r="F8">
        <f t="shared" ref="F8:N8" si="3">F7*F5</f>
        <v>0</v>
      </c>
      <c r="G8">
        <f t="shared" si="3"/>
        <v>1.038562612757624</v>
      </c>
      <c r="H8">
        <f t="shared" si="3"/>
        <v>1.5815692824838914</v>
      </c>
      <c r="I8">
        <f t="shared" si="3"/>
        <v>5.5876961173324995</v>
      </c>
      <c r="J8">
        <f t="shared" si="3"/>
        <v>1.2714731581315013</v>
      </c>
      <c r="K8">
        <f t="shared" si="3"/>
        <v>2.4013484327786427</v>
      </c>
      <c r="L8">
        <f t="shared" si="3"/>
        <v>0.21791683905443487</v>
      </c>
      <c r="M8">
        <f t="shared" si="3"/>
        <v>0.6932648406633739</v>
      </c>
      <c r="N8">
        <f t="shared" si="3"/>
        <v>0</v>
      </c>
      <c r="O8" s="13">
        <f>SUM(E8:N8)</f>
        <v>12.791831283201969</v>
      </c>
    </row>
    <row r="11" spans="4:17" x14ac:dyDescent="0.3">
      <c r="D11" t="s">
        <v>55</v>
      </c>
      <c r="E11">
        <f>E2*'daily trading'!AI55</f>
        <v>0</v>
      </c>
      <c r="F11">
        <f>F2*'daily trading'!AJ55</f>
        <v>0</v>
      </c>
      <c r="G11">
        <f>G2*'daily trading'!AK55</f>
        <v>5.843432109685992E-2</v>
      </c>
      <c r="H11">
        <f>H2*'daily trading'!AL55</f>
        <v>2.8437564499484137E-2</v>
      </c>
      <c r="I11">
        <f>I2*'daily trading'!AM55</f>
        <v>0.11470369647061389</v>
      </c>
      <c r="J11">
        <f>J2*'daily trading'!AN55</f>
        <v>3.2877795346736037E-2</v>
      </c>
      <c r="K11">
        <f>K2*'daily trading'!AO55</f>
        <v>0.14841421101500241</v>
      </c>
      <c r="L11">
        <f>L2*'daily trading'!AP55</f>
        <v>2.5400639588750468E-2</v>
      </c>
      <c r="M11">
        <f>M2*'daily trading'!AQ55</f>
        <v>3.0041501603471125E-2</v>
      </c>
      <c r="N11">
        <f>N2*'daily trading'!AR55</f>
        <v>0</v>
      </c>
      <c r="O11" s="10">
        <f>SUM(E11:N11)</f>
        <v>0.43830972962091802</v>
      </c>
    </row>
    <row r="14" spans="4:17" x14ac:dyDescent="0.3">
      <c r="E14" s="6" t="s">
        <v>24</v>
      </c>
      <c r="F14" s="6" t="s">
        <v>25</v>
      </c>
      <c r="G14" s="6" t="s">
        <v>26</v>
      </c>
      <c r="H14" s="6" t="s">
        <v>27</v>
      </c>
      <c r="I14" s="6" t="s">
        <v>28</v>
      </c>
      <c r="J14" s="6" t="s">
        <v>29</v>
      </c>
      <c r="K14" s="6" t="s">
        <v>20</v>
      </c>
      <c r="L14" s="6" t="s">
        <v>21</v>
      </c>
      <c r="M14" s="6" t="s">
        <v>30</v>
      </c>
      <c r="N14" s="6" t="s">
        <v>23</v>
      </c>
    </row>
    <row r="1048551" spans="16384:16384" x14ac:dyDescent="0.3">
      <c r="XFD1048551" cm="1">
        <f t="array" ref="XFD1048551">solver_pre</f>
        <v>1E-4</v>
      </c>
    </row>
    <row r="1048552" spans="16384:16384" x14ac:dyDescent="0.3">
      <c r="XFD1048552" cm="1">
        <f t="array" ref="XFD1048552">solver_scl</f>
        <v>1</v>
      </c>
    </row>
    <row r="1048553" spans="16384:16384" x14ac:dyDescent="0.3">
      <c r="XFD1048553" cm="1">
        <f t="array" ref="XFD1048553">solver_rlx</f>
        <v>2</v>
      </c>
    </row>
    <row r="1048554" spans="16384:16384" x14ac:dyDescent="0.3">
      <c r="XFD1048554" cm="1">
        <f t="array" ref="XFD1048554">solver_tol</f>
        <v>0.01</v>
      </c>
    </row>
    <row r="1048555" spans="16384:16384" x14ac:dyDescent="0.3">
      <c r="XFD1048555" cm="1">
        <f t="array" ref="XFD1048555">solver_cvg</f>
        <v>1E-4</v>
      </c>
    </row>
    <row r="1048556" spans="16384:16384" x14ac:dyDescent="0.3">
      <c r="XFD1048556" t="e" cm="1">
        <f t="array" ref="XFD1048556">AREAS(solver_adj1)</f>
        <v>#NAME?</v>
      </c>
    </row>
    <row r="1048557" spans="16384:16384" x14ac:dyDescent="0.3">
      <c r="XFD1048557" cm="1">
        <f t="array" ref="XFD1048557">solver_ssz</f>
        <v>100</v>
      </c>
    </row>
    <row r="1048558" spans="16384:16384" x14ac:dyDescent="0.3">
      <c r="XFD1048558" cm="1">
        <f t="array" ref="XFD1048558">solver_rsd</f>
        <v>0</v>
      </c>
    </row>
    <row r="1048559" spans="16384:16384" x14ac:dyDescent="0.3">
      <c r="XFD1048559" cm="1">
        <f t="array" ref="XFD1048559">solver_mrt</f>
        <v>7.4999999999999997E-2</v>
      </c>
    </row>
    <row r="1048560" spans="16384:16384" x14ac:dyDescent="0.3">
      <c r="XFD1048560" cm="1">
        <f t="array" ref="XFD1048560">solver_mni</f>
        <v>30</v>
      </c>
    </row>
    <row r="1048561" spans="16384:16384" x14ac:dyDescent="0.3">
      <c r="XFD1048561" cm="1">
        <f t="array" ref="XFD1048561">solver_rbv</f>
        <v>1</v>
      </c>
    </row>
    <row r="1048562" spans="16384:16384" x14ac:dyDescent="0.3">
      <c r="XFD1048562" cm="1">
        <f t="array" ref="XFD1048562">solver_neg</f>
        <v>1</v>
      </c>
    </row>
    <row r="1048563" spans="16384:16384" x14ac:dyDescent="0.3">
      <c r="XFD1048563" t="e" cm="1">
        <f t="array" ref="XFD1048563">solver_ntr</f>
        <v>#NAME?</v>
      </c>
    </row>
    <row r="1048564" spans="16384:16384" x14ac:dyDescent="0.3">
      <c r="XFD1048564" t="e" cm="1">
        <f t="array" ref="XFD1048564">solver_acc</f>
        <v>#NAME?</v>
      </c>
    </row>
    <row r="1048565" spans="16384:16384" x14ac:dyDescent="0.3">
      <c r="XFD1048565" t="e" cm="1">
        <f t="array" ref="XFD1048565">solver_res</f>
        <v>#NAME?</v>
      </c>
    </row>
    <row r="1048566" spans="16384:16384" x14ac:dyDescent="0.3">
      <c r="XFD1048566" t="e" cm="1">
        <f t="array" ref="XFD1048566">solver_ars</f>
        <v>#NAME?</v>
      </c>
    </row>
    <row r="1048567" spans="16384:16384" x14ac:dyDescent="0.3">
      <c r="XFD1048567" t="e" cm="1">
        <f t="array" ref="XFD1048567">solver_sta</f>
        <v>#NAME?</v>
      </c>
    </row>
    <row r="1048568" spans="16384:16384" x14ac:dyDescent="0.3">
      <c r="XFD1048568" t="e" cm="1">
        <f t="array" ref="XFD1048568">solver_met</f>
        <v>#NAME?</v>
      </c>
    </row>
    <row r="1048569" spans="16384:16384" x14ac:dyDescent="0.3">
      <c r="XFD1048569" t="e" cm="1">
        <f t="array" ref="XFD1048569">solver_soc</f>
        <v>#NAME?</v>
      </c>
    </row>
    <row r="1048570" spans="16384:16384" x14ac:dyDescent="0.3">
      <c r="XFD1048570" t="e" cm="1">
        <f t="array" ref="XFD1048570">solver_lpt</f>
        <v>#NAME?</v>
      </c>
    </row>
    <row r="1048571" spans="16384:16384" x14ac:dyDescent="0.3">
      <c r="XFD1048571" t="e" cm="1">
        <f t="array" ref="XFD1048571">solver_lpp</f>
        <v>#NAME?</v>
      </c>
    </row>
    <row r="1048572" spans="16384:16384" x14ac:dyDescent="0.3">
      <c r="XFD1048572" t="e" cm="1">
        <f t="array" ref="XFD1048572">solver_gap</f>
        <v>#NAME?</v>
      </c>
    </row>
    <row r="1048573" spans="16384:16384" x14ac:dyDescent="0.3">
      <c r="XFD1048573" t="e" cm="1">
        <f t="array" ref="XFD1048573">solver_ips</f>
        <v>#NAME?</v>
      </c>
    </row>
    <row r="1048574" spans="16384:16384" x14ac:dyDescent="0.3">
      <c r="XFD1048574" t="e" cm="1">
        <f t="array" ref="XFD1048574">solver_fea</f>
        <v>#NAME?</v>
      </c>
    </row>
    <row r="1048575" spans="16384:16384" x14ac:dyDescent="0.3">
      <c r="XFD1048575" t="e" cm="1">
        <f t="array" ref="XFD1048575">solver_ipi</f>
        <v>#NAME?</v>
      </c>
    </row>
    <row r="1048576" spans="16384:16384" x14ac:dyDescent="0.3">
      <c r="XFD1048576" t="e" cm="1">
        <f t="array" ref="XFD1048576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EA35BFF-385C-4D8D-986F-FE4A65DAA984}">
          <xm:f>'long term risk'!1:1048576</xm:f>
        </x15:webExtension>
        <x15:webExtension appRef="{4DB0D7FD-36AC-4F01-85AC-C027B1A189A8}">
          <xm:f>'long term risk'!XFD1048551:XFD1048576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07DA-8D68-4D93-8254-0E6DEA6DD653}">
  <dimension ref="E6:AZ36"/>
  <sheetViews>
    <sheetView topLeftCell="A5" workbookViewId="0">
      <selection activeCell="BC18" sqref="BC18"/>
    </sheetView>
  </sheetViews>
  <sheetFormatPr defaultRowHeight="14.4" x14ac:dyDescent="0.3"/>
  <cols>
    <col min="8" max="8" width="12.6640625" bestFit="1" customWidth="1"/>
  </cols>
  <sheetData>
    <row r="6" spans="5:52" x14ac:dyDescent="0.3"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49</v>
      </c>
      <c r="O6" s="1" t="s">
        <v>48</v>
      </c>
      <c r="P6" s="1" t="s">
        <v>50</v>
      </c>
    </row>
    <row r="7" spans="5:52" x14ac:dyDescent="0.3">
      <c r="E7" s="1"/>
      <c r="F7" s="15"/>
      <c r="G7" s="16" t="s">
        <v>24</v>
      </c>
      <c r="H7" s="16" t="s">
        <v>25</v>
      </c>
      <c r="I7" s="16" t="s">
        <v>26</v>
      </c>
      <c r="J7" s="16" t="s">
        <v>27</v>
      </c>
      <c r="K7" s="16" t="s">
        <v>28</v>
      </c>
      <c r="L7" s="16" t="s">
        <v>29</v>
      </c>
      <c r="M7" s="16" t="s">
        <v>20</v>
      </c>
      <c r="N7" s="16" t="s">
        <v>21</v>
      </c>
      <c r="O7" s="16" t="s">
        <v>30</v>
      </c>
      <c r="P7" s="16" t="s">
        <v>23</v>
      </c>
      <c r="R7" s="15"/>
      <c r="S7" s="16" t="s">
        <v>24</v>
      </c>
      <c r="T7" s="16" t="s">
        <v>25</v>
      </c>
      <c r="U7" s="16" t="s">
        <v>26</v>
      </c>
      <c r="V7" s="16" t="s">
        <v>27</v>
      </c>
      <c r="W7" s="16" t="s">
        <v>28</v>
      </c>
      <c r="X7" s="16" t="s">
        <v>29</v>
      </c>
      <c r="Y7" s="16" t="s">
        <v>20</v>
      </c>
      <c r="Z7" s="16" t="s">
        <v>21</v>
      </c>
      <c r="AA7" s="16" t="s">
        <v>30</v>
      </c>
      <c r="AB7" s="16" t="s">
        <v>23</v>
      </c>
      <c r="AD7" s="15"/>
      <c r="AE7" s="16" t="s">
        <v>24</v>
      </c>
      <c r="AF7" s="16" t="s">
        <v>25</v>
      </c>
      <c r="AG7" s="16" t="s">
        <v>26</v>
      </c>
      <c r="AH7" s="16" t="s">
        <v>27</v>
      </c>
      <c r="AI7" s="16" t="s">
        <v>28</v>
      </c>
      <c r="AJ7" s="16" t="s">
        <v>29</v>
      </c>
      <c r="AK7" s="16" t="s">
        <v>20</v>
      </c>
      <c r="AL7" s="16" t="s">
        <v>21</v>
      </c>
      <c r="AM7" s="16" t="s">
        <v>30</v>
      </c>
      <c r="AN7" s="16" t="s">
        <v>23</v>
      </c>
      <c r="AP7" s="15"/>
      <c r="AQ7" s="16" t="s">
        <v>24</v>
      </c>
      <c r="AR7" s="16" t="s">
        <v>25</v>
      </c>
      <c r="AS7" s="16" t="s">
        <v>26</v>
      </c>
      <c r="AT7" s="16" t="s">
        <v>27</v>
      </c>
      <c r="AU7" s="16" t="s">
        <v>28</v>
      </c>
      <c r="AV7" s="16" t="s">
        <v>29</v>
      </c>
      <c r="AW7" s="16" t="s">
        <v>20</v>
      </c>
      <c r="AX7" s="16" t="s">
        <v>21</v>
      </c>
      <c r="AY7" s="16" t="s">
        <v>30</v>
      </c>
      <c r="AZ7" s="16" t="s">
        <v>23</v>
      </c>
    </row>
    <row r="8" spans="5:52" x14ac:dyDescent="0.3">
      <c r="E8" s="1" t="s">
        <v>41</v>
      </c>
      <c r="F8" s="16" t="s">
        <v>24</v>
      </c>
      <c r="G8" s="15">
        <f>CORREL('daily trading'!B$6:B$25,'daily trading'!B6:B25)</f>
        <v>1.0000000000000002</v>
      </c>
      <c r="H8" s="15">
        <f>CORREL('daily trading'!$B$6:$B$25,'daily trading'!C6:C25)</f>
        <v>-0.22790168615654968</v>
      </c>
      <c r="I8" s="15">
        <f>CORREL('daily trading'!$B$6:$B$25,'daily trading'!D6:D25)</f>
        <v>2.7825972477127418E-2</v>
      </c>
      <c r="J8" s="15">
        <f>CORREL('daily trading'!$B$6:$B$25,'daily trading'!E6:E25)</f>
        <v>-0.13088981752999926</v>
      </c>
      <c r="K8" s="15">
        <f>CORREL('daily trading'!$B$6:$B$25,'daily trading'!F6:F25)</f>
        <v>0.38513839465413741</v>
      </c>
      <c r="L8" s="15">
        <f>CORREL('daily trading'!$B$6:$B$25,'daily trading'!G6:G25)</f>
        <v>0.22324521500571293</v>
      </c>
      <c r="M8" s="15">
        <f>CORREL('daily trading'!$B$6:$B$25,'daily trading'!H6:H25)</f>
        <v>0.16362873223663671</v>
      </c>
      <c r="N8" s="15">
        <f>CORREL('daily trading'!$B$6:$B$25,'daily trading'!I6:I25)</f>
        <v>-0.1233254553437301</v>
      </c>
      <c r="O8" s="15">
        <f>CORREL('daily trading'!$B$6:$B$25,'daily trading'!J6:J25)</f>
        <v>-0.15359789224101592</v>
      </c>
      <c r="P8" s="15">
        <f>CORREL('daily trading'!$B$6:$B$25,'daily trading'!K6:K25)</f>
        <v>0.14400428370431487</v>
      </c>
      <c r="R8" s="16" t="s">
        <v>24</v>
      </c>
      <c r="S8" s="15">
        <f>H22</f>
        <v>5.5578479118698487</v>
      </c>
      <c r="T8" s="15"/>
      <c r="U8" s="15"/>
      <c r="V8" s="15"/>
      <c r="W8" s="15"/>
      <c r="X8" s="15"/>
      <c r="Y8" s="15"/>
      <c r="Z8" s="15"/>
      <c r="AA8" s="15"/>
      <c r="AB8" s="15"/>
      <c r="AD8" s="16" t="s">
        <v>24</v>
      </c>
      <c r="AE8" s="15">
        <f t="shared" ref="AE8:AE17" si="0">G8-S8</f>
        <v>-4.5578479118698487</v>
      </c>
      <c r="AF8" s="15">
        <f t="shared" ref="AF8:AF17" si="1">H8-T8</f>
        <v>-0.22790168615654968</v>
      </c>
      <c r="AG8" s="15">
        <f t="shared" ref="AG8:AG17" si="2">I8-U8</f>
        <v>2.7825972477127418E-2</v>
      </c>
      <c r="AH8" s="15">
        <f t="shared" ref="AH8:AH17" si="3">J8-V8</f>
        <v>-0.13088981752999926</v>
      </c>
      <c r="AI8" s="15">
        <f t="shared" ref="AI8:AI17" si="4">K8-W8</f>
        <v>0.38513839465413741</v>
      </c>
      <c r="AJ8" s="15">
        <f t="shared" ref="AJ8:AJ17" si="5">L8-X8</f>
        <v>0.22324521500571293</v>
      </c>
      <c r="AK8" s="15">
        <f t="shared" ref="AK8:AK17" si="6">M8-Y8</f>
        <v>0.16362873223663671</v>
      </c>
      <c r="AL8" s="15">
        <f t="shared" ref="AL8:AL17" si="7">N8-Z8</f>
        <v>-0.1233254553437301</v>
      </c>
      <c r="AM8" s="15">
        <f t="shared" ref="AM8:AM17" si="8">O8-AA8</f>
        <v>-0.15359789224101592</v>
      </c>
      <c r="AN8" s="15">
        <f t="shared" ref="AN8:AN17" si="9">P8-AB8</f>
        <v>0.14400428370431487</v>
      </c>
      <c r="AP8" s="16" t="s">
        <v>24</v>
      </c>
      <c r="AQ8" s="19">
        <v>2.2822205540468773E-5</v>
      </c>
      <c r="AR8" s="19">
        <v>2.2822087161714016E-5</v>
      </c>
      <c r="AS8" s="19">
        <v>2.2822087161713898E-5</v>
      </c>
      <c r="AT8" s="19">
        <v>2.2822190042626116E-5</v>
      </c>
      <c r="AU8" s="19">
        <v>2.2822205540459943E-5</v>
      </c>
      <c r="AV8" s="19">
        <v>2.2822205540459886E-5</v>
      </c>
      <c r="AW8" s="19">
        <v>2.2822134393027823E-5</v>
      </c>
      <c r="AX8" s="19">
        <v>2.2821986066690764E-5</v>
      </c>
      <c r="AY8" s="19">
        <v>2.2821986066654562E-5</v>
      </c>
      <c r="AZ8" s="19">
        <v>2.2822205540459794E-5</v>
      </c>
    </row>
    <row r="9" spans="5:52" x14ac:dyDescent="0.3">
      <c r="E9" s="1" t="s">
        <v>42</v>
      </c>
      <c r="F9" s="16" t="s">
        <v>25</v>
      </c>
      <c r="G9" s="15">
        <f>CORREL('daily trading'!B$6:B$25,'daily trading'!$C$6:$C$25)</f>
        <v>-0.22790168615654968</v>
      </c>
      <c r="H9" s="15">
        <f>CORREL('daily trading'!C$6:C$25,'daily trading'!$C$6:$C$25)</f>
        <v>0.99999999999999989</v>
      </c>
      <c r="I9" s="15">
        <f>CORREL('daily trading'!D$6:D$25,'daily trading'!$C$6:$C$25)</f>
        <v>0.20467265422504177</v>
      </c>
      <c r="J9" s="15">
        <f>CORREL('daily trading'!E$6:E$25,'daily trading'!$C$6:$C$25)</f>
        <v>0.21826984259085105</v>
      </c>
      <c r="K9" s="15">
        <f>CORREL('daily trading'!F$6:F$25,'daily trading'!$C$6:$C$25)</f>
        <v>-0.31617769931598999</v>
      </c>
      <c r="L9" s="15">
        <f>CORREL('daily trading'!G$6:G$25,'daily trading'!$C$6:$C$25)</f>
        <v>0.3372999096599143</v>
      </c>
      <c r="M9" s="15">
        <f>CORREL('daily trading'!H$6:H$25,'daily trading'!$C$6:$C$25)</f>
        <v>-4.4434151564932974E-2</v>
      </c>
      <c r="N9" s="15">
        <f>CORREL('daily trading'!I$6:I$25,'daily trading'!$C$6:$C$25)</f>
        <v>0.38956964988877452</v>
      </c>
      <c r="O9" s="15">
        <f>CORREL('daily trading'!J$6:J$25,'daily trading'!$C$6:$C$25)</f>
        <v>0.32797390902487078</v>
      </c>
      <c r="P9" s="15">
        <f>CORREL('daily trading'!K$6:K$25,'daily trading'!$C$6:$C$25)</f>
        <v>0.42924348286875857</v>
      </c>
      <c r="R9" s="16" t="s">
        <v>25</v>
      </c>
      <c r="S9" s="15"/>
      <c r="T9" s="15">
        <f>H22</f>
        <v>5.5578479118698487</v>
      </c>
      <c r="U9" s="15"/>
      <c r="V9" s="15"/>
      <c r="W9" s="15"/>
      <c r="X9" s="15"/>
      <c r="Y9" s="15"/>
      <c r="Z9" s="15"/>
      <c r="AA9" s="15"/>
      <c r="AB9" s="15"/>
      <c r="AD9" s="16" t="s">
        <v>25</v>
      </c>
      <c r="AE9" s="15">
        <f t="shared" si="0"/>
        <v>-0.22790168615654968</v>
      </c>
      <c r="AF9" s="15">
        <f t="shared" si="1"/>
        <v>-4.5578479118698487</v>
      </c>
      <c r="AG9" s="15">
        <f t="shared" si="2"/>
        <v>0.20467265422504177</v>
      </c>
      <c r="AH9" s="15">
        <f t="shared" si="3"/>
        <v>0.21826984259085105</v>
      </c>
      <c r="AI9" s="15">
        <f t="shared" si="4"/>
        <v>-0.31617769931598999</v>
      </c>
      <c r="AJ9" s="15">
        <f t="shared" si="5"/>
        <v>0.3372999096599143</v>
      </c>
      <c r="AK9" s="15">
        <f t="shared" si="6"/>
        <v>-4.4434151564932974E-2</v>
      </c>
      <c r="AL9" s="15">
        <f t="shared" si="7"/>
        <v>0.38956964988877452</v>
      </c>
      <c r="AM9" s="15">
        <f t="shared" si="8"/>
        <v>0.32797390902487078</v>
      </c>
      <c r="AN9" s="15">
        <f t="shared" si="9"/>
        <v>0.42924348286875857</v>
      </c>
      <c r="AP9" s="16" t="s">
        <v>25</v>
      </c>
      <c r="AQ9" s="19">
        <v>9.1544482628531883E-5</v>
      </c>
      <c r="AR9" s="19">
        <v>9.1544546104196874E-5</v>
      </c>
      <c r="AS9" s="19">
        <v>9.1544546104194434E-5</v>
      </c>
      <c r="AT9" s="19">
        <v>9.1544409680794798E-5</v>
      </c>
      <c r="AU9" s="19">
        <v>9.1544482628664399E-5</v>
      </c>
      <c r="AV9" s="19">
        <v>9.1544482628604212E-5</v>
      </c>
      <c r="AW9" s="19">
        <v>9.1544575023335564E-5</v>
      </c>
      <c r="AX9" s="19">
        <v>9.1544487808754073E-5</v>
      </c>
      <c r="AY9" s="19">
        <v>9.1544487808754494E-5</v>
      </c>
      <c r="AZ9" s="19">
        <v>9.1544482628638554E-5</v>
      </c>
    </row>
    <row r="10" spans="5:52" x14ac:dyDescent="0.3">
      <c r="E10" s="1" t="s">
        <v>43</v>
      </c>
      <c r="F10" s="16" t="s">
        <v>26</v>
      </c>
      <c r="G10" s="15">
        <f>CORREL('daily trading'!B$6:B$25,'daily trading'!$D$6:$D$25)</f>
        <v>2.7825972477127418E-2</v>
      </c>
      <c r="H10" s="15">
        <f>CORREL('daily trading'!C$6:C$25,'daily trading'!$D$6:$D$25)</f>
        <v>0.20467265422504177</v>
      </c>
      <c r="I10" s="15">
        <f>CORREL('daily trading'!D$6:D$25,'daily trading'!$D$6:$D$25)</f>
        <v>0.99999999999999989</v>
      </c>
      <c r="J10" s="15">
        <f>CORREL('daily trading'!E$6:E$25,'daily trading'!$D$6:$D$25)</f>
        <v>0.65518937910896713</v>
      </c>
      <c r="K10" s="15">
        <f>CORREL('daily trading'!F$6:F$25,'daily trading'!$D$6:$D$25)</f>
        <v>0.69372548784081856</v>
      </c>
      <c r="L10" s="15">
        <f>CORREL('daily trading'!G$6:G$25,'daily trading'!$D$6:$D$25)</f>
        <v>0.63045273561413029</v>
      </c>
      <c r="M10" s="15">
        <f>CORREL('daily trading'!H$6:H$25,'daily trading'!$D$6:$D$25)</f>
        <v>0.8837679693360202</v>
      </c>
      <c r="N10" s="15">
        <f>CORREL('daily trading'!I$6:I$25,'daily trading'!$D$6:$D$25)</f>
        <v>0.72874666094220608</v>
      </c>
      <c r="O10" s="15">
        <f>CORREL('daily trading'!J$6:J$25,'daily trading'!$D$6:$D$25)</f>
        <v>0.83632572592709764</v>
      </c>
      <c r="P10" s="15">
        <f>CORREL('daily trading'!K$6:K$25,'daily trading'!$D$6:$D$25)</f>
        <v>-0.31333563453522595</v>
      </c>
      <c r="R10" s="16" t="s">
        <v>26</v>
      </c>
      <c r="S10" s="15"/>
      <c r="T10" s="15"/>
      <c r="U10" s="15">
        <f>H22</f>
        <v>5.5578479118698487</v>
      </c>
      <c r="V10" s="15"/>
      <c r="W10" s="15"/>
      <c r="X10" s="15"/>
      <c r="Y10" s="15"/>
      <c r="Z10" s="15"/>
      <c r="AA10" s="15"/>
      <c r="AB10" s="15"/>
      <c r="AD10" s="16" t="s">
        <v>26</v>
      </c>
      <c r="AE10" s="15">
        <f t="shared" si="0"/>
        <v>2.7825972477127418E-2</v>
      </c>
      <c r="AF10" s="15">
        <f t="shared" si="1"/>
        <v>0.20467265422504177</v>
      </c>
      <c r="AG10" s="15">
        <f t="shared" si="2"/>
        <v>-4.5578479118698487</v>
      </c>
      <c r="AH10" s="15">
        <f t="shared" si="3"/>
        <v>0.65518937910896713</v>
      </c>
      <c r="AI10" s="15">
        <f t="shared" si="4"/>
        <v>0.69372548784081856</v>
      </c>
      <c r="AJ10" s="15">
        <f t="shared" si="5"/>
        <v>0.63045273561413029</v>
      </c>
      <c r="AK10" s="15">
        <f t="shared" si="6"/>
        <v>0.8837679693360202</v>
      </c>
      <c r="AL10" s="15">
        <f t="shared" si="7"/>
        <v>0.72874666094220608</v>
      </c>
      <c r="AM10" s="15">
        <f t="shared" si="8"/>
        <v>0.83632572592709764</v>
      </c>
      <c r="AN10" s="15">
        <f t="shared" si="9"/>
        <v>-0.31333563453522595</v>
      </c>
      <c r="AP10" s="16" t="s">
        <v>26</v>
      </c>
      <c r="AQ10" s="19">
        <v>2.4163437204344286E-4</v>
      </c>
      <c r="AR10" s="19">
        <v>2.4163382921360251E-4</v>
      </c>
      <c r="AS10" s="19">
        <v>2.4163382921279104E-4</v>
      </c>
      <c r="AT10" s="19">
        <v>2.4163417835850029E-4</v>
      </c>
      <c r="AU10" s="19">
        <v>2.4163437204379463E-4</v>
      </c>
      <c r="AV10" s="19">
        <v>2.4163437204251549E-4</v>
      </c>
      <c r="AW10" s="19">
        <v>2.4163398590180835E-4</v>
      </c>
      <c r="AX10" s="19">
        <v>2.4163426036214147E-4</v>
      </c>
      <c r="AY10" s="19">
        <v>2.4163426036108619E-4</v>
      </c>
      <c r="AZ10" s="19">
        <v>2.4163437204258506E-4</v>
      </c>
    </row>
    <row r="11" spans="5:52" x14ac:dyDescent="0.3">
      <c r="E11" s="1" t="s">
        <v>44</v>
      </c>
      <c r="F11" s="16" t="s">
        <v>27</v>
      </c>
      <c r="G11" s="15">
        <f>CORREL('daily trading'!B$6:B$25,'daily trading'!$E$6:$E$25)</f>
        <v>-0.13088981752999926</v>
      </c>
      <c r="H11" s="15">
        <f>CORREL('daily trading'!C$6:C$25,'daily trading'!$E$6:$E$25)</f>
        <v>0.21826984259085105</v>
      </c>
      <c r="I11" s="15">
        <f>CORREL('daily trading'!D$6:D$25,'daily trading'!$E$6:$E$25)</f>
        <v>0.65518937910896713</v>
      </c>
      <c r="J11" s="15">
        <f>CORREL('daily trading'!E$6:E$25,'daily trading'!$E$6:$E$25)</f>
        <v>1.0000000000000002</v>
      </c>
      <c r="K11" s="15">
        <f>CORREL('daily trading'!F$6:F$25,'daily trading'!$E$6:$E$25)</f>
        <v>0.60702037345967819</v>
      </c>
      <c r="L11" s="15">
        <f>CORREL('daily trading'!G$6:G$25,'daily trading'!$E$6:$E$25)</f>
        <v>0.78244270679817862</v>
      </c>
      <c r="M11" s="15">
        <f>CORREL('daily trading'!H$6:H$25,'daily trading'!$E$6:$E$25)</f>
        <v>0.76888666649059323</v>
      </c>
      <c r="N11" s="15">
        <f>CORREL('daily trading'!I$6:I$25,'daily trading'!$E$6:$E$25)</f>
        <v>0.83352267142842573</v>
      </c>
      <c r="O11" s="15">
        <f>CORREL('daily trading'!J$6:J$25,'daily trading'!$E$6:$E$25)</f>
        <v>0.8983106138293917</v>
      </c>
      <c r="P11" s="15">
        <f>CORREL('daily trading'!K$6:K$25,'daily trading'!$E$6:$E$25)</f>
        <v>-0.11985234418313716</v>
      </c>
      <c r="R11" s="16" t="s">
        <v>27</v>
      </c>
      <c r="S11" s="15"/>
      <c r="T11" s="15"/>
      <c r="U11" s="15"/>
      <c r="V11" s="15">
        <f>H22</f>
        <v>5.5578479118698487</v>
      </c>
      <c r="W11" s="15"/>
      <c r="X11" s="15"/>
      <c r="Y11" s="15"/>
      <c r="Z11" s="15"/>
      <c r="AA11" s="15"/>
      <c r="AB11" s="15"/>
      <c r="AD11" s="16" t="s">
        <v>27</v>
      </c>
      <c r="AE11" s="15">
        <f t="shared" si="0"/>
        <v>-0.13088981752999926</v>
      </c>
      <c r="AF11" s="15">
        <f t="shared" si="1"/>
        <v>0.21826984259085105</v>
      </c>
      <c r="AG11" s="15">
        <f t="shared" si="2"/>
        <v>0.65518937910896713</v>
      </c>
      <c r="AH11" s="15">
        <f t="shared" si="3"/>
        <v>-4.5578479118698487</v>
      </c>
      <c r="AI11" s="15">
        <f t="shared" si="4"/>
        <v>0.60702037345967819</v>
      </c>
      <c r="AJ11" s="15">
        <f t="shared" si="5"/>
        <v>0.78244270679817862</v>
      </c>
      <c r="AK11" s="15">
        <f t="shared" si="6"/>
        <v>0.76888666649059323</v>
      </c>
      <c r="AL11" s="15">
        <f t="shared" si="7"/>
        <v>0.83352267142842573</v>
      </c>
      <c r="AM11" s="15">
        <f t="shared" si="8"/>
        <v>0.8983106138293917</v>
      </c>
      <c r="AN11" s="15">
        <f t="shared" si="9"/>
        <v>-0.11985234418313716</v>
      </c>
      <c r="AP11" s="16" t="s">
        <v>27</v>
      </c>
      <c r="AQ11" s="19">
        <v>2.4675490953718614E-4</v>
      </c>
      <c r="AR11" s="19">
        <v>2.4675429110864285E-4</v>
      </c>
      <c r="AS11" s="19">
        <v>2.4675429110851632E-4</v>
      </c>
      <c r="AT11" s="19">
        <v>2.4675471979613135E-4</v>
      </c>
      <c r="AU11" s="19">
        <v>2.4675490953636632E-4</v>
      </c>
      <c r="AV11" s="19">
        <v>2.4675490953681291E-4</v>
      </c>
      <c r="AW11" s="19">
        <v>2.4675446096428813E-4</v>
      </c>
      <c r="AX11" s="19">
        <v>2.4675474994699959E-4</v>
      </c>
      <c r="AY11" s="19">
        <v>2.4675474994600066E-4</v>
      </c>
      <c r="AZ11" s="19">
        <v>2.4675490953548465E-4</v>
      </c>
    </row>
    <row r="12" spans="5:52" x14ac:dyDescent="0.3">
      <c r="E12" s="1" t="s">
        <v>45</v>
      </c>
      <c r="F12" s="16" t="s">
        <v>28</v>
      </c>
      <c r="G12" s="15">
        <f>CORREL('daily trading'!B$6:B$25,'daily trading'!$F$6:$F$25)</f>
        <v>0.38513839465413741</v>
      </c>
      <c r="H12" s="15">
        <f>CORREL('daily trading'!C$6:C$25,'daily trading'!$F$6:$F$25)</f>
        <v>-0.31617769931598999</v>
      </c>
      <c r="I12" s="15">
        <f>CORREL('daily trading'!D$6:D$25,'daily trading'!$F$6:$F$25)</f>
        <v>0.69372548784081856</v>
      </c>
      <c r="J12" s="15">
        <f>CORREL('daily trading'!E$6:E$25,'daily trading'!$F$6:$F$25)</f>
        <v>0.60702037345967819</v>
      </c>
      <c r="K12" s="15">
        <f>CORREL('daily trading'!F$6:F$25,'daily trading'!$F$6:$F$25)</f>
        <v>1.0000000000000002</v>
      </c>
      <c r="L12" s="15">
        <f>CORREL('daily trading'!G$6:G$25,'daily trading'!$F$6:$F$25)</f>
        <v>0.56636198911492042</v>
      </c>
      <c r="M12" s="15">
        <f>CORREL('daily trading'!H$6:H$25,'daily trading'!$F$6:$F$25)</f>
        <v>0.87942258175059129</v>
      </c>
      <c r="N12" s="15">
        <f>CORREL('daily trading'!I$6:I$25,'daily trading'!$F$6:$F$25)</f>
        <v>0.55652257077818301</v>
      </c>
      <c r="O12" s="15">
        <f>CORREL('daily trading'!J$6:J$25,'daily trading'!$F$6:$F$25)</f>
        <v>0.60298703280148569</v>
      </c>
      <c r="P12" s="15">
        <f>CORREL('daily trading'!K$6:K$25,'daily trading'!$F$6:$F$25)</f>
        <v>-0.31461672167810384</v>
      </c>
      <c r="R12" s="16" t="s">
        <v>28</v>
      </c>
      <c r="S12" s="15"/>
      <c r="T12" s="15"/>
      <c r="U12" s="15"/>
      <c r="V12" s="15"/>
      <c r="W12" s="15">
        <f>H22</f>
        <v>5.5578479118698487</v>
      </c>
      <c r="X12" s="15"/>
      <c r="Y12" s="15"/>
      <c r="Z12" s="15"/>
      <c r="AA12" s="15"/>
      <c r="AB12" s="15"/>
      <c r="AD12" s="16" t="s">
        <v>28</v>
      </c>
      <c r="AE12" s="15">
        <f t="shared" si="0"/>
        <v>0.38513839465413741</v>
      </c>
      <c r="AF12" s="15">
        <f t="shared" si="1"/>
        <v>-0.31617769931598999</v>
      </c>
      <c r="AG12" s="15">
        <f t="shared" si="2"/>
        <v>0.69372548784081856</v>
      </c>
      <c r="AH12" s="15">
        <f t="shared" si="3"/>
        <v>0.60702037345967819</v>
      </c>
      <c r="AI12" s="15">
        <f t="shared" si="4"/>
        <v>-4.5578479118698487</v>
      </c>
      <c r="AJ12" s="15">
        <f t="shared" si="5"/>
        <v>0.56636198911492042</v>
      </c>
      <c r="AK12" s="15">
        <f t="shared" si="6"/>
        <v>0.87942258175059129</v>
      </c>
      <c r="AL12" s="15">
        <f t="shared" si="7"/>
        <v>0.55652257077818301</v>
      </c>
      <c r="AM12" s="15">
        <f t="shared" si="8"/>
        <v>0.60298703280148569</v>
      </c>
      <c r="AN12" s="15">
        <f t="shared" si="9"/>
        <v>-0.31461672167810384</v>
      </c>
      <c r="AP12" s="16" t="s">
        <v>28</v>
      </c>
      <c r="AQ12" s="19">
        <v>1.6375297273525354E-4</v>
      </c>
      <c r="AR12" s="19">
        <v>1.6375248653095653E-4</v>
      </c>
      <c r="AS12" s="19">
        <v>1.6375248653161583E-4</v>
      </c>
      <c r="AT12" s="19">
        <v>1.6375292973855199E-4</v>
      </c>
      <c r="AU12" s="19">
        <v>1.6375297273484691E-4</v>
      </c>
      <c r="AV12" s="19">
        <v>1.6375297273517407E-4</v>
      </c>
      <c r="AW12" s="19">
        <v>1.6375263162932778E-4</v>
      </c>
      <c r="AX12" s="19">
        <v>1.6375294861875267E-4</v>
      </c>
      <c r="AY12" s="19">
        <v>1.6375294861866279E-4</v>
      </c>
      <c r="AZ12" s="19">
        <v>1.6375297273492505E-4</v>
      </c>
    </row>
    <row r="13" spans="5:52" x14ac:dyDescent="0.3">
      <c r="E13" s="1" t="s">
        <v>46</v>
      </c>
      <c r="F13" s="16" t="s">
        <v>29</v>
      </c>
      <c r="G13" s="15">
        <f>CORREL('daily trading'!B$6:B$25,'daily trading'!$G$6:$G$25)</f>
        <v>0.22324521500571293</v>
      </c>
      <c r="H13" s="15">
        <f>CORREL('daily trading'!C$6:C$25,'daily trading'!$G$6:$G$25)</f>
        <v>0.3372999096599143</v>
      </c>
      <c r="I13" s="15">
        <f>CORREL('daily trading'!D$6:D$25,'daily trading'!$G$6:$G$25)</f>
        <v>0.63045273561413029</v>
      </c>
      <c r="J13" s="15">
        <f>CORREL('daily trading'!E$6:E$25,'daily trading'!$G$6:$G$25)</f>
        <v>0.78244270679817862</v>
      </c>
      <c r="K13" s="15">
        <f>CORREL('daily trading'!F$6:F$25,'daily trading'!$G$6:$G$25)</f>
        <v>0.56636198911492042</v>
      </c>
      <c r="L13" s="15">
        <f>CORREL('daily trading'!G$6:G$25,'daily trading'!$G$6:$G$25)</f>
        <v>0.99999999999999978</v>
      </c>
      <c r="M13" s="15">
        <f>CORREL('daily trading'!H$6:H$25,'daily trading'!$G$6:$G$25)</f>
        <v>0.69441397611693589</v>
      </c>
      <c r="N13" s="15">
        <f>CORREL('daily trading'!I$6:I$25,'daily trading'!$G$6:$G$25)</f>
        <v>0.67496269221278626</v>
      </c>
      <c r="O13" s="15">
        <f>CORREL('daily trading'!J$6:J$25,'daily trading'!$G$6:$G$25)</f>
        <v>0.77681672993853867</v>
      </c>
      <c r="P13" s="15">
        <f>CORREL('daily trading'!K$6:K$25,'daily trading'!$G$6:$G$25)</f>
        <v>0.18271708210830029</v>
      </c>
      <c r="R13" s="16" t="s">
        <v>29</v>
      </c>
      <c r="S13" s="15"/>
      <c r="T13" s="15"/>
      <c r="U13" s="15"/>
      <c r="V13" s="15"/>
      <c r="W13" s="15"/>
      <c r="X13" s="15">
        <f>H22</f>
        <v>5.5578479118698487</v>
      </c>
      <c r="Y13" s="15"/>
      <c r="Z13" s="15"/>
      <c r="AA13" s="15"/>
      <c r="AB13" s="15"/>
      <c r="AD13" s="16" t="s">
        <v>29</v>
      </c>
      <c r="AE13" s="15">
        <f t="shared" si="0"/>
        <v>0.22324521500571293</v>
      </c>
      <c r="AF13" s="15">
        <f t="shared" si="1"/>
        <v>0.3372999096599143</v>
      </c>
      <c r="AG13" s="15">
        <f t="shared" si="2"/>
        <v>0.63045273561413029</v>
      </c>
      <c r="AH13" s="15">
        <f t="shared" si="3"/>
        <v>0.78244270679817862</v>
      </c>
      <c r="AI13" s="15">
        <f t="shared" si="4"/>
        <v>0.56636198911492042</v>
      </c>
      <c r="AJ13" s="15">
        <f t="shared" si="5"/>
        <v>-4.5578479118698487</v>
      </c>
      <c r="AK13" s="15">
        <f t="shared" si="6"/>
        <v>0.69441397611693589</v>
      </c>
      <c r="AL13" s="15">
        <f t="shared" si="7"/>
        <v>0.67496269221278626</v>
      </c>
      <c r="AM13" s="15">
        <f t="shared" si="8"/>
        <v>0.77681672993853867</v>
      </c>
      <c r="AN13" s="15">
        <f t="shared" si="9"/>
        <v>0.18271708210830029</v>
      </c>
      <c r="AP13" s="16" t="s">
        <v>29</v>
      </c>
      <c r="AQ13" s="19">
        <v>1.8264087899170435E-4</v>
      </c>
      <c r="AR13" s="19">
        <v>1.8264029455691515E-4</v>
      </c>
      <c r="AS13" s="19">
        <v>1.8264029455684262E-4</v>
      </c>
      <c r="AT13" s="19">
        <v>1.8264070330699839E-4</v>
      </c>
      <c r="AU13" s="19">
        <v>1.8264087899189321E-4</v>
      </c>
      <c r="AV13" s="19">
        <v>1.8264087899100311E-4</v>
      </c>
      <c r="AW13" s="19">
        <v>1.8264044657541627E-4</v>
      </c>
      <c r="AX13" s="19">
        <v>1.8264060311575609E-4</v>
      </c>
      <c r="AY13" s="19">
        <v>1.8264060311569665E-4</v>
      </c>
      <c r="AZ13" s="19">
        <v>1.8264087899141514E-4</v>
      </c>
    </row>
    <row r="14" spans="5:52" x14ac:dyDescent="0.3">
      <c r="E14" s="1" t="s">
        <v>47</v>
      </c>
      <c r="F14" s="16" t="s">
        <v>20</v>
      </c>
      <c r="G14" s="15">
        <f>CORREL('daily trading'!B$6:B$25,'daily trading'!$H$6:$H$25)</f>
        <v>0.16362873223663671</v>
      </c>
      <c r="H14" s="15">
        <f>CORREL('daily trading'!C$6:C$25,'daily trading'!$H$6:$H$25)</f>
        <v>-4.4434151564932974E-2</v>
      </c>
      <c r="I14" s="15">
        <f>CORREL('daily trading'!D$6:D$25,'daily trading'!$H$6:$H$25)</f>
        <v>0.8837679693360202</v>
      </c>
      <c r="J14" s="15">
        <f>CORREL('daily trading'!E$6:E$25,'daily trading'!$H$6:$H$25)</f>
        <v>0.76888666649059323</v>
      </c>
      <c r="K14" s="15">
        <f>CORREL('daily trading'!F$6:F$25,'daily trading'!$H$6:$H$25)</f>
        <v>0.87942258175059129</v>
      </c>
      <c r="L14" s="15">
        <f>CORREL('daily trading'!G$6:G$25,'daily trading'!$H$6:$H$25)</f>
        <v>0.69441397611693589</v>
      </c>
      <c r="M14" s="15">
        <f>CORREL('daily trading'!H$6:H$25,'daily trading'!$H$6:$H$25)</f>
        <v>1</v>
      </c>
      <c r="N14" s="15">
        <f>CORREL('daily trading'!I$6:I$25,'daily trading'!$H$6:$H$25)</f>
        <v>0.75482759946782219</v>
      </c>
      <c r="O14" s="15">
        <f>CORREL('daily trading'!J$6:J$25,'daily trading'!$H$6:$H$25)</f>
        <v>0.846325091069837</v>
      </c>
      <c r="P14" s="15">
        <f>CORREL('daily trading'!K$6:K$25,'daily trading'!$H$6:$H$25)</f>
        <v>-0.42585364170928247</v>
      </c>
      <c r="R14" s="16" t="s">
        <v>20</v>
      </c>
      <c r="S14" s="15"/>
      <c r="T14" s="15"/>
      <c r="U14" s="15"/>
      <c r="V14" s="15"/>
      <c r="W14" s="15"/>
      <c r="X14" s="15"/>
      <c r="Y14" s="15">
        <f>H22</f>
        <v>5.5578479118698487</v>
      </c>
      <c r="Z14" s="15"/>
      <c r="AA14" s="15"/>
      <c r="AB14" s="15"/>
      <c r="AD14" s="16" t="s">
        <v>20</v>
      </c>
      <c r="AE14" s="15">
        <f t="shared" si="0"/>
        <v>0.16362873223663671</v>
      </c>
      <c r="AF14" s="15">
        <f t="shared" si="1"/>
        <v>-4.4434151564932974E-2</v>
      </c>
      <c r="AG14" s="15">
        <f t="shared" si="2"/>
        <v>0.8837679693360202</v>
      </c>
      <c r="AH14" s="15">
        <f t="shared" si="3"/>
        <v>0.76888666649059323</v>
      </c>
      <c r="AI14" s="15">
        <f t="shared" si="4"/>
        <v>0.87942258175059129</v>
      </c>
      <c r="AJ14" s="15">
        <f t="shared" si="5"/>
        <v>0.69441397611693589</v>
      </c>
      <c r="AK14" s="15">
        <f t="shared" si="6"/>
        <v>-4.5578479118698487</v>
      </c>
      <c r="AL14" s="15">
        <f t="shared" si="7"/>
        <v>0.75482759946782219</v>
      </c>
      <c r="AM14" s="15">
        <f t="shared" si="8"/>
        <v>0.846325091069837</v>
      </c>
      <c r="AN14" s="15">
        <f t="shared" si="9"/>
        <v>-0.42585364170928247</v>
      </c>
      <c r="AP14" s="16" t="s">
        <v>20</v>
      </c>
      <c r="AQ14" s="19">
        <v>1.9260849586006087E-4</v>
      </c>
      <c r="AR14" s="19">
        <v>1.9260796102744284E-4</v>
      </c>
      <c r="AS14" s="19">
        <v>1.9260796102747347E-4</v>
      </c>
      <c r="AT14" s="19">
        <v>1.9260840313409128E-4</v>
      </c>
      <c r="AU14" s="19">
        <v>1.9260849585966809E-4</v>
      </c>
      <c r="AV14" s="19">
        <v>1.926084958605586E-4</v>
      </c>
      <c r="AW14" s="19">
        <v>1.9260811160202429E-4</v>
      </c>
      <c r="AX14" s="19">
        <v>1.926084731888109E-4</v>
      </c>
      <c r="AY14" s="19">
        <v>1.9260847319012224E-4</v>
      </c>
      <c r="AZ14" s="19">
        <v>1.9260849585999587E-4</v>
      </c>
    </row>
    <row r="15" spans="5:52" x14ac:dyDescent="0.3">
      <c r="E15" s="1" t="s">
        <v>49</v>
      </c>
      <c r="F15" s="16" t="s">
        <v>21</v>
      </c>
      <c r="G15" s="15">
        <f>CORREL('daily trading'!B$6:B$25,'daily trading'!$I$6:$I$25)</f>
        <v>-0.1233254553437301</v>
      </c>
      <c r="H15" s="15">
        <f>CORREL('daily trading'!C$6:C$25,'daily trading'!$I$6:$I$25)</f>
        <v>0.38956964988877452</v>
      </c>
      <c r="I15" s="15">
        <f>CORREL('daily trading'!D$6:D$25,'daily trading'!$I$6:$I$25)</f>
        <v>0.72874666094220608</v>
      </c>
      <c r="J15" s="15">
        <f>CORREL('daily trading'!E$6:E$25,'daily trading'!$I$6:$I$25)</f>
        <v>0.83352267142842573</v>
      </c>
      <c r="K15" s="15">
        <f>CORREL('daily trading'!F$6:F$25,'daily trading'!$I$6:$I$25)</f>
        <v>0.55652257077818301</v>
      </c>
      <c r="L15" s="15">
        <f>CORREL('daily trading'!G$6:G$25,'daily trading'!$I$6:$I$25)</f>
        <v>0.67496269221278626</v>
      </c>
      <c r="M15" s="15">
        <f>CORREL('daily trading'!H$6:H$25,'daily trading'!$I$6:$I$25)</f>
        <v>0.75482759946782219</v>
      </c>
      <c r="N15" s="15">
        <f>CORREL('daily trading'!I$6:I$25,'daily trading'!$I$6:$I$25)</f>
        <v>1.0000000000000002</v>
      </c>
      <c r="O15" s="15">
        <f>CORREL('daily trading'!J$6:J$25,'daily trading'!$I$6:$I$25)</f>
        <v>0.87868907587750456</v>
      </c>
      <c r="P15" s="15">
        <f>CORREL('daily trading'!K$6:K$25,'daily trading'!$I$6:$I$25)</f>
        <v>-0.13310074876292546</v>
      </c>
      <c r="R15" s="16" t="s">
        <v>21</v>
      </c>
      <c r="S15" s="15"/>
      <c r="T15" s="15"/>
      <c r="U15" s="15"/>
      <c r="V15" s="15"/>
      <c r="W15" s="15"/>
      <c r="X15" s="15"/>
      <c r="Y15" s="15"/>
      <c r="Z15" s="15">
        <f>H22</f>
        <v>5.5578479118698487</v>
      </c>
      <c r="AA15" s="15"/>
      <c r="AB15" s="15"/>
      <c r="AD15" s="16" t="s">
        <v>21</v>
      </c>
      <c r="AE15" s="15">
        <f t="shared" si="0"/>
        <v>-0.1233254553437301</v>
      </c>
      <c r="AF15" s="15">
        <f t="shared" si="1"/>
        <v>0.38956964988877452</v>
      </c>
      <c r="AG15" s="15">
        <f t="shared" si="2"/>
        <v>0.72874666094220608</v>
      </c>
      <c r="AH15" s="15">
        <f t="shared" si="3"/>
        <v>0.83352267142842573</v>
      </c>
      <c r="AI15" s="15">
        <f t="shared" si="4"/>
        <v>0.55652257077818301</v>
      </c>
      <c r="AJ15" s="15">
        <f t="shared" si="5"/>
        <v>0.67496269221278626</v>
      </c>
      <c r="AK15" s="15">
        <f t="shared" si="6"/>
        <v>0.75482759946782219</v>
      </c>
      <c r="AL15" s="15">
        <f t="shared" si="7"/>
        <v>-4.5578479118698487</v>
      </c>
      <c r="AM15" s="15">
        <f t="shared" si="8"/>
        <v>0.87868907587750456</v>
      </c>
      <c r="AN15" s="15">
        <f t="shared" si="9"/>
        <v>-0.13310074876292546</v>
      </c>
      <c r="AP15" s="16" t="s">
        <v>21</v>
      </c>
      <c r="AQ15" s="19">
        <v>2.5677821633372105E-4</v>
      </c>
      <c r="AR15" s="19">
        <v>2.5677769609198058E-4</v>
      </c>
      <c r="AS15" s="19">
        <v>2.5677769609185302E-4</v>
      </c>
      <c r="AT15" s="19">
        <v>2.5677801949963746E-4</v>
      </c>
      <c r="AU15" s="19">
        <v>2.5677821633290351E-4</v>
      </c>
      <c r="AV15" s="19">
        <v>2.5677821633438827E-4</v>
      </c>
      <c r="AW15" s="19">
        <v>2.5677786956952654E-4</v>
      </c>
      <c r="AX15" s="19">
        <v>2.5677812612022612E-4</v>
      </c>
      <c r="AY15" s="19">
        <v>2.5677812612033942E-4</v>
      </c>
      <c r="AZ15" s="19">
        <v>2.5677821633440323E-4</v>
      </c>
    </row>
    <row r="16" spans="5:52" x14ac:dyDescent="0.3">
      <c r="E16" s="1" t="s">
        <v>48</v>
      </c>
      <c r="F16" s="16" t="s">
        <v>30</v>
      </c>
      <c r="G16" s="15">
        <f>CORREL('daily trading'!B$6:B$25,'daily trading'!$J$6:$J$25)</f>
        <v>-0.15359789224101592</v>
      </c>
      <c r="H16" s="15">
        <f>CORREL('daily trading'!C$6:C$25,'daily trading'!$J$6:$J$25)</f>
        <v>0.32797390902487078</v>
      </c>
      <c r="I16" s="15">
        <f>CORREL('daily trading'!D$6:D$25,'daily trading'!$J$6:$J$25)</f>
        <v>0.83632572592709764</v>
      </c>
      <c r="J16" s="15">
        <f>CORREL('daily trading'!E$6:E$25,'daily trading'!$J$6:$J$25)</f>
        <v>0.8983106138293917</v>
      </c>
      <c r="K16" s="15">
        <f>CORREL('daily trading'!F$6:F$25,'daily trading'!$J$6:$J$25)</f>
        <v>0.60298703280148569</v>
      </c>
      <c r="L16" s="15">
        <f>CORREL('daily trading'!G$6:G$25,'daily trading'!$J$6:$J$25)</f>
        <v>0.77681672993853867</v>
      </c>
      <c r="M16" s="15">
        <f>CORREL('daily trading'!H$6:H$25,'daily trading'!$J$6:$J$25)</f>
        <v>0.846325091069837</v>
      </c>
      <c r="N16" s="15">
        <f>CORREL('daily trading'!I$6:I$25,'daily trading'!$J$6:$J$25)</f>
        <v>0.87868907587750456</v>
      </c>
      <c r="O16" s="15">
        <f>CORREL('daily trading'!J$6:J$25,'daily trading'!$J$6:$J$25)</f>
        <v>1</v>
      </c>
      <c r="P16" s="15">
        <f>CORREL('daily trading'!K$6:K$25,'daily trading'!$J$6:$J$25)</f>
        <v>-0.23969098528079499</v>
      </c>
      <c r="R16" s="16" t="s">
        <v>30</v>
      </c>
      <c r="S16" s="15"/>
      <c r="T16" s="15"/>
      <c r="U16" s="15"/>
      <c r="V16" s="15"/>
      <c r="W16" s="15"/>
      <c r="X16" s="15"/>
      <c r="Y16" s="15"/>
      <c r="Z16" s="15"/>
      <c r="AA16" s="15">
        <f>H22</f>
        <v>5.5578479118698487</v>
      </c>
      <c r="AB16" s="15"/>
      <c r="AD16" s="16" t="s">
        <v>30</v>
      </c>
      <c r="AE16" s="15">
        <f t="shared" si="0"/>
        <v>-0.15359789224101592</v>
      </c>
      <c r="AF16" s="15">
        <f t="shared" si="1"/>
        <v>0.32797390902487078</v>
      </c>
      <c r="AG16" s="15">
        <f t="shared" si="2"/>
        <v>0.83632572592709764</v>
      </c>
      <c r="AH16" s="15">
        <f t="shared" si="3"/>
        <v>0.8983106138293917</v>
      </c>
      <c r="AI16" s="15">
        <f t="shared" si="4"/>
        <v>0.60298703280148569</v>
      </c>
      <c r="AJ16" s="15">
        <f t="shared" si="5"/>
        <v>0.77681672993853867</v>
      </c>
      <c r="AK16" s="15">
        <f t="shared" si="6"/>
        <v>0.846325091069837</v>
      </c>
      <c r="AL16" s="15">
        <f t="shared" si="7"/>
        <v>0.87868907587750456</v>
      </c>
      <c r="AM16" s="15">
        <f t="shared" si="8"/>
        <v>-4.5578479118698487</v>
      </c>
      <c r="AN16" s="15">
        <f t="shared" si="9"/>
        <v>-0.23969098528079499</v>
      </c>
      <c r="AP16" s="16" t="s">
        <v>30</v>
      </c>
      <c r="AQ16" s="19">
        <v>2.5039261958083683E-4</v>
      </c>
      <c r="AR16" s="19">
        <v>2.5039205703486348E-4</v>
      </c>
      <c r="AS16" s="19">
        <v>2.5039205703437586E-4</v>
      </c>
      <c r="AT16" s="19">
        <v>2.5039247483659327E-4</v>
      </c>
      <c r="AU16" s="19">
        <v>2.5039261958115141E-4</v>
      </c>
      <c r="AV16" s="19">
        <v>2.5039261958158547E-4</v>
      </c>
      <c r="AW16" s="19">
        <v>2.5039222724089857E-4</v>
      </c>
      <c r="AX16" s="19">
        <v>2.5039252257824418E-4</v>
      </c>
      <c r="AY16" s="19">
        <v>2.5039252257795682E-4</v>
      </c>
      <c r="AZ16" s="19">
        <v>2.5039261958073453E-4</v>
      </c>
    </row>
    <row r="17" spans="5:52" x14ac:dyDescent="0.3">
      <c r="E17" s="1" t="s">
        <v>50</v>
      </c>
      <c r="F17" s="16" t="s">
        <v>23</v>
      </c>
      <c r="G17" s="15">
        <f>CORREL('daily trading'!B$6:B$25,'daily trading'!$K$6:$K$25)</f>
        <v>0.14400428370431487</v>
      </c>
      <c r="H17" s="15">
        <f>CORREL('daily trading'!C$6:C$25,'daily trading'!$K$6:$K$25)</f>
        <v>0.42924348286875857</v>
      </c>
      <c r="I17" s="15">
        <f>CORREL('daily trading'!D$6:D$25,'daily trading'!$K$6:$K$25)</f>
        <v>-0.31333563453522595</v>
      </c>
      <c r="J17" s="15">
        <f>CORREL('daily trading'!E$6:E$25,'daily trading'!$K$6:$K$25)</f>
        <v>-0.11985234418313716</v>
      </c>
      <c r="K17" s="15">
        <f>CORREL('daily trading'!F$6:F$25,'daily trading'!$K$6:$K$25)</f>
        <v>-0.31461672167810384</v>
      </c>
      <c r="L17" s="15">
        <f>CORREL('daily trading'!G$6:G$25,'daily trading'!$K$6:$K$25)</f>
        <v>0.18271708210830029</v>
      </c>
      <c r="M17" s="15">
        <f>CORREL('daily trading'!H$6:H$25,'daily trading'!$K$6:$K$25)</f>
        <v>-0.42585364170928247</v>
      </c>
      <c r="N17" s="15">
        <f>CORREL('daily trading'!I$6:I$25,'daily trading'!$K$6:$K$25)</f>
        <v>-0.13310074876292546</v>
      </c>
      <c r="O17" s="15">
        <f>CORREL('daily trading'!J$6:J$25,'daily trading'!$K$6:$K$25)</f>
        <v>-0.23969098528079499</v>
      </c>
      <c r="P17" s="15">
        <f>CORREL('daily trading'!K$6:K$25,'daily trading'!$K$6:$K$25)</f>
        <v>0.99999999999999989</v>
      </c>
      <c r="R17" s="16" t="s">
        <v>23</v>
      </c>
      <c r="S17" s="15"/>
      <c r="T17" s="15"/>
      <c r="U17" s="15"/>
      <c r="V17" s="15"/>
      <c r="W17" s="15"/>
      <c r="X17" s="15"/>
      <c r="Y17" s="15"/>
      <c r="Z17" s="15"/>
      <c r="AA17" s="15"/>
      <c r="AB17" s="15">
        <f>H22</f>
        <v>5.5578479118698487</v>
      </c>
      <c r="AD17" s="16" t="s">
        <v>23</v>
      </c>
      <c r="AE17" s="15">
        <f t="shared" si="0"/>
        <v>0.14400428370431487</v>
      </c>
      <c r="AF17" s="15">
        <f t="shared" si="1"/>
        <v>0.42924348286875857</v>
      </c>
      <c r="AG17" s="15">
        <f t="shared" si="2"/>
        <v>-0.31333563453522595</v>
      </c>
      <c r="AH17" s="15">
        <f t="shared" si="3"/>
        <v>-0.11985234418313716</v>
      </c>
      <c r="AI17" s="15">
        <f t="shared" si="4"/>
        <v>-0.31461672167810384</v>
      </c>
      <c r="AJ17" s="15">
        <f t="shared" si="5"/>
        <v>0.18271708210830029</v>
      </c>
      <c r="AK17" s="15">
        <f t="shared" si="6"/>
        <v>-0.42585364170928247</v>
      </c>
      <c r="AL17" s="15">
        <f t="shared" si="7"/>
        <v>-0.13310074876292546</v>
      </c>
      <c r="AM17" s="15">
        <f t="shared" si="8"/>
        <v>-0.23969098528079499</v>
      </c>
      <c r="AN17" s="15">
        <f t="shared" si="9"/>
        <v>-4.5578479118698487</v>
      </c>
      <c r="AP17" s="16" t="s">
        <v>23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</row>
    <row r="22" spans="5:52" x14ac:dyDescent="0.3">
      <c r="G22" t="s">
        <v>51</v>
      </c>
      <c r="H22" s="17">
        <v>5.5578479118698487</v>
      </c>
    </row>
    <row r="23" spans="5:52" x14ac:dyDescent="0.3">
      <c r="G23" t="s">
        <v>52</v>
      </c>
      <c r="H23" s="18">
        <f>MDETERM(AE8:AN17)</f>
        <v>7.1383042115991295E-5</v>
      </c>
    </row>
    <row r="25" spans="5:52" x14ac:dyDescent="0.3">
      <c r="H25" t="s">
        <v>53</v>
      </c>
    </row>
    <row r="27" spans="5:52" x14ac:dyDescent="0.3">
      <c r="G27" t="s">
        <v>54</v>
      </c>
      <c r="H27" cm="1">
        <f t="array" ref="H27:Q36">MMULT(AE8:AN17,AQ8:AZ17)</f>
        <v>-8.5226803232215536E-5</v>
      </c>
      <c r="I27">
        <v>-8.5226466982105966E-5</v>
      </c>
      <c r="J27">
        <v>-8.522646698177748E-5</v>
      </c>
      <c r="K27">
        <v>-8.5226720970812972E-5</v>
      </c>
      <c r="L27">
        <v>-8.5226803232214574E-5</v>
      </c>
      <c r="M27">
        <v>-8.5226803232471435E-5</v>
      </c>
      <c r="N27">
        <v>-8.5226639797145114E-5</v>
      </c>
      <c r="O27">
        <v>-8.5225834864436113E-5</v>
      </c>
      <c r="P27">
        <v>-8.5225834863972955E-5</v>
      </c>
      <c r="Q27">
        <v>-8.5226803232270234E-5</v>
      </c>
      <c r="S27" s="20">
        <f>SQRT(SUMPRODUCT(H27:Q36,H27:Q36))</f>
        <v>1.5215372802234429E-3</v>
      </c>
    </row>
    <row r="28" spans="5:52" x14ac:dyDescent="0.3">
      <c r="H28">
        <v>-1.3570537979293074E-4</v>
      </c>
      <c r="I28">
        <v>-1.3570629502217149E-4</v>
      </c>
      <c r="J28">
        <v>-1.35706295022798E-4</v>
      </c>
      <c r="K28">
        <v>-1.3570529052957443E-4</v>
      </c>
      <c r="L28">
        <v>-1.357053797936452E-4</v>
      </c>
      <c r="M28">
        <v>-1.3570537979325768E-4</v>
      </c>
      <c r="N28">
        <v>-1.3570624633811842E-4</v>
      </c>
      <c r="O28">
        <v>-1.3570556245619882E-4</v>
      </c>
      <c r="P28">
        <v>-1.3570556245672645E-4</v>
      </c>
      <c r="Q28">
        <v>-1.3570537979372044E-4</v>
      </c>
    </row>
    <row r="29" spans="5:52" x14ac:dyDescent="0.3">
      <c r="H29">
        <v>-1.2478649073177918E-4</v>
      </c>
      <c r="I29">
        <v>-1.2478644010087167E-4</v>
      </c>
      <c r="J29">
        <v>-1.247864400973185E-4</v>
      </c>
      <c r="K29">
        <v>-1.2478623465581065E-4</v>
      </c>
      <c r="L29">
        <v>-1.2478649073473585E-4</v>
      </c>
      <c r="M29">
        <v>-1.2478649072672737E-4</v>
      </c>
      <c r="N29">
        <v>-1.247864374002762E-4</v>
      </c>
      <c r="O29">
        <v>-1.2478644887565878E-4</v>
      </c>
      <c r="P29">
        <v>-1.2478644887060306E-4</v>
      </c>
      <c r="Q29">
        <v>-1.2478649072901899E-4</v>
      </c>
    </row>
    <row r="30" spans="5:52" x14ac:dyDescent="0.3">
      <c r="H30">
        <v>-1.1999853814071874E-4</v>
      </c>
      <c r="I30">
        <v>-1.1999814836704823E-4</v>
      </c>
      <c r="J30">
        <v>-1.1999814836718113E-4</v>
      </c>
      <c r="K30">
        <v>-1.1999834307376093E-4</v>
      </c>
      <c r="L30">
        <v>-1.1999853813752151E-4</v>
      </c>
      <c r="M30">
        <v>-1.1999853813859384E-4</v>
      </c>
      <c r="N30">
        <v>-1.1999819945914192E-4</v>
      </c>
      <c r="O30">
        <v>-1.1999826432915851E-4</v>
      </c>
      <c r="P30">
        <v>-1.1999826432454848E-4</v>
      </c>
      <c r="Q30">
        <v>-1.1999853813350009E-4</v>
      </c>
    </row>
    <row r="31" spans="5:52" x14ac:dyDescent="0.3">
      <c r="H31">
        <v>1.1760890682923538E-4</v>
      </c>
      <c r="I31">
        <v>1.1760887515933124E-4</v>
      </c>
      <c r="J31">
        <v>1.1760887515530812E-4</v>
      </c>
      <c r="K31">
        <v>1.1760849248846481E-4</v>
      </c>
      <c r="L31">
        <v>1.1760890683028605E-4</v>
      </c>
      <c r="M31">
        <v>1.176089068295647E-4</v>
      </c>
      <c r="N31">
        <v>1.1760885236685752E-4</v>
      </c>
      <c r="O31">
        <v>1.1760847135185772E-4</v>
      </c>
      <c r="P31">
        <v>1.176084713519241E-4</v>
      </c>
      <c r="Q31">
        <v>1.1760890682916442E-4</v>
      </c>
    </row>
    <row r="32" spans="5:52" x14ac:dyDescent="0.3">
      <c r="H32">
        <v>1.4325255812368986E-4</v>
      </c>
      <c r="I32">
        <v>1.4325295585619082E-4</v>
      </c>
      <c r="J32">
        <v>1.4325295585583992E-4</v>
      </c>
      <c r="K32">
        <v>1.4325272619474967E-4</v>
      </c>
      <c r="L32">
        <v>1.4325255812164156E-4</v>
      </c>
      <c r="M32">
        <v>1.4325255812736419E-4</v>
      </c>
      <c r="N32">
        <v>1.4325295101345252E-4</v>
      </c>
      <c r="O32">
        <v>1.4325340734928015E-4</v>
      </c>
      <c r="P32">
        <v>1.4325340734880923E-4</v>
      </c>
      <c r="Q32">
        <v>1.4325255812331969E-4</v>
      </c>
    </row>
    <row r="33" spans="8:17" x14ac:dyDescent="0.3">
      <c r="H33">
        <v>2.0163499685113429E-4</v>
      </c>
      <c r="I33">
        <v>2.0163475490080573E-4</v>
      </c>
      <c r="J33">
        <v>2.0163475489987228E-4</v>
      </c>
      <c r="K33">
        <v>2.016346722388948E-4</v>
      </c>
      <c r="L33">
        <v>2.0163499685202038E-4</v>
      </c>
      <c r="M33">
        <v>2.016349968483349E-4</v>
      </c>
      <c r="N33">
        <v>2.0163485228575888E-4</v>
      </c>
      <c r="O33">
        <v>2.0163447966165178E-4</v>
      </c>
      <c r="P33">
        <v>2.0163447965369042E-4</v>
      </c>
      <c r="Q33">
        <v>2.0163499684929667E-4</v>
      </c>
    </row>
    <row r="34" spans="8:17" x14ac:dyDescent="0.3">
      <c r="H34">
        <v>-1.7593013796792011E-4</v>
      </c>
      <c r="I34">
        <v>-1.7593020158229521E-4</v>
      </c>
      <c r="J34">
        <v>-1.7593020158249869E-4</v>
      </c>
      <c r="K34">
        <v>-1.7592990632233897E-4</v>
      </c>
      <c r="L34">
        <v>-1.7593013796468718E-4</v>
      </c>
      <c r="M34">
        <v>-1.7593013797140297E-4</v>
      </c>
      <c r="N34">
        <v>-1.7593028448746327E-4</v>
      </c>
      <c r="O34">
        <v>-1.7593021408853724E-4</v>
      </c>
      <c r="P34">
        <v>-1.7593021409000362E-4</v>
      </c>
      <c r="Q34">
        <v>-1.7593013797354722E-4</v>
      </c>
    </row>
    <row r="35" spans="8:17" x14ac:dyDescent="0.3">
      <c r="H35">
        <v>-6.1728097365339575E-5</v>
      </c>
      <c r="I35">
        <v>-6.1728160835351591E-5</v>
      </c>
      <c r="J35">
        <v>-6.1728160833667174E-5</v>
      </c>
      <c r="K35">
        <v>-6.1728205451259347E-5</v>
      </c>
      <c r="L35">
        <v>-6.172809736831983E-5</v>
      </c>
      <c r="M35">
        <v>-6.1728097369422681E-5</v>
      </c>
      <c r="N35">
        <v>-6.1728165302151567E-5</v>
      </c>
      <c r="O35">
        <v>-6.1728183899941108E-5</v>
      </c>
      <c r="P35">
        <v>-6.1728183899296659E-5</v>
      </c>
      <c r="Q35">
        <v>-6.1728097366961108E-5</v>
      </c>
    </row>
    <row r="36" spans="8:17" x14ac:dyDescent="0.3">
      <c r="H36">
        <v>-2.5707051661868628E-4</v>
      </c>
      <c r="I36">
        <v>-2.570697841872109E-4</v>
      </c>
      <c r="J36">
        <v>-2.5706978418704241E-4</v>
      </c>
      <c r="K36">
        <v>-2.5707038492624765E-4</v>
      </c>
      <c r="L36">
        <v>-2.5707051661827949E-4</v>
      </c>
      <c r="M36">
        <v>-2.5707051661890453E-4</v>
      </c>
      <c r="N36">
        <v>-2.5706998030951755E-4</v>
      </c>
      <c r="O36">
        <v>-2.5707048978631321E-4</v>
      </c>
      <c r="P36">
        <v>-2.5707048978635511E-4</v>
      </c>
      <c r="Q36">
        <v>-2.5707051661815714E-4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plotting</vt:lpstr>
      <vt:lpstr>data</vt:lpstr>
      <vt:lpstr>daily trading</vt:lpstr>
      <vt:lpstr>long term risk</vt:lpstr>
      <vt:lpstr>eigen value and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 SHARMA</cp:lastModifiedBy>
  <dcterms:created xsi:type="dcterms:W3CDTF">2015-06-05T18:17:20Z</dcterms:created>
  <dcterms:modified xsi:type="dcterms:W3CDTF">2024-12-14T10:11:58Z</dcterms:modified>
</cp:coreProperties>
</file>