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unsw.sharepoint.com/sites/VaccineAbsandEfficacy/Shared Documents/09 PASSIVE AB/R Code/Data/"/>
    </mc:Choice>
  </mc:AlternateContent>
  <xr:revisionPtr revIDLastSave="1099" documentId="14_{B30DA1CB-FF2E-4C42-8B1A-F5715E29B39D}" xr6:coauthVersionLast="47" xr6:coauthVersionMax="47" xr10:uidLastSave="{FA20B066-33C5-4D4D-A5BB-440D2A4775BF}"/>
  <bookViews>
    <workbookView xWindow="-38400" yWindow="500" windowWidth="38400" windowHeight="21100" xr2:uid="{ABEF049D-1873-D34C-A9BC-A7FB4502E7D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1" l="1"/>
  <c r="W20" i="1"/>
  <c r="W21" i="1"/>
  <c r="V19" i="1"/>
  <c r="V20" i="1"/>
  <c r="V21" i="1"/>
  <c r="U19" i="1"/>
  <c r="U20" i="1"/>
  <c r="U21" i="1"/>
  <c r="AR74" i="1"/>
  <c r="AQ74" i="1"/>
  <c r="AP74" i="1"/>
  <c r="AK76" i="1"/>
  <c r="AJ76" i="1"/>
  <c r="AI76" i="1"/>
  <c r="AP76" i="1"/>
  <c r="AR76" i="1"/>
  <c r="AQ76" i="1"/>
  <c r="AR61" i="1"/>
  <c r="AR65" i="1"/>
  <c r="AQ61" i="1"/>
  <c r="AQ65" i="1"/>
  <c r="AP61" i="1"/>
  <c r="AP65" i="1"/>
  <c r="AK65" i="1"/>
  <c r="AJ65" i="1"/>
  <c r="AI65" i="1"/>
  <c r="AK64" i="1"/>
  <c r="AJ64" i="1"/>
  <c r="AI64" i="1"/>
  <c r="AK61" i="1"/>
  <c r="AK62" i="1"/>
  <c r="AK63" i="1"/>
  <c r="AJ61" i="1"/>
  <c r="AJ62" i="1"/>
  <c r="AJ63" i="1"/>
  <c r="AI61" i="1"/>
  <c r="AI62" i="1"/>
  <c r="AI63" i="1"/>
  <c r="AK113" i="1"/>
  <c r="AJ113" i="1"/>
  <c r="AI113" i="1"/>
  <c r="AD26" i="1"/>
  <c r="AD27" i="1"/>
  <c r="AD28" i="1"/>
  <c r="AD29" i="1"/>
  <c r="AD30" i="1"/>
  <c r="AD31" i="1"/>
  <c r="AC26" i="1"/>
  <c r="AC27" i="1"/>
  <c r="AC28" i="1"/>
  <c r="AC29" i="1"/>
  <c r="AC30" i="1"/>
  <c r="AC31" i="1"/>
  <c r="AB26" i="1"/>
  <c r="AB27" i="1"/>
  <c r="AB28" i="1"/>
  <c r="AB29" i="1"/>
  <c r="AB30" i="1"/>
  <c r="AB31" i="1"/>
  <c r="AP80" i="1"/>
  <c r="AQ80" i="1"/>
  <c r="AR80" i="1"/>
  <c r="AK80" i="1"/>
  <c r="AJ80" i="1"/>
  <c r="AI80" i="1"/>
  <c r="AD23" i="1"/>
  <c r="AD24" i="1"/>
  <c r="AD25" i="1"/>
  <c r="AC23" i="1"/>
  <c r="AC24" i="1"/>
  <c r="AC25" i="1"/>
  <c r="AB23" i="1"/>
  <c r="AB24" i="1"/>
  <c r="AB25" i="1"/>
  <c r="AP68" i="1"/>
  <c r="AQ68" i="1"/>
  <c r="AR68" i="1"/>
  <c r="AP67" i="1"/>
  <c r="AQ67" i="1"/>
  <c r="AR67" i="1"/>
  <c r="AP66" i="1"/>
  <c r="AQ66" i="1"/>
  <c r="AR66" i="1"/>
  <c r="W22" i="1"/>
  <c r="V22" i="1"/>
  <c r="U22" i="1"/>
  <c r="AR9" i="1"/>
  <c r="AR33" i="1"/>
  <c r="AR34" i="1"/>
  <c r="AR37" i="1"/>
  <c r="AR48" i="1"/>
  <c r="AR49" i="1"/>
  <c r="AR50" i="1"/>
  <c r="AR53" i="1"/>
  <c r="AR55" i="1"/>
  <c r="AR56" i="1"/>
  <c r="AR57" i="1"/>
  <c r="AR58" i="1"/>
  <c r="AR59" i="1"/>
  <c r="AR60" i="1"/>
  <c r="AR69" i="1"/>
  <c r="AR70" i="1"/>
  <c r="AR71" i="1"/>
  <c r="AR72" i="1"/>
  <c r="AR73" i="1"/>
  <c r="AR75" i="1"/>
  <c r="AR77" i="1"/>
  <c r="AR78" i="1"/>
  <c r="AR79" i="1"/>
  <c r="AR81" i="1"/>
  <c r="AR82" i="1"/>
  <c r="AR83" i="1"/>
  <c r="AR84" i="1"/>
  <c r="AR85" i="1"/>
  <c r="AR86" i="1"/>
  <c r="AR87" i="1"/>
  <c r="AR88" i="1"/>
  <c r="AR89" i="1"/>
  <c r="AR90" i="1"/>
  <c r="AR91" i="1"/>
  <c r="AR92" i="1"/>
  <c r="AR93" i="1"/>
  <c r="AR94" i="1"/>
  <c r="AR95" i="1"/>
  <c r="AR96" i="1"/>
  <c r="AR98" i="1"/>
  <c r="AR99" i="1"/>
  <c r="AR100" i="1"/>
  <c r="AR101" i="1"/>
  <c r="AR102" i="1"/>
  <c r="AR103" i="1"/>
  <c r="AR104" i="1"/>
  <c r="AR105" i="1"/>
  <c r="AR106" i="1"/>
  <c r="AR107" i="1"/>
  <c r="AR108" i="1"/>
  <c r="AR109" i="1"/>
  <c r="AR110" i="1"/>
  <c r="AR111" i="1"/>
  <c r="AR112" i="1"/>
  <c r="AR114" i="1"/>
  <c r="AR115" i="1"/>
  <c r="AR5" i="1"/>
  <c r="AQ9" i="1"/>
  <c r="AQ33" i="1"/>
  <c r="AQ34" i="1"/>
  <c r="AQ37" i="1"/>
  <c r="AQ48" i="1"/>
  <c r="AQ49" i="1"/>
  <c r="AQ50" i="1"/>
  <c r="AQ53" i="1"/>
  <c r="AQ55" i="1"/>
  <c r="AQ56" i="1"/>
  <c r="AQ57" i="1"/>
  <c r="AQ58" i="1"/>
  <c r="AQ59" i="1"/>
  <c r="AQ60" i="1"/>
  <c r="AQ69" i="1"/>
  <c r="AQ70" i="1"/>
  <c r="AQ71" i="1"/>
  <c r="AQ72" i="1"/>
  <c r="AQ73" i="1"/>
  <c r="AQ75" i="1"/>
  <c r="AQ77" i="1"/>
  <c r="AQ78" i="1"/>
  <c r="AQ79" i="1"/>
  <c r="AQ81" i="1"/>
  <c r="AQ82" i="1"/>
  <c r="AQ83" i="1"/>
  <c r="AQ84" i="1"/>
  <c r="AQ85" i="1"/>
  <c r="AQ86" i="1"/>
  <c r="AQ87" i="1"/>
  <c r="AQ88" i="1"/>
  <c r="AQ89" i="1"/>
  <c r="AQ90" i="1"/>
  <c r="AQ91" i="1"/>
  <c r="AQ92" i="1"/>
  <c r="AQ93" i="1"/>
  <c r="AQ94" i="1"/>
  <c r="AQ95" i="1"/>
  <c r="AQ96" i="1"/>
  <c r="AQ98" i="1"/>
  <c r="AQ99" i="1"/>
  <c r="AQ100" i="1"/>
  <c r="AQ101" i="1"/>
  <c r="AQ102" i="1"/>
  <c r="AQ103" i="1"/>
  <c r="AQ104" i="1"/>
  <c r="AQ105" i="1"/>
  <c r="AQ106" i="1"/>
  <c r="AQ107" i="1"/>
  <c r="AQ108" i="1"/>
  <c r="AQ109" i="1"/>
  <c r="AQ110" i="1"/>
  <c r="AQ111" i="1"/>
  <c r="AQ112" i="1"/>
  <c r="AQ114" i="1"/>
  <c r="AQ115" i="1"/>
  <c r="AQ5" i="1"/>
  <c r="AK33" i="1"/>
  <c r="AK34" i="1"/>
  <c r="AK49" i="1"/>
  <c r="AK50" i="1"/>
  <c r="AK53" i="1"/>
  <c r="AK54" i="1"/>
  <c r="AK55" i="1"/>
  <c r="AK56" i="1"/>
  <c r="AK57" i="1"/>
  <c r="AK58" i="1"/>
  <c r="AK59" i="1"/>
  <c r="AK60" i="1"/>
  <c r="AK69" i="1"/>
  <c r="AK70" i="1"/>
  <c r="AK71" i="1"/>
  <c r="AK72" i="1"/>
  <c r="AK73" i="1"/>
  <c r="AK77" i="1"/>
  <c r="AK85" i="1"/>
  <c r="AK86" i="1"/>
  <c r="AK87" i="1"/>
  <c r="AK91" i="1"/>
  <c r="AK92" i="1"/>
  <c r="AK93" i="1"/>
  <c r="AK94" i="1"/>
  <c r="AK95" i="1"/>
  <c r="AK96" i="1"/>
  <c r="AK101" i="1"/>
  <c r="AK102" i="1"/>
  <c r="AK104" i="1"/>
  <c r="AK105" i="1"/>
  <c r="AK106" i="1"/>
  <c r="AK115" i="1"/>
  <c r="AJ33" i="1"/>
  <c r="AJ34" i="1"/>
  <c r="AJ49" i="1"/>
  <c r="AJ50" i="1"/>
  <c r="AJ53" i="1"/>
  <c r="AJ54" i="1"/>
  <c r="AJ55" i="1"/>
  <c r="AJ56" i="1"/>
  <c r="AJ57" i="1"/>
  <c r="AJ58" i="1"/>
  <c r="AJ59" i="1"/>
  <c r="AJ60" i="1"/>
  <c r="AJ69" i="1"/>
  <c r="AJ70" i="1"/>
  <c r="AJ71" i="1"/>
  <c r="AJ72" i="1"/>
  <c r="AJ73" i="1"/>
  <c r="AJ77" i="1"/>
  <c r="AJ85" i="1"/>
  <c r="AJ86" i="1"/>
  <c r="AJ87" i="1"/>
  <c r="AJ91" i="1"/>
  <c r="AJ92" i="1"/>
  <c r="AJ93" i="1"/>
  <c r="AJ94" i="1"/>
  <c r="AJ95" i="1"/>
  <c r="AJ96" i="1"/>
  <c r="AJ101" i="1"/>
  <c r="AJ102" i="1"/>
  <c r="AJ104" i="1"/>
  <c r="AJ105" i="1"/>
  <c r="AJ106" i="1"/>
  <c r="AJ115" i="1"/>
  <c r="AD33" i="1"/>
  <c r="AD34" i="1"/>
  <c r="AD35" i="1"/>
  <c r="AD37" i="1"/>
  <c r="AD38" i="1"/>
  <c r="AD40" i="1"/>
  <c r="AD41" i="1"/>
  <c r="AD42" i="1"/>
  <c r="AD43" i="1"/>
  <c r="AD44" i="1"/>
  <c r="AD45" i="1"/>
  <c r="AD46" i="1"/>
  <c r="AD47" i="1"/>
  <c r="AD49" i="1"/>
  <c r="AD50" i="1"/>
  <c r="AD51" i="1"/>
  <c r="AD52" i="1"/>
  <c r="AD53" i="1"/>
  <c r="AD54" i="1"/>
  <c r="AC33" i="1"/>
  <c r="AC34" i="1"/>
  <c r="AC35" i="1"/>
  <c r="AC37" i="1"/>
  <c r="AC38" i="1"/>
  <c r="AC40" i="1"/>
  <c r="AC41" i="1"/>
  <c r="AC42" i="1"/>
  <c r="AC43" i="1"/>
  <c r="AC44" i="1"/>
  <c r="AC45" i="1"/>
  <c r="AC46" i="1"/>
  <c r="AC47" i="1"/>
  <c r="AC49" i="1"/>
  <c r="AC50" i="1"/>
  <c r="AC51" i="1"/>
  <c r="AC52" i="1"/>
  <c r="AC53" i="1"/>
  <c r="AC54" i="1"/>
  <c r="W2" i="1"/>
  <c r="W3" i="1"/>
  <c r="W4" i="1"/>
  <c r="W5" i="1"/>
  <c r="W9" i="1"/>
  <c r="W11" i="1"/>
  <c r="W12" i="1"/>
  <c r="W14" i="1"/>
  <c r="W15" i="1"/>
  <c r="W16" i="1"/>
  <c r="W18" i="1"/>
  <c r="V2" i="1"/>
  <c r="V3" i="1"/>
  <c r="V4" i="1"/>
  <c r="V5" i="1"/>
  <c r="V9" i="1"/>
  <c r="V11" i="1"/>
  <c r="V12" i="1"/>
  <c r="V14" i="1"/>
  <c r="V15" i="1"/>
  <c r="V16" i="1"/>
  <c r="V18" i="1"/>
  <c r="AI105" i="1"/>
  <c r="AP105" i="1"/>
  <c r="AI85" i="1"/>
  <c r="AP85" i="1"/>
  <c r="AI101" i="1"/>
  <c r="AP101" i="1"/>
  <c r="AP103" i="1"/>
  <c r="AP9" i="1"/>
  <c r="AI56" i="1"/>
  <c r="AP5" i="1"/>
  <c r="AP33" i="1"/>
  <c r="AP34" i="1"/>
  <c r="AP37" i="1"/>
  <c r="AP48" i="1"/>
  <c r="AP49" i="1"/>
  <c r="AP50" i="1"/>
  <c r="AP53" i="1"/>
  <c r="AP55" i="1"/>
  <c r="AP56" i="1"/>
  <c r="AP57" i="1"/>
  <c r="AP58" i="1"/>
  <c r="AP59" i="1"/>
  <c r="AP60" i="1"/>
  <c r="AP69" i="1"/>
  <c r="AP71" i="1"/>
  <c r="AP72" i="1"/>
  <c r="AP73" i="1"/>
  <c r="AP75" i="1"/>
  <c r="AP78" i="1"/>
  <c r="AP83" i="1"/>
  <c r="AP77" i="1"/>
  <c r="AP79" i="1"/>
  <c r="AP81" i="1"/>
  <c r="AP82" i="1"/>
  <c r="AP84" i="1"/>
  <c r="AP86" i="1"/>
  <c r="AP87" i="1"/>
  <c r="AP88" i="1"/>
  <c r="AP70" i="1"/>
  <c r="AP102" i="1"/>
  <c r="AP89" i="1"/>
  <c r="AP90" i="1"/>
  <c r="AP91" i="1"/>
  <c r="AP92" i="1"/>
  <c r="AP93" i="1"/>
  <c r="AP94" i="1"/>
  <c r="AP95" i="1"/>
  <c r="AP96" i="1"/>
  <c r="AP98" i="1"/>
  <c r="AP99" i="1"/>
  <c r="AP100" i="1"/>
  <c r="AP104" i="1"/>
  <c r="AP106" i="1"/>
  <c r="AP107" i="1"/>
  <c r="AP108" i="1"/>
  <c r="AP109" i="1"/>
  <c r="AP110" i="1"/>
  <c r="AP111" i="1"/>
  <c r="AP112" i="1"/>
  <c r="AP114" i="1"/>
  <c r="AP115" i="1"/>
  <c r="AI33" i="1"/>
  <c r="AI34" i="1"/>
  <c r="AI49" i="1"/>
  <c r="AI50" i="1"/>
  <c r="AI53" i="1"/>
  <c r="AI54" i="1"/>
  <c r="AI55" i="1"/>
  <c r="AI57" i="1"/>
  <c r="AI58" i="1"/>
  <c r="AI59" i="1"/>
  <c r="AI60" i="1"/>
  <c r="AI69" i="1"/>
  <c r="AI71" i="1"/>
  <c r="AI72" i="1"/>
  <c r="AI73" i="1"/>
  <c r="AI77" i="1"/>
  <c r="AI86" i="1"/>
  <c r="AI87" i="1"/>
  <c r="AI70" i="1"/>
  <c r="AI102" i="1"/>
  <c r="AI91" i="1"/>
  <c r="AI92" i="1"/>
  <c r="AI93" i="1"/>
  <c r="AI94" i="1"/>
  <c r="AI95" i="1"/>
  <c r="AI96" i="1"/>
  <c r="AI104" i="1"/>
  <c r="AI106" i="1"/>
  <c r="AI115" i="1"/>
  <c r="AB33" i="1"/>
  <c r="AB34" i="1"/>
  <c r="AB35" i="1"/>
  <c r="AB37" i="1"/>
  <c r="AB38" i="1"/>
  <c r="AB40" i="1"/>
  <c r="AB41" i="1"/>
  <c r="AB42" i="1"/>
  <c r="AB43" i="1"/>
  <c r="AB44" i="1"/>
  <c r="AB45" i="1"/>
  <c r="AB46" i="1"/>
  <c r="AB47" i="1"/>
  <c r="AB49" i="1"/>
  <c r="AB50" i="1"/>
  <c r="AB51" i="1"/>
  <c r="AB52" i="1"/>
  <c r="AB53" i="1"/>
  <c r="AB54" i="1"/>
  <c r="U2" i="1"/>
  <c r="U3" i="1"/>
  <c r="U4" i="1"/>
  <c r="U5" i="1"/>
  <c r="U9" i="1"/>
  <c r="U11" i="1"/>
  <c r="U12" i="1"/>
  <c r="U14" i="1"/>
  <c r="U15" i="1"/>
  <c r="U16" i="1"/>
  <c r="U18" i="1"/>
  <c r="J4" i="1"/>
  <c r="AA8" i="1"/>
  <c r="Y8" i="1"/>
  <c r="W8" i="1" l="1"/>
  <c r="V8" i="1"/>
  <c r="U8" i="1"/>
  <c r="Y7" i="1"/>
  <c r="AA7" i="1"/>
  <c r="X6" i="1"/>
  <c r="Z6" i="1"/>
  <c r="J55" i="1"/>
  <c r="J69" i="1"/>
  <c r="AH39" i="1"/>
  <c r="AF39" i="1"/>
  <c r="J3" i="1"/>
  <c r="J15" i="1"/>
  <c r="J14" i="1"/>
  <c r="J13" i="1"/>
  <c r="AA10" i="1"/>
  <c r="Z10" i="1"/>
  <c r="Y10" i="1"/>
  <c r="J12" i="1"/>
  <c r="J10" i="1" s="1"/>
  <c r="J9" i="1" s="1"/>
  <c r="AA17" i="1"/>
  <c r="Z17" i="1"/>
  <c r="Y17" i="1"/>
  <c r="J16" i="1"/>
  <c r="J17" i="1" s="1"/>
  <c r="J100" i="1"/>
  <c r="J99" i="1"/>
  <c r="J98" i="1"/>
  <c r="AV97" i="1"/>
  <c r="AU97" i="1"/>
  <c r="AT97" i="1"/>
  <c r="AS97" i="1"/>
  <c r="J94" i="1"/>
  <c r="J93" i="1"/>
  <c r="J92" i="1"/>
  <c r="J95" i="1"/>
  <c r="J96" i="1"/>
  <c r="J59" i="1"/>
  <c r="AV32" i="1"/>
  <c r="AT32" i="1"/>
  <c r="J32" i="1"/>
  <c r="AO32" i="1"/>
  <c r="AH32" i="1"/>
  <c r="AG32" i="1"/>
  <c r="AE32" i="1"/>
  <c r="AF32" i="1"/>
  <c r="AH36" i="1"/>
  <c r="AG36" i="1"/>
  <c r="J36" i="1"/>
  <c r="AU32" i="1"/>
  <c r="AS32" i="1"/>
  <c r="AN32" i="1"/>
  <c r="AL32" i="1"/>
  <c r="J39" i="1"/>
  <c r="U17" i="1" l="1"/>
  <c r="W17" i="1"/>
  <c r="V17" i="1"/>
  <c r="W6" i="1"/>
  <c r="V6" i="1"/>
  <c r="AC39" i="1"/>
  <c r="AD39" i="1"/>
  <c r="AK32" i="1"/>
  <c r="AJ32" i="1"/>
  <c r="AD36" i="1"/>
  <c r="AC36" i="1"/>
  <c r="AC32" i="1"/>
  <c r="AD32" i="1"/>
  <c r="AQ97" i="1"/>
  <c r="AR97" i="1"/>
  <c r="AR32" i="1"/>
  <c r="AQ32" i="1"/>
  <c r="AB36" i="1"/>
  <c r="AB32" i="1"/>
  <c r="AP97" i="1"/>
  <c r="AB39" i="1"/>
  <c r="AP32" i="1"/>
  <c r="X7" i="1"/>
  <c r="U6" i="1"/>
  <c r="AI32" i="1"/>
  <c r="W7" i="1" l="1"/>
  <c r="V7" i="1"/>
  <c r="U7" i="1"/>
</calcChain>
</file>

<file path=xl/sharedStrings.xml><?xml version="1.0" encoding="utf-8"?>
<sst xmlns="http://schemas.openxmlformats.org/spreadsheetml/2006/main" count="1721" uniqueCount="484">
  <si>
    <t>Reference</t>
  </si>
  <si>
    <t xml:space="preserve">Dosage </t>
  </si>
  <si>
    <t>Trial design</t>
  </si>
  <si>
    <t>RCT</t>
  </si>
  <si>
    <t>Trial</t>
  </si>
  <si>
    <t>Eom</t>
  </si>
  <si>
    <t>bamlanivimab</t>
  </si>
  <si>
    <t>CP</t>
  </si>
  <si>
    <t>AlQahtani</t>
  </si>
  <si>
    <t>Avendano-Sola</t>
  </si>
  <si>
    <t>https://www.nature.com/articles/s41591-021-01488-2</t>
  </si>
  <si>
    <t>250-300ml</t>
  </si>
  <si>
    <t>200-300ml</t>
  </si>
  <si>
    <t xml:space="preserve">Number of doses </t>
  </si>
  <si>
    <t>200ml</t>
  </si>
  <si>
    <t>250ml</t>
  </si>
  <si>
    <t>300ml</t>
  </si>
  <si>
    <t>275ml</t>
  </si>
  <si>
    <t>200-250ml</t>
  </si>
  <si>
    <t>https://doi.org/10.1038/s41467-021-23469-2</t>
  </si>
  <si>
    <t>1 to 3</t>
  </si>
  <si>
    <t xml:space="preserve">high </t>
  </si>
  <si>
    <t>Kirenga</t>
  </si>
  <si>
    <t xml:space="preserve">500ml </t>
  </si>
  <si>
    <t>240ml</t>
  </si>
  <si>
    <t>1 or 2</t>
  </si>
  <si>
    <t>IQR or range</t>
  </si>
  <si>
    <t>IQR</t>
  </si>
  <si>
    <t>range</t>
  </si>
  <si>
    <t>Total number of patients</t>
  </si>
  <si>
    <t>600mg</t>
  </si>
  <si>
    <t>Isa</t>
  </si>
  <si>
    <t>Ali</t>
  </si>
  <si>
    <t>0.15, 0.20, 0.25, or 0.3 g/kg</t>
  </si>
  <si>
    <t>mAb</t>
  </si>
  <si>
    <t>https://www.sciencedirect.com/science/article/pii/S2589537021002066?via%3Dihub</t>
  </si>
  <si>
    <t>0.15 g/kg</t>
  </si>
  <si>
    <t>0.20 g/kg</t>
  </si>
  <si>
    <t>0.25 g/kg</t>
  </si>
  <si>
    <t>0.30 g/kg</t>
  </si>
  <si>
    <t>Lopardo</t>
  </si>
  <si>
    <t>INM005</t>
  </si>
  <si>
    <t>https://www.sciencedirect.com/science/article/pii/S2589537021001231?via%3Dihub</t>
  </si>
  <si>
    <t>4mg/kg</t>
  </si>
  <si>
    <t>https://www.thelancet.com/journals/laninf/article/PIIS1473-3099(21)00751-9/fulltext</t>
  </si>
  <si>
    <t>Sullivan</t>
  </si>
  <si>
    <t>high</t>
  </si>
  <si>
    <t>Treatment type</t>
  </si>
  <si>
    <t>Parikh</t>
  </si>
  <si>
    <t>COVID-19 HIG</t>
  </si>
  <si>
    <t>https://www.medrxiv.org/content/10.1101/2021.07.26.21261119v1</t>
  </si>
  <si>
    <t>ITAC</t>
  </si>
  <si>
    <t>hIVIG</t>
  </si>
  <si>
    <t>https://www.thelancet.com/journals/lancet/article/PIIS0140-6736(22)00101-5/fulltext</t>
  </si>
  <si>
    <t>Menichetti</t>
  </si>
  <si>
    <t>Ortigoza</t>
  </si>
  <si>
    <t>https://pubmed.ncbi.nlm.nih.gov/34901997/</t>
  </si>
  <si>
    <t>https://www.ncbi.nlm.nih.gov/pmc/articles/PMC8630572/</t>
  </si>
  <si>
    <t>Weinreich</t>
  </si>
  <si>
    <t>https://www.nejm.org/doi/full/10.1056/NEJMoa2108163</t>
  </si>
  <si>
    <t>1.2 or 2.4 g</t>
  </si>
  <si>
    <t>Subgroup</t>
  </si>
  <si>
    <t>Treatment</t>
  </si>
  <si>
    <t>Treatment stage</t>
  </si>
  <si>
    <t>CP titre</t>
  </si>
  <si>
    <t>Seropositive at baseline (%)</t>
  </si>
  <si>
    <t>Time from onset of symptoms to drug (median, days)</t>
  </si>
  <si>
    <t>Time from onset of symptoms to drug (IQR or range, max, days)</t>
  </si>
  <si>
    <t>Time from onset of symptoms to drug (IQR or range, min, days)</t>
  </si>
  <si>
    <t>Patients descriptors</t>
  </si>
  <si>
    <t>Notes</t>
  </si>
  <si>
    <t>Symptomatic (events, intervention)</t>
  </si>
  <si>
    <t>Symptomatic (n, intervention)</t>
  </si>
  <si>
    <t>Symptomatic (events, control)</t>
  </si>
  <si>
    <t>Symptomatic (n, control)</t>
  </si>
  <si>
    <t>Symptomatic efficacy</t>
  </si>
  <si>
    <t>Symptomatic efficacy 95% CI min</t>
  </si>
  <si>
    <t>Hospitalisation efficacy</t>
  </si>
  <si>
    <t>Symptomatic efficacy 95% CI max</t>
  </si>
  <si>
    <t>Hospitalisation efficacy 95% CI min</t>
  </si>
  <si>
    <t>Hospitalisation efficacy 95% CI max</t>
  </si>
  <si>
    <t>Hospitalisation (events, intervention)</t>
  </si>
  <si>
    <t>Hospitalisation (n, intervention)</t>
  </si>
  <si>
    <t>Hospitalisation (events, control)</t>
  </si>
  <si>
    <t>Hospitalisation (n, control)</t>
  </si>
  <si>
    <t>Data source</t>
  </si>
  <si>
    <t>Ventilation efficacy</t>
  </si>
  <si>
    <t>Ventilation efficacy 95% CI min</t>
  </si>
  <si>
    <t>Ventilation efficacy 95% CI max</t>
  </si>
  <si>
    <t>Ventilation (events, intervention)</t>
  </si>
  <si>
    <t>Ventilation (n, intervention)</t>
  </si>
  <si>
    <t>Ventilation (events, control)</t>
  </si>
  <si>
    <t>Ventilation (n, control)</t>
  </si>
  <si>
    <t>Death efficacy</t>
  </si>
  <si>
    <t>Death efficacy 95% CI min</t>
  </si>
  <si>
    <t>Death efficacy 95% CI max</t>
  </si>
  <si>
    <t>Death (events, intervention)</t>
  </si>
  <si>
    <t>Death (n, intervention)</t>
  </si>
  <si>
    <t>Death (events, control)</t>
  </si>
  <si>
    <t>Death (n, control)</t>
  </si>
  <si>
    <t>Dose (0.7g)</t>
  </si>
  <si>
    <t>Dose (2.8g)</t>
  </si>
  <si>
    <t>Dose (7.0g)</t>
  </si>
  <si>
    <t>sotrovimab</t>
  </si>
  <si>
    <t>regdanvimab</t>
  </si>
  <si>
    <t>Dose (40mg/kg)</t>
  </si>
  <si>
    <t>Dose (80mg/kg)</t>
  </si>
  <si>
    <t>Serology (positive)</t>
  </si>
  <si>
    <t xml:space="preserve">Serology (negative) </t>
  </si>
  <si>
    <t xml:space="preserve">Serology (unknown) </t>
  </si>
  <si>
    <t>Dose (1.2g)</t>
  </si>
  <si>
    <t>Dose (2.4g)</t>
  </si>
  <si>
    <t>Dose (8.0g)</t>
  </si>
  <si>
    <t>Gharbharan</t>
  </si>
  <si>
    <t>Symptom onset (up to 7 days)</t>
  </si>
  <si>
    <t>Symptom onset (more than 7 days)</t>
  </si>
  <si>
    <t>Li</t>
  </si>
  <si>
    <t>Libster</t>
  </si>
  <si>
    <t>CP titer (1,000-3,200)</t>
  </si>
  <si>
    <t>CP titer (&gt;3,200)</t>
  </si>
  <si>
    <t>O'Donnell</t>
  </si>
  <si>
    <t>Ray</t>
  </si>
  <si>
    <t>Simonovich</t>
  </si>
  <si>
    <t>Bennett Guerrero</t>
  </si>
  <si>
    <t>Korley</t>
  </si>
  <si>
    <t>Pouladzadeh</t>
  </si>
  <si>
    <t>Age (12-17)</t>
  </si>
  <si>
    <t>Age (18-49)</t>
  </si>
  <si>
    <t>Age (50+)</t>
  </si>
  <si>
    <t>Time of symptomatic infection (week 1)</t>
  </si>
  <si>
    <t>Time of symptomatic infection (weeks 2-4)</t>
  </si>
  <si>
    <t>Symptom onset (up to 5 days)</t>
  </si>
  <si>
    <t>Symptom onset (more than 5 days)</t>
  </si>
  <si>
    <t>ACTIV-3 (bam)</t>
  </si>
  <si>
    <t>ACTIV-3 (sot)</t>
  </si>
  <si>
    <t>Dose (0.15g/kg)</t>
  </si>
  <si>
    <t>Dose (0.2g/kg)</t>
  </si>
  <si>
    <t>Dose (0.25g/kg)</t>
  </si>
  <si>
    <t>Dose (0.3g/kg)</t>
  </si>
  <si>
    <t>RECOVERY (CP)</t>
  </si>
  <si>
    <t>RECOVERY (mAb)</t>
  </si>
  <si>
    <t>Millat-Martinez</t>
  </si>
  <si>
    <t>Baldeon</t>
  </si>
  <si>
    <t>De Santis</t>
  </si>
  <si>
    <t>Holm</t>
  </si>
  <si>
    <t>van den Berg</t>
  </si>
  <si>
    <t>hospitalisation</t>
  </si>
  <si>
    <t>Covid variants</t>
  </si>
  <si>
    <t>04/04/2020 - 05/02/2021</t>
  </si>
  <si>
    <t>mixed</t>
  </si>
  <si>
    <t>Table 3</t>
  </si>
  <si>
    <t>https://www.jci.org/articles/view/152740</t>
  </si>
  <si>
    <t>Patient risk</t>
  </si>
  <si>
    <t>time to randomisation not to drug, CP treatment immediately after randomization (day 1 of the trial), outcomes on day 28, max 12 days after symptom onset then reduced to max 7 days after symptom onset, B.1.1.7 dominant strain at the end of the trial</t>
  </si>
  <si>
    <t>04/04/2020 - 14/06/2020</t>
  </si>
  <si>
    <t>time to inclusion not to treatment, admitted to hospital for median of 2 days (IQR 1-3)</t>
  </si>
  <si>
    <t>text (clinical outcomes)</t>
  </si>
  <si>
    <t>population with high HIV prevalence</t>
  </si>
  <si>
    <t>Enrolment/trial time</t>
  </si>
  <si>
    <t>30/09/2020 - 14/01/2021</t>
  </si>
  <si>
    <t>Beta</t>
  </si>
  <si>
    <t>Death by day 28, CP from wild-type infection, dominant variant in trial participants at the end: Beta (B.1.351/501Y.V2) in 68.2% of samples</t>
  </si>
  <si>
    <t>https://www.nature.com/articles/s41598-022-06221-8</t>
  </si>
  <si>
    <t>max 4 days hospitalised</t>
  </si>
  <si>
    <t>need for supplemental oxygen</t>
  </si>
  <si>
    <t>06/2020 - 01/2021</t>
  </si>
  <si>
    <t>Table 2</t>
  </si>
  <si>
    <t>https://bmcresnotes.biomedcentral.com/articles/10.1186/s13104-021-05847-7</t>
  </si>
  <si>
    <t>600ml</t>
  </si>
  <si>
    <t>Ancestral</t>
  </si>
  <si>
    <t>04/2020 - 11/2020</t>
  </si>
  <si>
    <t>respiratory distress, severe COVID-19</t>
  </si>
  <si>
    <t>deaths at day 30, most likely parental virus lineages before emergence of Gamma and Delta variants in all participants, total transfusion dose 1,800mL (min 1,200mL) divided into 3 daily doses of 600mL for 3 days, at randomization IgM/IgA was detected in all tested patients and IgG in 81.5%</t>
  </si>
  <si>
    <t>05/2020-01/2021</t>
  </si>
  <si>
    <t>5ml/kg</t>
  </si>
  <si>
    <t>impairment of previously normal lung function</t>
  </si>
  <si>
    <t>treatment stage not entirely clear but patients were recruited in hospitals and length of hospitalisation is a reported outcome so I assume patients were hospitalised, mean time from symptomatology to treatment 10.6 and 10.4 days for treatment and control group respectively</t>
  </si>
  <si>
    <t xml:space="preserve">https://wwwnc.cdc.gov/eid/article/28/3/21-2299_article </t>
  </si>
  <si>
    <t xml:space="preserve">https://onlinelibrary.wiley.com/doi/10.1111/tme.12851 </t>
  </si>
  <si>
    <t>symptomatic</t>
  </si>
  <si>
    <t>11/2020 - 07/2021</t>
  </si>
  <si>
    <t>max 7 days symptomatic, pre-defined minimum antibody level in CP, 93% negative IgG, most patients (&gt;95%) enrolled when the delta variant was still rare (&lt;5%)</t>
  </si>
  <si>
    <t>at least 50 years old (median 58), median 1 comorbidity, 21/797 vaccinated, 14/797 one of two doses of a vaccine</t>
  </si>
  <si>
    <t>https://www.nature.com/articles/s41467-022-29911-3</t>
  </si>
  <si>
    <t>either at least 50 years old or at least one risk factor, median age 54</t>
  </si>
  <si>
    <t>08/2020 - 02/2021</t>
  </si>
  <si>
    <t>Figure 3</t>
  </si>
  <si>
    <t>max 7 days since symptom onset, placebo volume 250ml but CP volume not reported, outcomes from Figure 3 i.e. worst scores at 30 days, ventilation = intubated, hospitalisation assumes that all deaths occurred in hospitals</t>
  </si>
  <si>
    <t>https://www.nejm.org/doi/full/10.1056/NEJMoa2103784</t>
  </si>
  <si>
    <t>04/06/2020 - 25/10/2020</t>
  </si>
  <si>
    <t>either at least 75 years old or at least 65 years old with a coexisting condition</t>
  </si>
  <si>
    <t>patients with detectable SARS-CoV-2 RNA were hospitalised at the beginning of the study, hospitalisation results are the primary end point of severe respiratory disease, mean time since symptom onset 39.6 and 38.3 hours for treatment and control group respectively</t>
  </si>
  <si>
    <t>https://www.nejm.org/doi/full/10.1056/NEJMoa2033700</t>
  </si>
  <si>
    <t>at least one risk factor for disease progression</t>
  </si>
  <si>
    <t xml:space="preserve">500mg </t>
  </si>
  <si>
    <t>Administration</t>
  </si>
  <si>
    <t>IV</t>
  </si>
  <si>
    <t>27/08/2020 - 04/03/2021</t>
  </si>
  <si>
    <t>https://www.nejm.org/doi/full/10.1056/NEJMoa2107934</t>
  </si>
  <si>
    <t>abstract</t>
  </si>
  <si>
    <t>17/06/2020 - 21/08/2020</t>
  </si>
  <si>
    <t>low</t>
  </si>
  <si>
    <t>Risk (high)</t>
  </si>
  <si>
    <t>Risk (low)</t>
  </si>
  <si>
    <t>1.2g, 2.4g, or 8.0g</t>
  </si>
  <si>
    <t>24/09/2020 - 17/01/2021</t>
  </si>
  <si>
    <t>Table S9, Table S10</t>
  </si>
  <si>
    <t xml:space="preserve">1200mg </t>
  </si>
  <si>
    <t>2400mg</t>
  </si>
  <si>
    <t>8000mg</t>
  </si>
  <si>
    <t>Table S12</t>
  </si>
  <si>
    <t>Table S9, Table S10, Table S12</t>
  </si>
  <si>
    <t>initial doses were 2.4g and 8g then the trial was amended on 4/11/2020 to include a dose of 1.2g and enroll only patients with at least one risk factor for severe Covid-19, max 3 days since positive test result, max 7 days since symptom onset, for seronegative subgroup hospitalisation is a composite of hospitalisation and death</t>
  </si>
  <si>
    <t xml:space="preserve">initial doses were 2.4g and 8g then the trial was amended on 4/11/2020 to include a dose of 1.2g and enroll only patients with at least one risk factor for severe Covid-19, max 3 days since positive test result, max 7 days since symptom onset, approx 25% sero-positive in each subgroup </t>
  </si>
  <si>
    <t>https://www.nejm.org/doi/10.1056/NEJMoa2033130</t>
  </si>
  <si>
    <t>https://www.researchsquare.com/article/rs-296518/v1</t>
  </si>
  <si>
    <t>https://www.thelancet.com/journals/lancet/article/PIIS0140-6736(22)00163-5/fulltext</t>
  </si>
  <si>
    <t>https://www.bmj.com/content/371/bmj.m3939</t>
  </si>
  <si>
    <t>https://www.nature.com/articles/s41598-021-89444-5</t>
  </si>
  <si>
    <t>https://www.scielo.br/j/aabc/a/sFk4vCTR69vjG9wTsKHxLwC/?lang=en#</t>
  </si>
  <si>
    <t>https://www.thelancet.com/journals/lancet/article/PIIS0140-6736(21)00897-7/fulltext</t>
  </si>
  <si>
    <t>https://jamanetwork.com/journals/jama/fullarticle/2766943</t>
  </si>
  <si>
    <t>https://www.jci.org/articles/view/150646</t>
  </si>
  <si>
    <t>https://www.nature.com/articles/s41467-022-28064-7</t>
  </si>
  <si>
    <t>https://www.nejm.org/doi/10.1056/NEJMoa2031304</t>
  </si>
  <si>
    <t>https://jamanetwork.com/journals/jama/fullarticle/2784914</t>
  </si>
  <si>
    <t>https://erj.ersjournals.com/content/59/2/2101471.long</t>
  </si>
  <si>
    <t>7000mg</t>
  </si>
  <si>
    <t>05/08/2020 - 13/10/2020</t>
  </si>
  <si>
    <t xml:space="preserve">40mg/kg, 80mg/kg </t>
  </si>
  <si>
    <t xml:space="preserve">40mg/kg </t>
  </si>
  <si>
    <t xml:space="preserve">80mg/kg </t>
  </si>
  <si>
    <t>07/10/2020 - 18/12/2020</t>
  </si>
  <si>
    <t>max 7 days since symptom onset</t>
  </si>
  <si>
    <t>patients with a current serious health condition were excluded</t>
  </si>
  <si>
    <t>18/09/2020 - 22/05/2021</t>
  </si>
  <si>
    <t>Alpha</t>
  </si>
  <si>
    <t>8% have received at least one dose of a SARS-CoV-2 vaccine, some on mechanical ventilation at randomisation</t>
  </si>
  <si>
    <t>28/05/2020 - 15/01/2021</t>
  </si>
  <si>
    <t>5% on invasive mechanical ventilation at randomisation</t>
  </si>
  <si>
    <t>one CP unit 275ml [200-350], no difference in the effect of CP before and after emergence of B.1.1.7 observed, ventilation reported as a composite outcome with death for the subgroups</t>
  </si>
  <si>
    <t>Webfigure 1, Webfigure 4</t>
  </si>
  <si>
    <t>Webfigure 4, Figure 3</t>
  </si>
  <si>
    <t>09/03/2020 - 18/01/2021</t>
  </si>
  <si>
    <t>225ml</t>
  </si>
  <si>
    <t>median age 61 (IQR 52 to 70), 33% receiving invasive mechanical ventilation at randomization</t>
  </si>
  <si>
    <t>eFigure 2</t>
  </si>
  <si>
    <t>total CP volume 550ml +/- 150ml, 80% wild-type or alpha variant, median time from hospital admission to enrollment 42.7h (IQR 23.6-78.6h) and 41.7h (IQR 22.5-84.3h) for CP and control group respectively</t>
  </si>
  <si>
    <t>https://www.nejm.org/doi/10.1056/NEJMoa2109682</t>
  </si>
  <si>
    <t>SC</t>
  </si>
  <si>
    <t>Asymptomatic &amp; RT-qPCR-negative household contact with exposure to an individual with a diagnosis of SARS-CoV-2 infection (index case). To be included in the study, participants must be randomized within 96 hours of collection of the index cases’ positive SARS-COV-2 diagnostic test sample</t>
  </si>
  <si>
    <t>peri-(post-)exposure</t>
  </si>
  <si>
    <t>Table S4</t>
  </si>
  <si>
    <t>Time of symptomatic infection subgroup for seronegative participants only, n for weeks 2-4 is reduced by cases in week 1, participants with symptomatic infection in weeks 2-4 are assumed to have been treated pre-exposure</t>
  </si>
  <si>
    <t>pre-exposure</t>
  </si>
  <si>
    <t>until 28/01/2021</t>
  </si>
  <si>
    <t>Table S6</t>
  </si>
  <si>
    <t>Risk subgroups for seronegative participants only</t>
  </si>
  <si>
    <t>Serology (unknown)</t>
  </si>
  <si>
    <t>Combination of results by sero-status at baseline</t>
  </si>
  <si>
    <t>Table S7</t>
  </si>
  <si>
    <t>Table S10</t>
  </si>
  <si>
    <t>Age subgroups for seronegative participants only</t>
  </si>
  <si>
    <t>unselected</t>
  </si>
  <si>
    <t>22/04/2020 - 14/07/2020</t>
  </si>
  <si>
    <t>Death is all cause mortality at 28 days or progression to severe disease in the intention to treat population, time since symptom onset to enrolment not to treatment</t>
  </si>
  <si>
    <t>04/2020 - 06/2020</t>
  </si>
  <si>
    <t>with hypoxia but not requiring ventilatory support (NIV or intubation)</t>
  </si>
  <si>
    <t>Ventilation is non-invasive or mechanical ventilation</t>
  </si>
  <si>
    <t>Ventilation is mechanical ventilation within 7 days</t>
  </si>
  <si>
    <t>Table 1</t>
  </si>
  <si>
    <t>14/02/2020 - 01/04/2020</t>
  </si>
  <si>
    <t>median age 70 years, with severe COVID-19, many requiring supplemental oxygen or ventilation</t>
  </si>
  <si>
    <t>Note that time to drug refers to time of randomisation, follow-up completed on 28/04/2020, median plasma infusion volume 200ml (IQR 200-300ml), 96% received a single dose of plasma infusion, patients with high IgG antibody titers were excluded</t>
  </si>
  <si>
    <t>21/04/2020 - 27/11/2020</t>
  </si>
  <si>
    <t>hospitalized adults with severe and critical COVID-19, nearly all required supplemental oxygen at baseline</t>
  </si>
  <si>
    <t>Note that time to drug refers to time of randomisation, the IQR of symptom duration is a combination of the IQR for CP treated patients (7-13) and for the control group (7-11), median titer of CP neutralizing antibodies was 1:160 (IQR 1:8-1:320), in a subset of swab samples no evidence of neutralization-escape mutants was detected, ventilation outcome is 6 on their scael (hospitalized, requiring IMV, ECMO, or both)</t>
  </si>
  <si>
    <t>https://pubmed.ncbi.nlm.nih.gov/34464358/</t>
  </si>
  <si>
    <t>https://www.ncbi.nlm.nih.gov/pmc/articles/PMC9658886/</t>
  </si>
  <si>
    <t>IM</t>
  </si>
  <si>
    <t>https://www.sciencedirect.com/science/article/pii/S2213260022001801?via%3Dihub</t>
  </si>
  <si>
    <t>28/01/2021 - 22/07/2021</t>
  </si>
  <si>
    <t>any risk (89% with high risk of progression to severe Covid-10), no vaccination received, mean 5.0 days since symptom onset (SD 1.6)</t>
  </si>
  <si>
    <t>Table 2, abstract</t>
  </si>
  <si>
    <t>hospitalisation is "severe COVID-19 or death from any cause through to day 29", baseline seropositive 8% and 2% of intervention and control group respectively, most prevalent variants were alpha (60%), gamma (20%), delta (15%), lambda (5%), mu (1%) and beta (&lt;1%)</t>
  </si>
  <si>
    <t>Figure 2</t>
  </si>
  <si>
    <t>19/06/2020 - 03/02/2021</t>
  </si>
  <si>
    <t>mean time from symptom onset to enrollment 8.0+/-3.08 days and 8.37+/-3.14 days for control and treatment groups respectively</t>
  </si>
  <si>
    <t>any risk (many with comorbidities)</t>
  </si>
  <si>
    <t>Herman</t>
  </si>
  <si>
    <t>Levin</t>
  </si>
  <si>
    <t>1000mg/1000mg</t>
  </si>
  <si>
    <t>16/12/2020 - 01/03/2021</t>
  </si>
  <si>
    <t>any risk (403/536 with co-existing chronic illness), median age 60 years (IQR 50-72)</t>
  </si>
  <si>
    <t>max 12 days of symptoms, 41/536 received at least one dose of a COVID-19 vaccine, death up to day 90, ventilation at day 5</t>
  </si>
  <si>
    <t>hospitalized with severe disease but not on mechanical ventilation</t>
  </si>
  <si>
    <t>31/05/2020 - 12/10/2020</t>
  </si>
  <si>
    <t>Supplemental table 4</t>
  </si>
  <si>
    <t>individual data of comorbidity, treatment, days from enrolment to discharge and days from enrolment to death</t>
  </si>
  <si>
    <t>28/05/2020 - 27/08/2020</t>
  </si>
  <si>
    <t>with severe Covid-19 pneumonia, median age 62 years (IQR 52 to 72), 64.9% with coexisting condition</t>
  </si>
  <si>
    <t>median titer of CP 1:3200 of total SARS-CoV-2 antibodies (IQR 1:800 to 1:3200), median CP volume 500ml (IQR 415 to 600ml)</t>
  </si>
  <si>
    <t>15/08/2020 - 10/12/2020</t>
  </si>
  <si>
    <t>critically or severly ill patients, 66% of patients in ICU at randomization, not taking immunosuppressive drugs</t>
  </si>
  <si>
    <t>max 15 days since symptom onset, median neutralizing antibody titer in donors' plasma was 1:320 (IQR 1:160 to 1:960, min. 1:20)</t>
  </si>
  <si>
    <t>https://www.ncbi.nlm.nih.gov/pmc/articles/PMC8354811/</t>
  </si>
  <si>
    <t>https://link.springer.com/article/10.1007/s11739-021-02734-8</t>
  </si>
  <si>
    <t>https://jamanetwork.com/journals/jama/fullarticle/2780870</t>
  </si>
  <si>
    <t>https://www.sciencedirect.com/science/article/pii/S1201971222003800?via%3Dihub</t>
  </si>
  <si>
    <t>14/05/2020 - 29/01/2021</t>
  </si>
  <si>
    <t>max 12 days since respiratory symptom onset, ventilation events are the difference of "intubation or death at day 30" and "any death by day 30" from Figure 2</t>
  </si>
  <si>
    <t>median age 69, most receiving systemic corticosteroids, approx. 20% of patients in ICU at randomization, at least 60% have at least one comorbidity</t>
  </si>
  <si>
    <t>median age 60 years (IQR 53-66), 89.5% with coexisting condition</t>
  </si>
  <si>
    <t>30/08/2020 - 24/12/2020</t>
  </si>
  <si>
    <t>Supplement Table 2</t>
  </si>
  <si>
    <t>median total CP volume was 846ml (IQR 824-855ml), median neutralization titer (PRNT50) was 1:160 (IQR 1:80 to 1:320), death rate at day 35 (also reported for day 21 and day 60)</t>
  </si>
  <si>
    <t>08/04/2020 - 24/08/2020</t>
  </si>
  <si>
    <t>more than 20% in ICU at randomization, more than 18% intubated</t>
  </si>
  <si>
    <t>Time to randomisation reported (Not to drug), CP median titer 1:526 (IQR 1:359 to 1:786), 28 day all-cause mortality</t>
  </si>
  <si>
    <t>https://www.nejm.org/doi/full/10.1056/NEJMoa2119657</t>
  </si>
  <si>
    <t>21/09/2020 - 02/12/2020</t>
  </si>
  <si>
    <t>all patients hospitalised regardless of disease severity, median age 50 years (IQR 38.5 - 62.0), 90.4% of patientes reported at least one COVID-19-related symptom, 58.1% reported at least one comorbidity</t>
  </si>
  <si>
    <t>CP median antibody tire was 139.5 (IQR 84.3-195.4) AU, CP for 2-3 hours at a rate of 1.4-2ml/min (should give a range of 168 to 360ml and mean of that range 264ml)</t>
  </si>
  <si>
    <t>264ml</t>
  </si>
  <si>
    <t>500ml</t>
  </si>
  <si>
    <t>CP donors with strong positive result of the SARS-CoV-2 IgG/IgM Quick Test for neutralizing IgG antibodies and negative results for IgM antibodies</t>
  </si>
  <si>
    <t>50% with underlying disease</t>
  </si>
  <si>
    <t>02/08/2020 - 20/11/2020</t>
  </si>
  <si>
    <t>Resident or staff in a skilled nursing or assisted living facility with at least one confirmed case of direct SARS-CoV-2 detection ≤7 days prior to randomization, prevention population serogenative at baseline, residents and approx 40% of staff at high risk of severe COVID-19</t>
  </si>
  <si>
    <t>eFigure 1</t>
  </si>
  <si>
    <t>Figure 2, eTable 5</t>
  </si>
  <si>
    <t>treatment period cutoff 21/05/2021</t>
  </si>
  <si>
    <t>negative SARS-CoV-2 PCR within 3 days of randomization, 20% at high risk for severe SARS-CoV-2 infection</t>
  </si>
  <si>
    <t>repeat monthly doses of subcutaneous casirivimab and imdevimab, before emergence of several variants (CAS+IMD retains neutralization against clinically relevant variants before Omicron), vaccination became available in December 2020, study participants entered follow-up after vaccination</t>
  </si>
  <si>
    <t>Supplementary Table S3</t>
  </si>
  <si>
    <t>03/06/2020 - 01/10/2021</t>
  </si>
  <si>
    <t>any risk, any vaccination status (at baseline more than 80% unvaccinated)</t>
  </si>
  <si>
    <t>CP donated between April 2020 and April 2021, max 9 days between symptom onset and treatment, ventilation is mechanical ventilation, ICU hospitalization or both due to Covid-19, alpha and delta variants present during trial but plasma largely from 2020 when ancestral was most prevalent</t>
  </si>
  <si>
    <t>https://www.thelancet.com/journals/laninf/article/PIIS1473-3099(22)00416-9/fulltext</t>
  </si>
  <si>
    <t>https://www.nejm.org/doi/full/10.1056/NEJMoa2116620</t>
  </si>
  <si>
    <t>15/07/2020 - 08/12/2020</t>
  </si>
  <si>
    <t>hospitalized patients with pneumonia, approx. 80% with comorbidities</t>
  </si>
  <si>
    <t>eTable 7</t>
  </si>
  <si>
    <t>ventilation is difference of "mechanical ventilation or death" and "30-day mortality" reported in eTable 7, positive serology in 28/112 and 31/140 patients in the treatment and control groups respectively</t>
  </si>
  <si>
    <t>17/04/2020 - 15/03/2021</t>
  </si>
  <si>
    <t>receiving noninvasive supplemental oxygen, more than 80% high risk patients</t>
  </si>
  <si>
    <t>hospitalized for max. 3 days, max. 7 days of symptoms, CP high titer from January 2021, identified variants were alpha (at all study sites), iota and beta</t>
  </si>
  <si>
    <t>text (tertiary outcome)</t>
  </si>
  <si>
    <t>01/08/2020 - 26/10/2020</t>
  </si>
  <si>
    <t>INM005 is an equine polyclonal antibody, max 10 days since symptom onset</t>
  </si>
  <si>
    <t>with moderate and severe COVID-19 pneumonia, median age 54 (IQR44 to 63), any risk (79.7% with comorbidities)</t>
  </si>
  <si>
    <t>30ml</t>
  </si>
  <si>
    <t>Figure 1</t>
  </si>
  <si>
    <t>400mg/kg</t>
  </si>
  <si>
    <t>08/10/2020 - 10/02/2021</t>
  </si>
  <si>
    <t>max 12 days of symptoms, dose of 400mg/kg bodyweight was capped at 40g, enrolment was largely complete before widespread emergence of alpha and beta variants</t>
  </si>
  <si>
    <t>13/07/2020 - 04/10/2021</t>
  </si>
  <si>
    <t>uninfected and unvaccinated household contacts of infected individuals, healthy, seronegative at baseline</t>
  </si>
  <si>
    <t>before the emergence of omicron (B.1.1.529), the delta variant became dominant at the end of the study, 8 month study, note that this is the same study as the O'Brien study but with a longer follow-up, results for symptomatic SARS-CoV-2 infection excluding the month 1 to avoid duplication with O'Brien results, the number at risk is the initial number of participants minus the participants with events in the first month</t>
  </si>
  <si>
    <t>Delta</t>
  </si>
  <si>
    <t>300mg</t>
  </si>
  <si>
    <t>21/11/2020 - 22/03/2021</t>
  </si>
  <si>
    <t>adults with increased risk of inadequate response to vaccination or increased risk of exposure, negative SARS-CoV-2 serologic test result at screening, not vaccinated, previously infected or otherwise treated against SARS-CoV-2, 77.5% with a risk factor for severe Covid-19</t>
  </si>
  <si>
    <t>follow-up for 183 days, 11 participants infected with alpha (5), beta (1) or delta (5) variants</t>
  </si>
  <si>
    <t>Table 2, Table S9</t>
  </si>
  <si>
    <t>max 12 days of symptoms attributable to Covid-19, patients also received remdesivir and other treatments, ventilation is category 6 of pulmonary ordinal outcome at day 5</t>
  </si>
  <si>
    <t>circulating variants throughout the trial (including the B.1.1.7, alpha variant) remained sensitive to casirivimab/imdevimab, ventilation is composite of invasive mechanical ventilation and death</t>
  </si>
  <si>
    <t>Agarwal</t>
  </si>
  <si>
    <t>Gupta</t>
  </si>
  <si>
    <t>Table 4, text (results)</t>
  </si>
  <si>
    <t>REMAP-CAP</t>
  </si>
  <si>
    <t>Sekine</t>
  </si>
  <si>
    <t>Montgomery</t>
  </si>
  <si>
    <t>Begin</t>
  </si>
  <si>
    <t>282ml</t>
  </si>
  <si>
    <t>Korper</t>
  </si>
  <si>
    <t>Cohen</t>
  </si>
  <si>
    <t>Table S7, text (safety), Table S13</t>
  </si>
  <si>
    <t>Self</t>
  </si>
  <si>
    <t>Rojas</t>
  </si>
  <si>
    <t>Manzini</t>
  </si>
  <si>
    <t>Thorlacius-Ussing</t>
  </si>
  <si>
    <t>https://www.ncbi.nlm.nih.gov/pmc/articles/PMC9247217/</t>
  </si>
  <si>
    <t>https://www.ncbi.nlm.nih.gov/pmc/articles/PMC9235185/</t>
  </si>
  <si>
    <t>https://www.ncbi.nlm.nih.gov/pmc/articles/PMC9682750/</t>
  </si>
  <si>
    <t>https://www.ncbi.nlm.nih.gov/pmc/articles/PMC9523654/</t>
  </si>
  <si>
    <t>28/04/2020 - 01/06/2021</t>
  </si>
  <si>
    <t>200-399ml</t>
  </si>
  <si>
    <t>hospitalized for &lt; 14 days, some patients in ICU at randomization, 13% receiving invasive mechanical ventilation at randomization, excluded if vaccinated, median age 60 (IQR 49-70)</t>
  </si>
  <si>
    <t>variants were not determined, enrollment occurred during predominant circulation  of wild-type and alpha variants</t>
  </si>
  <si>
    <t>08/08/2020 - 13/11/2020</t>
  </si>
  <si>
    <t>hospitalized, most with &lt;14 days of symptoms and hospitalized &lt;7 days, ICU patients excluded</t>
  </si>
  <si>
    <t>text (secondary outcomes)</t>
  </si>
  <si>
    <t>no unexpected variant (anti-IFN antibodies and variants did not influence outcomes)</t>
  </si>
  <si>
    <t>06/2020 - 02/2021</t>
  </si>
  <si>
    <t>respiratory impairment onset within 5 days, median age 66.6 (IQR 57-73)</t>
  </si>
  <si>
    <t>CP vs standard plasma vs standard of care (60 patients in each arm), standard plasma used as control here, ventilation is combined outcome of 30 days-incidence of mechanical ventilation or death</t>
  </si>
  <si>
    <t>100-300ml</t>
  </si>
  <si>
    <t>13/06/2020 - 16/03/2021</t>
  </si>
  <si>
    <t>median age 66 (IQR 53-75) and 64 (57-73) in treatment and control group respectively, 76-77% with comorbidities</t>
  </si>
  <si>
    <t>4200mg</t>
  </si>
  <si>
    <t>700mg</t>
  </si>
  <si>
    <t>2800mg</t>
  </si>
  <si>
    <t>casirivimab + imdevimab</t>
  </si>
  <si>
    <t>cilgavimab + tixagevimab</t>
  </si>
  <si>
    <t>bamlanivimab + etesevimab</t>
  </si>
  <si>
    <t>amubarvimab + romlusevimab</t>
  </si>
  <si>
    <t>Shoham</t>
  </si>
  <si>
    <t>ACTIV-3 (evu)</t>
  </si>
  <si>
    <t>Chew</t>
  </si>
  <si>
    <t>Huygens</t>
  </si>
  <si>
    <t>Somersan-Karakaya</t>
  </si>
  <si>
    <t>Bar</t>
  </si>
  <si>
    <t xml:space="preserve">https://www.ncbi.nlm.nih.gov/pmc/articles/PMC9129191/ </t>
  </si>
  <si>
    <t xml:space="preserve">https://www.thelancet.com/journals/lanres/article/PIIS2213-2600(22)00215-6/fulltext </t>
  </si>
  <si>
    <t xml:space="preserve">https://www.nature.com/articles/s41467-022-32551-2 </t>
  </si>
  <si>
    <t xml:space="preserve">https://www.nature.com/articles/s43018-022-00503-w </t>
  </si>
  <si>
    <t xml:space="preserve">https://www.ncbi.nlm.nih.gov/pmc/articles/PMC9402688/ </t>
  </si>
  <si>
    <t xml:space="preserve">https://www.ncbi.nlm.nih.gov/pmc/articles/PMC9384649/ </t>
  </si>
  <si>
    <t xml:space="preserve">https://jamanetwork.com/journals/jama/fullarticle/2788256 </t>
  </si>
  <si>
    <t xml:space="preserve">https://www.ncbi.nlm.nih.gov/pmc/articles/PMC9384575/ </t>
  </si>
  <si>
    <t xml:space="preserve">https://www.ncbi.nlm.nih.gov/pmc/articles/PMC8670841/ </t>
  </si>
  <si>
    <t xml:space="preserve">https://bmjopen.bmj.com/content/12/4/e055189.long </t>
  </si>
  <si>
    <t>Denkinger</t>
  </si>
  <si>
    <t>asymptomatic adults with close contact exposure to a person with confirmed COVID-19 in the previous 120 hourse and negative SARS-CoV-2 test within 24 hours</t>
  </si>
  <si>
    <t>11/06/2020 - 23/06/2021</t>
  </si>
  <si>
    <t>Median time from exposure to transfusion was 2 days (IQR 1-4), treatment phase completed prior to widespread circulation of Delta and Omicron variants</t>
  </si>
  <si>
    <t>10/02/2021 - 30/09/2021</t>
  </si>
  <si>
    <t>symptoms up to 12 days, patients excluded if on mechanical ventilation, 58 and 63% with co-existing chronic illness in treatment and control group respectively, 74 and 73% unvaccinated in the treatment and control group respectively</t>
  </si>
  <si>
    <t>death up to day 90, 687 (51%) of 1347 were infected with the delta SARS-CoV-2 variant, 644 (47%) of 1363 had non-detectable anti-spike neutralising antibodies at baseline, 1287 (94%) of 1363 had detectable plasma SARS-CoV-2 nucleocapsid antigen concentrations</t>
  </si>
  <si>
    <t>7000mg or 700mg</t>
  </si>
  <si>
    <t>Dose (7g)</t>
  </si>
  <si>
    <t>19/08/2020 - 15/11/2020</t>
  </si>
  <si>
    <t>12/10/2020 - 17/11/2020</t>
  </si>
  <si>
    <t>19/08/2020 - 17/11/2020</t>
  </si>
  <si>
    <t>non-hospitalized adults within 10 days of symptom onset, 116 (37%) of 317 reported max 5 days of symptoms, 153 (48%) of 317 have higher risk of progression to severe COVID-19</t>
  </si>
  <si>
    <t>3 patients of 284 with variant determination were infected with the Epsilon variant and no other variants of concern or interest were identified</t>
  </si>
  <si>
    <t>text (symptoms and other clinical outcomes)</t>
  </si>
  <si>
    <t>ACTIV-3 (amu+rom)</t>
  </si>
  <si>
    <t>Dougan (bam+ete, 2.1g)</t>
  </si>
  <si>
    <t>patients with cancer, immunosuppression, laboratory-based risk factors or advanced age</t>
  </si>
  <si>
    <t>03/09/2020 - 20/01/2022</t>
  </si>
  <si>
    <t>Table 2, Figure 1</t>
  </si>
  <si>
    <t>238-337ml</t>
  </si>
  <si>
    <t>convalescent and/or vaccinated anti-SARS-CoV-2 plasma as treatment, trial was stopped in January 2022 when the Omicron variant became dominant</t>
  </si>
  <si>
    <t>700mg + 1400mg</t>
  </si>
  <si>
    <t>patients at least 12 years old, at least one risk factor for progressing to severe disease</t>
  </si>
  <si>
    <t>hospitalisations composite with any-cause death</t>
  </si>
  <si>
    <t>until 26/02/2021</t>
  </si>
  <si>
    <t>https://jamanetwork.com/journals/jama/fullarticle/2775647</t>
  </si>
  <si>
    <t>Gottlieb (bam)</t>
  </si>
  <si>
    <t>Gottlieb (bam + ete)</t>
  </si>
  <si>
    <t>2800mg + 2800mg</t>
  </si>
  <si>
    <t>22/08/2020 - 03/09/2020</t>
  </si>
  <si>
    <t>387 patients (67.1%) had at least 1 risk factor for severe COVID-19</t>
  </si>
  <si>
    <t>approx. 10% of patients were infected with a putative treatment-emergent bamlanivimab-resistant variant, hospitalisations are COVID-19 related hospitalisations or emergency department visits</t>
  </si>
  <si>
    <t>severely immunocompromised patients</t>
  </si>
  <si>
    <t>COVIG</t>
  </si>
  <si>
    <t>150ml:100mg/ml</t>
  </si>
  <si>
    <t>04/2021 - 07/2021</t>
  </si>
  <si>
    <t>control treatment 150ml:100mg/ml IVIG, aim to achieve dose equipotent to CP, ventilation outcome is the reported outcome "indication for adjunctive ventilator support", variants wild-type (2/18), alpha (10/18) or unknown (6/18)</t>
  </si>
  <si>
    <t>13/07/2020 - 28/01/2021</t>
  </si>
  <si>
    <t>Asymptomatic but RT-qPCR-positive household contact with exposure to an individual with a diagnosis of SARS-CoV-2 infection (index case), participants randomized within 96 hours of collection of the index cases’ positive SARS-COV-2 diagnostic test sample, aged at least 12 years</t>
  </si>
  <si>
    <t>O'Brien (PCR+)</t>
  </si>
  <si>
    <t>O'Brien (PCR-)</t>
  </si>
  <si>
    <t>concentrations reached more than 100 times the IC90 concentration for the Delta variant, conducted prior to widespread vaccination and circulation of the Delta and Omicron variants</t>
  </si>
  <si>
    <t xml:space="preserve">Serology (positive) </t>
  </si>
  <si>
    <t>eTable 12</t>
  </si>
  <si>
    <t>eTable 12, Table 2</t>
  </si>
  <si>
    <t>2.4g or 8g</t>
  </si>
  <si>
    <t>10/06/2020 - 09/04/2021</t>
  </si>
  <si>
    <t>patients on low-flow or no supplemental oxygen, symptom onset within 10 days</t>
  </si>
  <si>
    <t>Prior to widespread circulation of Delta and Omicron, ventilation is death or mechanical ventilation from day 1 to day 29</t>
  </si>
  <si>
    <t>Viral load (high)</t>
  </si>
  <si>
    <t>Table 2, Figure 4</t>
  </si>
  <si>
    <t>18/05/2020 - 08/01/2021</t>
  </si>
  <si>
    <t>severely ill, hospitalized adults with COVID-19 pneumonia, median 1 day from hospital admission (IQR 1-2)</t>
  </si>
  <si>
    <t>estimate that 62-85% of plasma recipients received high-titer plasma</t>
  </si>
  <si>
    <t>Bajpai (1)</t>
  </si>
  <si>
    <t>Bajpai (2)</t>
  </si>
  <si>
    <t>adults with severe COVID-19</t>
  </si>
  <si>
    <t>06/2020 - 12/2020</t>
  </si>
  <si>
    <t>patients with severe COVID-19 (not necessarily all hospitalised)</t>
  </si>
  <si>
    <t>study started before variants that are resistant to bamlanivimab spread, symptoms is mild or worse COVID-19 to day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</si>
</sst>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u/>
      <sz val="12"/>
      <color theme="10"/>
      <name val="Calibri"/>
      <family val="2"/>
      <scheme val="minor"/>
    </font>
    <font>
      <b/>
      <sz val="12"/>
      <color theme="1"/>
      <name val="Calibri"/>
      <family val="2"/>
      <scheme val="minor"/>
    </font>
    <font>
      <sz val="13"/>
      <color rgb="FF000000"/>
      <name val="Calibri"/>
      <family val="2"/>
    </font>
    <font>
      <sz val="12"/>
      <color theme="1"/>
      <name val="Calibri"/>
      <family val="2"/>
    </font>
    <font>
      <b/>
      <sz val="12"/>
      <color rgb="FF000000"/>
      <name val="Calibri"/>
      <family val="2"/>
      <scheme val="minor"/>
    </font>
    <font>
      <b/>
      <sz val="12"/>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2" fillId="0" borderId="0" xfId="1" applyFill="1"/>
    <xf numFmtId="0" fontId="1" fillId="0" borderId="0" xfId="0" applyFont="1"/>
    <xf numFmtId="0" fontId="5" fillId="0" borderId="0" xfId="0" applyFont="1"/>
    <xf numFmtId="0" fontId="4" fillId="0" borderId="0" xfId="0" applyFont="1"/>
    <xf numFmtId="16" fontId="0" fillId="0" borderId="0" xfId="0" applyNumberFormat="1"/>
    <xf numFmtId="10" fontId="0" fillId="0" borderId="0" xfId="0" applyNumberFormat="1"/>
    <xf numFmtId="9" fontId="0" fillId="0" borderId="0" xfId="0" applyNumberFormat="1"/>
    <xf numFmtId="0" fontId="3" fillId="0" borderId="0" xfId="0" applyFont="1" applyAlignment="1">
      <alignment wrapText="1"/>
    </xf>
    <xf numFmtId="2" fontId="0" fillId="0" borderId="0" xfId="0" applyNumberFormat="1"/>
    <xf numFmtId="0" fontId="3" fillId="0" borderId="1" xfId="0" applyFont="1" applyBorder="1" applyAlignment="1">
      <alignment wrapText="1"/>
    </xf>
    <xf numFmtId="2" fontId="3" fillId="0" borderId="0" xfId="0" applyNumberFormat="1" applyFont="1" applyAlignment="1">
      <alignment wrapText="1"/>
    </xf>
    <xf numFmtId="0" fontId="6" fillId="0" borderId="0" xfId="0" applyFont="1" applyAlignment="1">
      <alignment wrapText="1"/>
    </xf>
    <xf numFmtId="0" fontId="3" fillId="0" borderId="0" xfId="0" applyFont="1"/>
    <xf numFmtId="0" fontId="7"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colors>
    <mruColors>
      <color rgb="FFD73A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ejm.org/doi/full/10.1056/NEJMoa2103784" TargetMode="External"/><Relationship Id="rId21" Type="http://schemas.openxmlformats.org/officeDocument/2006/relationships/hyperlink" Target="https://www.nature.com/articles/s41598-022-06221-8" TargetMode="External"/><Relationship Id="rId42" Type="http://schemas.openxmlformats.org/officeDocument/2006/relationships/hyperlink" Target="https://erj.ersjournals.com/content/59/2/2101471.long" TargetMode="External"/><Relationship Id="rId47" Type="http://schemas.openxmlformats.org/officeDocument/2006/relationships/hyperlink" Target="https://www.thelancet.com/journals/lancet/article/PIIS0140-6736(22)00163-5/fulltext" TargetMode="External"/><Relationship Id="rId63" Type="http://schemas.openxmlformats.org/officeDocument/2006/relationships/hyperlink" Target="https://www.sciencedirect.com/science/article/pii/S1201971222003800?via%3Dihub" TargetMode="External"/><Relationship Id="rId68" Type="http://schemas.openxmlformats.org/officeDocument/2006/relationships/hyperlink" Target="https://www.ncbi.nlm.nih.gov/pmc/articles/PMC9235185/" TargetMode="External"/><Relationship Id="rId84" Type="http://schemas.openxmlformats.org/officeDocument/2006/relationships/hyperlink" Target="https://www.ncbi.nlm.nih.gov/pmc/articles/PMC9384649/" TargetMode="External"/><Relationship Id="rId89" Type="http://schemas.openxmlformats.org/officeDocument/2006/relationships/hyperlink" Target="https://www.thelancet.com/journals/lanres/article/PIIS2213-2600(22)00215-6/fulltext" TargetMode="External"/><Relationship Id="rId16" Type="http://schemas.openxmlformats.org/officeDocument/2006/relationships/hyperlink" Target="https://www.sciencedirect.com/science/article/pii/S2589537021002066?via%3Dihub" TargetMode="External"/><Relationship Id="rId107" Type="http://schemas.openxmlformats.org/officeDocument/2006/relationships/printerSettings" Target="../printerSettings/printerSettings1.bin"/><Relationship Id="rId11" Type="http://schemas.openxmlformats.org/officeDocument/2006/relationships/hyperlink" Target="https://www.thelancet.com/journals/laninf/article/PIIS1473-3099(21)00751-9/fulltext" TargetMode="External"/><Relationship Id="rId32" Type="http://schemas.openxmlformats.org/officeDocument/2006/relationships/hyperlink" Target="https://www.thelancet.com/journals/lancet/article/PIIS0140-6736(21)00897-7/fulltext" TargetMode="External"/><Relationship Id="rId37" Type="http://schemas.openxmlformats.org/officeDocument/2006/relationships/hyperlink" Target="https://www.thelancet.com/journals/lancet/article/PIIS0140-6736(21)00897-7/fulltext" TargetMode="External"/><Relationship Id="rId53" Type="http://schemas.openxmlformats.org/officeDocument/2006/relationships/hyperlink" Target="https://www.sciencedirect.com/science/article/pii/S2213260022001801?via%3Dihub" TargetMode="External"/><Relationship Id="rId58" Type="http://schemas.openxmlformats.org/officeDocument/2006/relationships/hyperlink" Target="https://www.sciencedirect.com/science/article/pii/S2213260022001801?via%3Dihub" TargetMode="External"/><Relationship Id="rId74" Type="http://schemas.openxmlformats.org/officeDocument/2006/relationships/hyperlink" Target="https://www.nejm.org/doi/10.1056/NEJMoa2109682" TargetMode="External"/><Relationship Id="rId79" Type="http://schemas.openxmlformats.org/officeDocument/2006/relationships/hyperlink" Target="https://www.medrxiv.org/content/10.1101/2021.07.26.21261119v1" TargetMode="External"/><Relationship Id="rId102" Type="http://schemas.openxmlformats.org/officeDocument/2006/relationships/hyperlink" Target="https://www.ncbi.nlm.nih.gov/pmc/articles/PMC9384575/" TargetMode="External"/><Relationship Id="rId5" Type="http://schemas.openxmlformats.org/officeDocument/2006/relationships/hyperlink" Target="https://www.jci.org/articles/view/152740" TargetMode="External"/><Relationship Id="rId90" Type="http://schemas.openxmlformats.org/officeDocument/2006/relationships/hyperlink" Target="https://www.thelancet.com/journals/lanres/article/PIIS2213-2600(22)00215-6/fulltext" TargetMode="External"/><Relationship Id="rId95" Type="http://schemas.openxmlformats.org/officeDocument/2006/relationships/hyperlink" Target="https://jamanetwork.com/journals/jama/fullarticle/2775647" TargetMode="External"/><Relationship Id="rId22" Type="http://schemas.openxmlformats.org/officeDocument/2006/relationships/hyperlink" Target="https://bmcresnotes.biomedcentral.com/articles/10.1186/s13104-021-05847-7" TargetMode="External"/><Relationship Id="rId27" Type="http://schemas.openxmlformats.org/officeDocument/2006/relationships/hyperlink" Target="https://www.nejm.org/doi/full/10.1056/NEJMoa2033700" TargetMode="External"/><Relationship Id="rId43" Type="http://schemas.openxmlformats.org/officeDocument/2006/relationships/hyperlink" Target="https://www.researchsquare.com/article/rs-296518/v1" TargetMode="External"/><Relationship Id="rId48" Type="http://schemas.openxmlformats.org/officeDocument/2006/relationships/hyperlink" Target="https://www.bmj.com/content/371/bmj.m3939" TargetMode="External"/><Relationship Id="rId64" Type="http://schemas.openxmlformats.org/officeDocument/2006/relationships/hyperlink" Target="https://www.thelancet.com/journals/laninf/article/PIIS1473-3099(22)00416-9/fulltext" TargetMode="External"/><Relationship Id="rId69" Type="http://schemas.openxmlformats.org/officeDocument/2006/relationships/hyperlink" Target="https://www.ncbi.nlm.nih.gov/pmc/articles/PMC9682750/" TargetMode="External"/><Relationship Id="rId80" Type="http://schemas.openxmlformats.org/officeDocument/2006/relationships/hyperlink" Target="https://www.ncbi.nlm.nih.gov/pmc/articles/PMC9129191/" TargetMode="External"/><Relationship Id="rId85" Type="http://schemas.openxmlformats.org/officeDocument/2006/relationships/hyperlink" Target="https://jamanetwork.com/journals/jama/fullarticle/2788256" TargetMode="External"/><Relationship Id="rId12" Type="http://schemas.openxmlformats.org/officeDocument/2006/relationships/hyperlink" Target="https://www.nejm.org/doi/full/10.1056/NEJMoa2119657" TargetMode="External"/><Relationship Id="rId17" Type="http://schemas.openxmlformats.org/officeDocument/2006/relationships/hyperlink" Target="https://www.sciencedirect.com/science/article/pii/S2589537021002066?via%3Dihub" TargetMode="External"/><Relationship Id="rId33" Type="http://schemas.openxmlformats.org/officeDocument/2006/relationships/hyperlink" Target="https://www.thelancet.com/journals/lancet/article/PIIS0140-6736(21)00897-7/fulltext" TargetMode="External"/><Relationship Id="rId38" Type="http://schemas.openxmlformats.org/officeDocument/2006/relationships/hyperlink" Target="https://jamanetwork.com/journals/jama/fullarticle/2784914" TargetMode="External"/><Relationship Id="rId59" Type="http://schemas.openxmlformats.org/officeDocument/2006/relationships/hyperlink" Target="https://www.ncbi.nlm.nih.gov/pmc/articles/PMC8354811/" TargetMode="External"/><Relationship Id="rId103" Type="http://schemas.openxmlformats.org/officeDocument/2006/relationships/hyperlink" Target="https://www.ncbi.nlm.nih.gov/pmc/articles/PMC9384575/" TargetMode="External"/><Relationship Id="rId20" Type="http://schemas.openxmlformats.org/officeDocument/2006/relationships/hyperlink" Target="https://www.thelancet.com/journals/lancet/article/PIIS0140-6736(22)00101-5/fulltext" TargetMode="External"/><Relationship Id="rId41" Type="http://schemas.openxmlformats.org/officeDocument/2006/relationships/hyperlink" Target="https://jamanetwork.com/journals/jama/fullarticle/2784914" TargetMode="External"/><Relationship Id="rId54" Type="http://schemas.openxmlformats.org/officeDocument/2006/relationships/hyperlink" Target="https://www.sciencedirect.com/science/article/pii/S2213260022001801?via%3Dihub" TargetMode="External"/><Relationship Id="rId62" Type="http://schemas.openxmlformats.org/officeDocument/2006/relationships/hyperlink" Target="https://jamanetwork.com/journals/jama/fullarticle/2780870" TargetMode="External"/><Relationship Id="rId70" Type="http://schemas.openxmlformats.org/officeDocument/2006/relationships/hyperlink" Target="https://www.ncbi.nlm.nih.gov/pmc/articles/PMC9523654/" TargetMode="External"/><Relationship Id="rId75" Type="http://schemas.openxmlformats.org/officeDocument/2006/relationships/hyperlink" Target="https://www.nejm.org/doi/10.1056/NEJMoa2109682" TargetMode="External"/><Relationship Id="rId83" Type="http://schemas.openxmlformats.org/officeDocument/2006/relationships/hyperlink" Target="https://www.nature.com/articles/s43018-022-00503-w" TargetMode="External"/><Relationship Id="rId88" Type="http://schemas.openxmlformats.org/officeDocument/2006/relationships/hyperlink" Target="https://bmjopen.bmj.com/content/12/4/e055189.long" TargetMode="External"/><Relationship Id="rId91" Type="http://schemas.openxmlformats.org/officeDocument/2006/relationships/hyperlink" Target="https://www.nature.com/articles/s41467-022-32551-2" TargetMode="External"/><Relationship Id="rId96" Type="http://schemas.openxmlformats.org/officeDocument/2006/relationships/hyperlink" Target="https://jamanetwork.com/journals/jama/fullarticle/2775647" TargetMode="External"/><Relationship Id="rId1" Type="http://schemas.openxmlformats.org/officeDocument/2006/relationships/hyperlink" Target="https://www.nejm.org/doi/full/10.1056/NEJMoa2108163" TargetMode="External"/><Relationship Id="rId6" Type="http://schemas.openxmlformats.org/officeDocument/2006/relationships/hyperlink" Target="https://doi.org/10.1038/s41467-021-23469-2" TargetMode="External"/><Relationship Id="rId15" Type="http://schemas.openxmlformats.org/officeDocument/2006/relationships/hyperlink" Target="https://www.sciencedirect.com/science/article/pii/S2589537021002066?via%3Dihub" TargetMode="External"/><Relationship Id="rId23" Type="http://schemas.openxmlformats.org/officeDocument/2006/relationships/hyperlink" Target="https://wwwnc.cdc.gov/eid/article/28/3/21-2299_article" TargetMode="External"/><Relationship Id="rId28" Type="http://schemas.openxmlformats.org/officeDocument/2006/relationships/hyperlink" Target="https://www.nejm.org/doi/full/10.1056/NEJMoa2033700" TargetMode="External"/><Relationship Id="rId36" Type="http://schemas.openxmlformats.org/officeDocument/2006/relationships/hyperlink" Target="https://www.thelancet.com/journals/lancet/article/PIIS0140-6736(21)00897-7/fulltext" TargetMode="External"/><Relationship Id="rId49" Type="http://schemas.openxmlformats.org/officeDocument/2006/relationships/hyperlink" Target="https://www.scielo.br/j/aabc/a/sFk4vCTR69vjG9wTsKHxLwC/?lang=en" TargetMode="External"/><Relationship Id="rId57" Type="http://schemas.openxmlformats.org/officeDocument/2006/relationships/hyperlink" Target="https://www.sciencedirect.com/science/article/pii/S2213260022001801?via%3Dihub" TargetMode="External"/><Relationship Id="rId106" Type="http://schemas.openxmlformats.org/officeDocument/2006/relationships/hyperlink" Target="https://www.nejm.org/doi/10.1056/NEJMoa2109682" TargetMode="External"/><Relationship Id="rId10" Type="http://schemas.openxmlformats.org/officeDocument/2006/relationships/hyperlink" Target="https://www.thelancet.com/journals/laninf/article/PIIS1473-3099(21)00751-9/fulltext" TargetMode="External"/><Relationship Id="rId31" Type="http://schemas.openxmlformats.org/officeDocument/2006/relationships/hyperlink" Target="https://www.nejm.org/doi/10.1056/NEJMoa2033130" TargetMode="External"/><Relationship Id="rId44" Type="http://schemas.openxmlformats.org/officeDocument/2006/relationships/hyperlink" Target="https://www.researchsquare.com/article/rs-296518/v1" TargetMode="External"/><Relationship Id="rId52" Type="http://schemas.openxmlformats.org/officeDocument/2006/relationships/hyperlink" Target="https://www.ncbi.nlm.nih.gov/pmc/articles/PMC9658886/" TargetMode="External"/><Relationship Id="rId60" Type="http://schemas.openxmlformats.org/officeDocument/2006/relationships/hyperlink" Target="https://link.springer.com/article/10.1007/s11739-021-02734-8" TargetMode="External"/><Relationship Id="rId65" Type="http://schemas.openxmlformats.org/officeDocument/2006/relationships/hyperlink" Target="https://www.nejm.org/doi/full/10.1056/NEJMoa2116620" TargetMode="External"/><Relationship Id="rId73" Type="http://schemas.openxmlformats.org/officeDocument/2006/relationships/hyperlink" Target="https://www.ncbi.nlm.nih.gov/pmc/articles/PMC9247217/" TargetMode="External"/><Relationship Id="rId78" Type="http://schemas.openxmlformats.org/officeDocument/2006/relationships/hyperlink" Target="https://pubmed.ncbi.nlm.nih.gov/34901997/" TargetMode="External"/><Relationship Id="rId81" Type="http://schemas.openxmlformats.org/officeDocument/2006/relationships/hyperlink" Target="https://www.thelancet.com/journals/lanres/article/PIIS2213-2600(22)00215-6/fulltext" TargetMode="External"/><Relationship Id="rId86" Type="http://schemas.openxmlformats.org/officeDocument/2006/relationships/hyperlink" Target="https://www.ncbi.nlm.nih.gov/pmc/articles/PMC9384575/" TargetMode="External"/><Relationship Id="rId94" Type="http://schemas.openxmlformats.org/officeDocument/2006/relationships/hyperlink" Target="https://jamanetwork.com/journals/jama/fullarticle/2775647" TargetMode="External"/><Relationship Id="rId99" Type="http://schemas.openxmlformats.org/officeDocument/2006/relationships/hyperlink" Target="https://jamanetwork.com/journals/jama/fullarticle/2788256" TargetMode="External"/><Relationship Id="rId101" Type="http://schemas.openxmlformats.org/officeDocument/2006/relationships/hyperlink" Target="https://www.ncbi.nlm.nih.gov/pmc/articles/PMC9384575/" TargetMode="External"/><Relationship Id="rId4" Type="http://schemas.openxmlformats.org/officeDocument/2006/relationships/hyperlink" Target="https://www.nejm.org/doi/full/10.1056/NEJMoa2108163" TargetMode="External"/><Relationship Id="rId9" Type="http://schemas.openxmlformats.org/officeDocument/2006/relationships/hyperlink" Target="https://www.sciencedirect.com/science/article/pii/S2213260022001801?via%3Dihub" TargetMode="External"/><Relationship Id="rId13" Type="http://schemas.openxmlformats.org/officeDocument/2006/relationships/hyperlink" Target="https://www.ncbi.nlm.nih.gov/pmc/articles/PMC8630572/" TargetMode="External"/><Relationship Id="rId18" Type="http://schemas.openxmlformats.org/officeDocument/2006/relationships/hyperlink" Target="https://www.sciencedirect.com/science/article/pii/S2589537021002066?via%3Dihub" TargetMode="External"/><Relationship Id="rId39" Type="http://schemas.openxmlformats.org/officeDocument/2006/relationships/hyperlink" Target="https://jamanetwork.com/journals/jama/fullarticle/2784914" TargetMode="External"/><Relationship Id="rId34" Type="http://schemas.openxmlformats.org/officeDocument/2006/relationships/hyperlink" Target="https://www.thelancet.com/journals/lancet/article/PIIS0140-6736(21)00897-7/fulltext" TargetMode="External"/><Relationship Id="rId50" Type="http://schemas.openxmlformats.org/officeDocument/2006/relationships/hyperlink" Target="https://www.jci.org/articles/view/150646" TargetMode="External"/><Relationship Id="rId55" Type="http://schemas.openxmlformats.org/officeDocument/2006/relationships/hyperlink" Target="https://www.sciencedirect.com/science/article/pii/S2213260022001801?via%3Dihub" TargetMode="External"/><Relationship Id="rId76" Type="http://schemas.openxmlformats.org/officeDocument/2006/relationships/hyperlink" Target="https://www.nature.com/articles/s41598-021-89444-5" TargetMode="External"/><Relationship Id="rId97" Type="http://schemas.openxmlformats.org/officeDocument/2006/relationships/hyperlink" Target="https://jamanetwork.com/journals/jama/fullarticle/2775647" TargetMode="External"/><Relationship Id="rId104" Type="http://schemas.openxmlformats.org/officeDocument/2006/relationships/hyperlink" Target="https://www.ncbi.nlm.nih.gov/pmc/articles/PMC9384575/" TargetMode="External"/><Relationship Id="rId7" Type="http://schemas.openxmlformats.org/officeDocument/2006/relationships/hyperlink" Target="https://www.nature.com/articles/s41591-021-01488-2" TargetMode="External"/><Relationship Id="rId71" Type="http://schemas.openxmlformats.org/officeDocument/2006/relationships/hyperlink" Target="https://www.nejm.org/doi/10.1056/NEJMoa2109682" TargetMode="External"/><Relationship Id="rId92" Type="http://schemas.openxmlformats.org/officeDocument/2006/relationships/hyperlink" Target="https://www.nature.com/articles/s41467-022-32551-2" TargetMode="External"/><Relationship Id="rId2" Type="http://schemas.openxmlformats.org/officeDocument/2006/relationships/hyperlink" Target="https://www.nejm.org/doi/full/10.1056/NEJMoa2108163" TargetMode="External"/><Relationship Id="rId29" Type="http://schemas.openxmlformats.org/officeDocument/2006/relationships/hyperlink" Target="https://www.nejm.org/doi/full/10.1056/NEJMoa2033700" TargetMode="External"/><Relationship Id="rId24" Type="http://schemas.openxmlformats.org/officeDocument/2006/relationships/hyperlink" Target="https://onlinelibrary.wiley.com/doi/10.1111/tme.12851" TargetMode="External"/><Relationship Id="rId40" Type="http://schemas.openxmlformats.org/officeDocument/2006/relationships/hyperlink" Target="https://jamanetwork.com/journals/jama/fullarticle/2784914" TargetMode="External"/><Relationship Id="rId45" Type="http://schemas.openxmlformats.org/officeDocument/2006/relationships/hyperlink" Target="https://www.researchsquare.com/article/rs-296518/v1" TargetMode="External"/><Relationship Id="rId66" Type="http://schemas.openxmlformats.org/officeDocument/2006/relationships/hyperlink" Target="https://www.thelancet.com/journals/lancet/article/PIIS0140-6736(22)00163-5/fulltext" TargetMode="External"/><Relationship Id="rId87" Type="http://schemas.openxmlformats.org/officeDocument/2006/relationships/hyperlink" Target="https://www.ncbi.nlm.nih.gov/pmc/articles/PMC8670841/" TargetMode="External"/><Relationship Id="rId61" Type="http://schemas.openxmlformats.org/officeDocument/2006/relationships/hyperlink" Target="https://jamanetwork.com/journals/jama/fullarticle/2780870" TargetMode="External"/><Relationship Id="rId82" Type="http://schemas.openxmlformats.org/officeDocument/2006/relationships/hyperlink" Target="https://www.nature.com/articles/s41467-022-32551-2" TargetMode="External"/><Relationship Id="rId19" Type="http://schemas.openxmlformats.org/officeDocument/2006/relationships/hyperlink" Target="https://www.sciencedirect.com/science/article/pii/S2589537021001231?via%3Dihub" TargetMode="External"/><Relationship Id="rId14" Type="http://schemas.openxmlformats.org/officeDocument/2006/relationships/hyperlink" Target="https://www.sciencedirect.com/science/article/pii/S2589537021002066?via%3Dihub" TargetMode="External"/><Relationship Id="rId30" Type="http://schemas.openxmlformats.org/officeDocument/2006/relationships/hyperlink" Target="https://www.nejm.org/doi/full/10.1056/NEJMoa2107934" TargetMode="External"/><Relationship Id="rId35" Type="http://schemas.openxmlformats.org/officeDocument/2006/relationships/hyperlink" Target="https://www.thelancet.com/journals/lancet/article/PIIS0140-6736(21)00897-7/fulltext" TargetMode="External"/><Relationship Id="rId56" Type="http://schemas.openxmlformats.org/officeDocument/2006/relationships/hyperlink" Target="https://www.sciencedirect.com/science/article/pii/S2213260022001801?via%3Dihub" TargetMode="External"/><Relationship Id="rId77" Type="http://schemas.openxmlformats.org/officeDocument/2006/relationships/hyperlink" Target="https://jamanetwork.com/journals/jama/fullarticle/2766943" TargetMode="External"/><Relationship Id="rId100" Type="http://schemas.openxmlformats.org/officeDocument/2006/relationships/hyperlink" Target="https://jamanetwork.com/journals/jama/fullarticle/2788256" TargetMode="External"/><Relationship Id="rId105" Type="http://schemas.openxmlformats.org/officeDocument/2006/relationships/hyperlink" Target="https://www.nejm.org/doi/10.1056/NEJMoa2109682" TargetMode="External"/><Relationship Id="rId8" Type="http://schemas.openxmlformats.org/officeDocument/2006/relationships/hyperlink" Target="https://jamanetwork.com/journals/jama/fullarticle/2780870" TargetMode="External"/><Relationship Id="rId51" Type="http://schemas.openxmlformats.org/officeDocument/2006/relationships/hyperlink" Target="https://pubmed.ncbi.nlm.nih.gov/34464358/" TargetMode="External"/><Relationship Id="rId72" Type="http://schemas.openxmlformats.org/officeDocument/2006/relationships/hyperlink" Target="https://www.nature.com/articles/s41467-022-28064-7" TargetMode="External"/><Relationship Id="rId93" Type="http://schemas.openxmlformats.org/officeDocument/2006/relationships/hyperlink" Target="https://www.ncbi.nlm.nih.gov/pmc/articles/PMC9402688/" TargetMode="External"/><Relationship Id="rId98" Type="http://schemas.openxmlformats.org/officeDocument/2006/relationships/hyperlink" Target="https://jamanetwork.com/journals/jama/fullarticle/2775647" TargetMode="External"/><Relationship Id="rId3" Type="http://schemas.openxmlformats.org/officeDocument/2006/relationships/hyperlink" Target="https://www.nejm.org/doi/full/10.1056/NEJMoa2108163" TargetMode="External"/><Relationship Id="rId25" Type="http://schemas.openxmlformats.org/officeDocument/2006/relationships/hyperlink" Target="https://www.nature.com/articles/s41467-022-29911-3" TargetMode="External"/><Relationship Id="rId46" Type="http://schemas.openxmlformats.org/officeDocument/2006/relationships/hyperlink" Target="https://www.thelancet.com/journals/lancet/article/PIIS0140-6736(22)00163-5/fulltext" TargetMode="External"/><Relationship Id="rId67" Type="http://schemas.openxmlformats.org/officeDocument/2006/relationships/hyperlink" Target="https://www.nejm.org/doi/10.1056/NEJMoa20313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F39F-FA3C-6848-AEFC-0D98E1EFDE32}">
  <dimension ref="A1:CG225"/>
  <sheetViews>
    <sheetView tabSelected="1" topLeftCell="AI1" zoomScale="120" zoomScaleNormal="120" workbookViewId="0">
      <pane ySplit="1" topLeftCell="A67" activePane="bottomLeft" state="frozen"/>
      <selection pane="bottomLeft" activeCell="AW76" sqref="AW76"/>
    </sheetView>
  </sheetViews>
  <sheetFormatPr baseColWidth="10" defaultColWidth="11" defaultRowHeight="16" x14ac:dyDescent="0.2"/>
  <cols>
    <col min="1" max="1" width="29.6640625" style="13" customWidth="1"/>
    <col min="2" max="2" width="35.33203125" customWidth="1"/>
    <col min="3" max="3" width="26.5" customWidth="1"/>
    <col min="5" max="5" width="15.5" customWidth="1"/>
    <col min="6" max="6" width="13.5" customWidth="1"/>
    <col min="7" max="7" width="17" customWidth="1"/>
    <col min="8" max="8" width="9.6640625" customWidth="1"/>
    <col min="9" max="9" width="6.6640625" customWidth="1"/>
    <col min="10" max="10" width="9.1640625" customWidth="1"/>
    <col min="12" max="12" width="11.5" customWidth="1"/>
    <col min="13" max="13" width="23.6640625" customWidth="1"/>
    <col min="14" max="14" width="18.5" customWidth="1"/>
    <col min="16" max="16" width="17.83203125" customWidth="1"/>
    <col min="17" max="17" width="18" customWidth="1"/>
    <col min="18" max="19" width="23.33203125" customWidth="1"/>
    <col min="20" max="20" width="9.5" customWidth="1"/>
    <col min="21" max="21" width="13.5" style="9" customWidth="1"/>
    <col min="22" max="22" width="13.83203125" style="9" customWidth="1"/>
    <col min="23" max="23" width="13.1640625" customWidth="1"/>
    <col min="24" max="24" width="13.6640625" customWidth="1"/>
    <col min="25" max="25" width="12.5" customWidth="1"/>
    <col min="26" max="26" width="12" customWidth="1"/>
    <col min="27" max="27" width="12.33203125" customWidth="1"/>
    <col min="28" max="28" width="14.1640625" customWidth="1"/>
    <col min="29" max="29" width="13.33203125" customWidth="1"/>
    <col min="30" max="31" width="13.6640625" customWidth="1"/>
    <col min="32" max="32" width="13" customWidth="1"/>
    <col min="33" max="33" width="13.6640625" customWidth="1"/>
    <col min="34" max="34" width="13.33203125" customWidth="1"/>
    <col min="38" max="38" width="12.1640625" customWidth="1"/>
    <col min="39" max="39" width="13.6640625" customWidth="1"/>
    <col min="45" max="46" width="12" customWidth="1"/>
    <col min="49" max="49" width="35.5" customWidth="1"/>
    <col min="50" max="50" width="71.6640625" customWidth="1"/>
    <col min="51" max="51" width="255.6640625" customWidth="1"/>
  </cols>
  <sheetData>
    <row r="1" spans="1:85" s="8" customFormat="1" ht="68" x14ac:dyDescent="0.2">
      <c r="A1" s="8" t="s">
        <v>4</v>
      </c>
      <c r="B1" s="8" t="s">
        <v>61</v>
      </c>
      <c r="C1" s="8" t="s">
        <v>62</v>
      </c>
      <c r="D1" s="8" t="s">
        <v>47</v>
      </c>
      <c r="E1" s="8" t="s">
        <v>1</v>
      </c>
      <c r="F1" s="8" t="s">
        <v>195</v>
      </c>
      <c r="G1" s="10" t="s">
        <v>64</v>
      </c>
      <c r="H1" s="8" t="s">
        <v>13</v>
      </c>
      <c r="I1" s="8" t="s">
        <v>2</v>
      </c>
      <c r="J1" s="10" t="s">
        <v>29</v>
      </c>
      <c r="K1" s="8" t="s">
        <v>152</v>
      </c>
      <c r="L1" s="10" t="s">
        <v>69</v>
      </c>
      <c r="M1" s="8" t="s">
        <v>158</v>
      </c>
      <c r="N1" s="8" t="s">
        <v>147</v>
      </c>
      <c r="O1" s="10" t="s">
        <v>65</v>
      </c>
      <c r="P1" s="10" t="s">
        <v>63</v>
      </c>
      <c r="Q1" s="10" t="s">
        <v>66</v>
      </c>
      <c r="R1" s="10" t="s">
        <v>68</v>
      </c>
      <c r="S1" s="10" t="s">
        <v>67</v>
      </c>
      <c r="T1" s="10" t="s">
        <v>26</v>
      </c>
      <c r="U1" s="11" t="s">
        <v>75</v>
      </c>
      <c r="V1" s="11" t="s">
        <v>76</v>
      </c>
      <c r="W1" s="8" t="s">
        <v>78</v>
      </c>
      <c r="X1" s="8" t="s">
        <v>71</v>
      </c>
      <c r="Y1" s="12" t="s">
        <v>72</v>
      </c>
      <c r="Z1" s="8" t="s">
        <v>73</v>
      </c>
      <c r="AA1" s="12" t="s">
        <v>74</v>
      </c>
      <c r="AB1" s="8" t="s">
        <v>77</v>
      </c>
      <c r="AC1" s="8" t="s">
        <v>79</v>
      </c>
      <c r="AD1" s="8" t="s">
        <v>80</v>
      </c>
      <c r="AE1" s="10" t="s">
        <v>81</v>
      </c>
      <c r="AF1" s="10" t="s">
        <v>82</v>
      </c>
      <c r="AG1" s="10" t="s">
        <v>83</v>
      </c>
      <c r="AH1" s="10" t="s">
        <v>84</v>
      </c>
      <c r="AI1" s="8" t="s">
        <v>86</v>
      </c>
      <c r="AJ1" s="8" t="s">
        <v>87</v>
      </c>
      <c r="AK1" s="8" t="s">
        <v>88</v>
      </c>
      <c r="AL1" s="10" t="s">
        <v>89</v>
      </c>
      <c r="AM1" s="10" t="s">
        <v>90</v>
      </c>
      <c r="AN1" s="10" t="s">
        <v>91</v>
      </c>
      <c r="AO1" s="10" t="s">
        <v>92</v>
      </c>
      <c r="AP1" s="10" t="s">
        <v>93</v>
      </c>
      <c r="AQ1" s="10" t="s">
        <v>94</v>
      </c>
      <c r="AR1" s="10" t="s">
        <v>95</v>
      </c>
      <c r="AS1" s="10" t="s">
        <v>96</v>
      </c>
      <c r="AT1" s="10" t="s">
        <v>97</v>
      </c>
      <c r="AU1" s="10" t="s">
        <v>98</v>
      </c>
      <c r="AV1" s="10" t="s">
        <v>99</v>
      </c>
      <c r="AW1" s="10" t="s">
        <v>85</v>
      </c>
      <c r="AX1" s="10" t="s">
        <v>0</v>
      </c>
      <c r="AY1" s="10" t="s">
        <v>70</v>
      </c>
    </row>
    <row r="2" spans="1:85" ht="17" customHeight="1" x14ac:dyDescent="0.2">
      <c r="A2" s="13" t="s">
        <v>31</v>
      </c>
      <c r="C2" t="s">
        <v>403</v>
      </c>
      <c r="D2" t="s">
        <v>34</v>
      </c>
      <c r="E2" t="s">
        <v>207</v>
      </c>
      <c r="F2" t="s">
        <v>249</v>
      </c>
      <c r="H2">
        <v>6</v>
      </c>
      <c r="I2" t="s">
        <v>3</v>
      </c>
      <c r="J2">
        <v>969</v>
      </c>
      <c r="K2" t="s">
        <v>149</v>
      </c>
      <c r="L2" t="s">
        <v>332</v>
      </c>
      <c r="M2" t="s">
        <v>331</v>
      </c>
      <c r="O2">
        <v>10.4</v>
      </c>
      <c r="P2" t="s">
        <v>254</v>
      </c>
      <c r="U2" s="9">
        <f t="shared" ref="U2:U9" si="0">100*(1-(X2/Y2)/(Z2/AA2))</f>
        <v>92.402659069325736</v>
      </c>
      <c r="V2" s="9">
        <f t="shared" ref="V2:V9" si="1">100*(1-EXP(LN((X2/Y2)/(Z2/AA2))+_xlfn.NORM.INV(0.975,0,1)*SQRT((Y2-X2)/(Y2*X2)+(AA2-Z2)/(AA2*Z2))))</f>
        <v>73.565303008182653</v>
      </c>
      <c r="W2" s="9">
        <f t="shared" ref="W2:W9" si="2">100*(1-EXP(LN((X2/Y2)/(Z2/AA2))-_xlfn.NORM.INV(0.975,0,1)*SQRT((Y2-X2)/(Y2*X2)+(AA2-Z2)/(AA2*Z2))))</f>
        <v>97.816521625545207</v>
      </c>
      <c r="X2">
        <v>3</v>
      </c>
      <c r="Y2">
        <v>729</v>
      </c>
      <c r="Z2">
        <v>13</v>
      </c>
      <c r="AA2">
        <v>240</v>
      </c>
      <c r="AW2" t="s">
        <v>334</v>
      </c>
      <c r="AX2" s="1" t="s">
        <v>308</v>
      </c>
      <c r="AY2" t="s">
        <v>333</v>
      </c>
    </row>
    <row r="3" spans="1:85" x14ac:dyDescent="0.2">
      <c r="A3" s="14" t="s">
        <v>464</v>
      </c>
      <c r="B3" t="s">
        <v>130</v>
      </c>
      <c r="C3" t="s">
        <v>403</v>
      </c>
      <c r="D3" t="s">
        <v>34</v>
      </c>
      <c r="E3" t="s">
        <v>207</v>
      </c>
      <c r="F3" t="s">
        <v>249</v>
      </c>
      <c r="H3">
        <v>1</v>
      </c>
      <c r="I3" t="s">
        <v>3</v>
      </c>
      <c r="J3">
        <f>Y3+AA3</f>
        <v>1464</v>
      </c>
      <c r="K3" t="s">
        <v>149</v>
      </c>
      <c r="L3" t="s">
        <v>250</v>
      </c>
      <c r="M3" t="s">
        <v>255</v>
      </c>
      <c r="O3">
        <v>0</v>
      </c>
      <c r="P3" t="s">
        <v>254</v>
      </c>
      <c r="U3" s="9">
        <f t="shared" si="0"/>
        <v>92.831541218637994</v>
      </c>
      <c r="V3" s="9">
        <f t="shared" si="1"/>
        <v>69.965461066548855</v>
      </c>
      <c r="W3" s="9">
        <f t="shared" si="2"/>
        <v>98.289076405869054</v>
      </c>
      <c r="X3">
        <v>2</v>
      </c>
      <c r="Y3">
        <v>744</v>
      </c>
      <c r="Z3">
        <v>27</v>
      </c>
      <c r="AA3">
        <v>720</v>
      </c>
      <c r="AW3" t="s">
        <v>252</v>
      </c>
      <c r="AX3" s="1" t="s">
        <v>248</v>
      </c>
      <c r="AY3" t="s">
        <v>253</v>
      </c>
    </row>
    <row r="4" spans="1:85" x14ac:dyDescent="0.2">
      <c r="A4" s="13" t="s">
        <v>290</v>
      </c>
      <c r="C4" t="s">
        <v>404</v>
      </c>
      <c r="D4" t="s">
        <v>34</v>
      </c>
      <c r="E4" t="s">
        <v>360</v>
      </c>
      <c r="F4" t="s">
        <v>279</v>
      </c>
      <c r="H4">
        <v>1</v>
      </c>
      <c r="I4" t="s">
        <v>3</v>
      </c>
      <c r="J4">
        <f>3441+1731</f>
        <v>5172</v>
      </c>
      <c r="K4" t="s">
        <v>46</v>
      </c>
      <c r="L4" t="s">
        <v>362</v>
      </c>
      <c r="M4" t="s">
        <v>361</v>
      </c>
      <c r="N4" t="s">
        <v>359</v>
      </c>
      <c r="O4">
        <v>0.5</v>
      </c>
      <c r="P4" t="s">
        <v>254</v>
      </c>
      <c r="U4" s="9">
        <f t="shared" si="0"/>
        <v>76.326991127750148</v>
      </c>
      <c r="V4" s="9">
        <f t="shared" si="1"/>
        <v>45.255543528918409</v>
      </c>
      <c r="W4" s="9">
        <f t="shared" si="2"/>
        <v>89.763139773583205</v>
      </c>
      <c r="X4">
        <v>8</v>
      </c>
      <c r="Y4">
        <v>3441</v>
      </c>
      <c r="Z4">
        <v>17</v>
      </c>
      <c r="AA4">
        <v>1731</v>
      </c>
      <c r="AB4" s="9"/>
      <c r="AC4" s="9"/>
      <c r="AD4" s="9"/>
      <c r="AE4">
        <v>0</v>
      </c>
      <c r="AF4">
        <v>3441</v>
      </c>
      <c r="AG4">
        <v>5</v>
      </c>
      <c r="AH4">
        <v>1731</v>
      </c>
      <c r="AP4" s="9"/>
      <c r="AQ4" s="9"/>
      <c r="AR4" s="9"/>
      <c r="AS4">
        <v>0</v>
      </c>
      <c r="AT4">
        <v>3441</v>
      </c>
      <c r="AU4">
        <v>2</v>
      </c>
      <c r="AV4">
        <v>1731</v>
      </c>
      <c r="AW4" t="s">
        <v>199</v>
      </c>
      <c r="AX4" s="1" t="s">
        <v>339</v>
      </c>
      <c r="AY4" t="s">
        <v>363</v>
      </c>
    </row>
    <row r="5" spans="1:85" x14ac:dyDescent="0.2">
      <c r="A5" s="14" t="s">
        <v>376</v>
      </c>
      <c r="C5" t="s">
        <v>6</v>
      </c>
      <c r="D5" t="s">
        <v>34</v>
      </c>
      <c r="E5" t="s">
        <v>400</v>
      </c>
      <c r="F5" t="s">
        <v>196</v>
      </c>
      <c r="H5">
        <v>1</v>
      </c>
      <c r="I5" t="s">
        <v>3</v>
      </c>
      <c r="J5">
        <v>1175</v>
      </c>
      <c r="K5" t="s">
        <v>149</v>
      </c>
      <c r="L5" t="s">
        <v>328</v>
      </c>
      <c r="M5" t="s">
        <v>327</v>
      </c>
      <c r="O5">
        <v>0</v>
      </c>
      <c r="P5" t="s">
        <v>251</v>
      </c>
      <c r="U5" s="9">
        <f t="shared" si="0"/>
        <v>42.058602554470312</v>
      </c>
      <c r="V5" s="9">
        <f t="shared" si="1"/>
        <v>12.069609749116573</v>
      </c>
      <c r="W5" s="9">
        <f t="shared" si="2"/>
        <v>61.819735720926076</v>
      </c>
      <c r="X5">
        <v>32</v>
      </c>
      <c r="Y5">
        <v>484</v>
      </c>
      <c r="Z5">
        <v>55</v>
      </c>
      <c r="AA5">
        <v>482</v>
      </c>
      <c r="AB5" s="9"/>
      <c r="AC5" s="9"/>
      <c r="AD5" s="9"/>
      <c r="AP5" s="9">
        <f t="shared" ref="AP5" si="3">100*(1-(AS5/AT5)/(AU5/AV5))</f>
        <v>17.011019283746553</v>
      </c>
      <c r="AQ5" s="9">
        <f>100*(1-EXP(LN((AS5/AT5)/(AU5/AV5))+_xlfn.NORM.INV(0.975,0,1)*SQRT((AT5-AS5)/(AT5*AS5)+(AV5-AU5)/(AV5*AU5))))</f>
        <v>-170.10330992731753</v>
      </c>
      <c r="AR5" s="9">
        <f>100*(1-EXP(LN((AS5/AT5)/(AU5/AV5))-_xlfn.NORM.INV(0.975,0,1)*SQRT((AT5-AS5)/(AT5*AS5)+(AV5-AU5)/(AV5*AU5))))</f>
        <v>74.501715946480019</v>
      </c>
      <c r="AS5">
        <v>5</v>
      </c>
      <c r="AT5">
        <v>484</v>
      </c>
      <c r="AU5">
        <v>6</v>
      </c>
      <c r="AV5">
        <v>482</v>
      </c>
      <c r="AW5" t="s">
        <v>330</v>
      </c>
      <c r="AX5" s="1" t="s">
        <v>307</v>
      </c>
      <c r="AY5" t="s">
        <v>483</v>
      </c>
    </row>
    <row r="6" spans="1:85" x14ac:dyDescent="0.2">
      <c r="A6" s="14" t="s">
        <v>376</v>
      </c>
      <c r="B6" t="s">
        <v>202</v>
      </c>
      <c r="C6" t="s">
        <v>6</v>
      </c>
      <c r="D6" t="s">
        <v>34</v>
      </c>
      <c r="E6" t="s">
        <v>400</v>
      </c>
      <c r="F6" t="s">
        <v>196</v>
      </c>
      <c r="H6">
        <v>1</v>
      </c>
      <c r="I6" t="s">
        <v>3</v>
      </c>
      <c r="J6">
        <v>1175</v>
      </c>
      <c r="K6" t="s">
        <v>149</v>
      </c>
      <c r="L6" t="s">
        <v>328</v>
      </c>
      <c r="M6" t="s">
        <v>327</v>
      </c>
      <c r="O6">
        <v>0</v>
      </c>
      <c r="P6" t="s">
        <v>251</v>
      </c>
      <c r="U6" s="9">
        <f t="shared" si="0"/>
        <v>54.283276450511956</v>
      </c>
      <c r="V6" s="9">
        <f t="shared" si="1"/>
        <v>23.022981647467134</v>
      </c>
      <c r="W6" s="9">
        <f t="shared" si="2"/>
        <v>72.848794915274283</v>
      </c>
      <c r="X6">
        <f>1+3+7+3+5</f>
        <v>19</v>
      </c>
      <c r="Y6">
        <v>293</v>
      </c>
      <c r="Z6">
        <f>1+10+9+13+7</f>
        <v>40</v>
      </c>
      <c r="AA6">
        <v>282</v>
      </c>
      <c r="AB6" s="9"/>
      <c r="AC6" s="9"/>
      <c r="AD6" s="9"/>
      <c r="AP6" s="9"/>
      <c r="AQ6" s="9"/>
      <c r="AR6" s="9"/>
      <c r="AW6" t="s">
        <v>329</v>
      </c>
      <c r="AX6" s="1" t="s">
        <v>307</v>
      </c>
      <c r="AY6" t="s">
        <v>483</v>
      </c>
    </row>
    <row r="7" spans="1:85" x14ac:dyDescent="0.2">
      <c r="A7" s="14" t="s">
        <v>376</v>
      </c>
      <c r="B7" t="s">
        <v>203</v>
      </c>
      <c r="C7" t="s">
        <v>6</v>
      </c>
      <c r="D7" t="s">
        <v>34</v>
      </c>
      <c r="E7" t="s">
        <v>400</v>
      </c>
      <c r="F7" t="s">
        <v>196</v>
      </c>
      <c r="H7">
        <v>1</v>
      </c>
      <c r="I7" t="s">
        <v>3</v>
      </c>
      <c r="J7">
        <v>1175</v>
      </c>
      <c r="K7" t="s">
        <v>149</v>
      </c>
      <c r="L7" t="s">
        <v>328</v>
      </c>
      <c r="M7" t="s">
        <v>327</v>
      </c>
      <c r="O7">
        <v>0</v>
      </c>
      <c r="P7" t="s">
        <v>251</v>
      </c>
      <c r="U7" s="9">
        <f t="shared" si="0"/>
        <v>9.2495636998254689</v>
      </c>
      <c r="V7" s="9">
        <f t="shared" si="1"/>
        <v>-85.646955420068082</v>
      </c>
      <c r="W7" s="9">
        <f t="shared" si="2"/>
        <v>55.638153773989771</v>
      </c>
      <c r="X7">
        <f>X5-X6</f>
        <v>13</v>
      </c>
      <c r="Y7">
        <f>Y5-Y6</f>
        <v>191</v>
      </c>
      <c r="Z7">
        <v>15</v>
      </c>
      <c r="AA7">
        <f>AA5-AA6</f>
        <v>200</v>
      </c>
      <c r="AB7" s="9"/>
      <c r="AC7" s="9"/>
      <c r="AD7" s="9"/>
      <c r="AP7" s="9"/>
      <c r="AQ7" s="9"/>
      <c r="AR7" s="9"/>
      <c r="AW7" t="s">
        <v>329</v>
      </c>
      <c r="AX7" s="1" t="s">
        <v>307</v>
      </c>
      <c r="AY7" t="s">
        <v>483</v>
      </c>
    </row>
    <row r="8" spans="1:85" x14ac:dyDescent="0.2">
      <c r="A8" s="13" t="s">
        <v>289</v>
      </c>
      <c r="C8" t="s">
        <v>403</v>
      </c>
      <c r="D8" t="s">
        <v>34</v>
      </c>
      <c r="E8" t="s">
        <v>207</v>
      </c>
      <c r="F8" t="s">
        <v>249</v>
      </c>
      <c r="H8">
        <v>1</v>
      </c>
      <c r="I8" t="s">
        <v>3</v>
      </c>
      <c r="J8">
        <v>1683</v>
      </c>
      <c r="K8" t="s">
        <v>149</v>
      </c>
      <c r="L8" t="s">
        <v>357</v>
      </c>
      <c r="M8" t="s">
        <v>356</v>
      </c>
      <c r="N8" t="s">
        <v>359</v>
      </c>
      <c r="O8">
        <v>0</v>
      </c>
      <c r="P8" t="s">
        <v>251</v>
      </c>
      <c r="U8" s="9">
        <f t="shared" si="0"/>
        <v>82.240625718886591</v>
      </c>
      <c r="V8" s="9">
        <f t="shared" si="1"/>
        <v>62.415179421267908</v>
      </c>
      <c r="W8" s="9">
        <f t="shared" si="2"/>
        <v>91.608437395730348</v>
      </c>
      <c r="X8">
        <v>8</v>
      </c>
      <c r="Y8">
        <f>841-13</f>
        <v>828</v>
      </c>
      <c r="Z8">
        <v>42</v>
      </c>
      <c r="AA8">
        <f>842-70</f>
        <v>772</v>
      </c>
      <c r="AB8" s="9"/>
      <c r="AC8" s="9"/>
      <c r="AD8" s="9"/>
      <c r="AP8" s="9"/>
      <c r="AQ8" s="9"/>
      <c r="AR8" s="9"/>
      <c r="AW8" t="s">
        <v>166</v>
      </c>
      <c r="AX8" s="1" t="s">
        <v>338</v>
      </c>
      <c r="AY8" t="s">
        <v>358</v>
      </c>
      <c r="BX8" s="6"/>
      <c r="BZ8" s="6"/>
      <c r="CE8" s="7"/>
      <c r="CG8" s="6"/>
    </row>
    <row r="9" spans="1:85" x14ac:dyDescent="0.2">
      <c r="A9" s="14" t="s">
        <v>464</v>
      </c>
      <c r="C9" t="s">
        <v>403</v>
      </c>
      <c r="D9" t="s">
        <v>34</v>
      </c>
      <c r="E9" t="s">
        <v>207</v>
      </c>
      <c r="F9" t="s">
        <v>249</v>
      </c>
      <c r="H9">
        <v>1</v>
      </c>
      <c r="I9" t="s">
        <v>3</v>
      </c>
      <c r="J9">
        <f>J10+J11+J12</f>
        <v>2067</v>
      </c>
      <c r="K9" t="s">
        <v>149</v>
      </c>
      <c r="L9" t="s">
        <v>250</v>
      </c>
      <c r="M9" t="s">
        <v>255</v>
      </c>
      <c r="P9" t="s">
        <v>251</v>
      </c>
      <c r="U9" s="9">
        <f t="shared" si="0"/>
        <v>82.252737702068487</v>
      </c>
      <c r="V9" s="9">
        <f t="shared" si="1"/>
        <v>67.369772486685818</v>
      </c>
      <c r="W9" s="9">
        <f t="shared" si="2"/>
        <v>90.34743723613127</v>
      </c>
      <c r="X9">
        <v>12</v>
      </c>
      <c r="Y9">
        <v>1046</v>
      </c>
      <c r="Z9">
        <v>66</v>
      </c>
      <c r="AA9">
        <v>1021</v>
      </c>
      <c r="AB9" s="9"/>
      <c r="AC9" s="9"/>
      <c r="AD9" s="9"/>
      <c r="AE9">
        <v>0</v>
      </c>
      <c r="AF9">
        <v>1311</v>
      </c>
      <c r="AG9">
        <v>4</v>
      </c>
      <c r="AH9">
        <v>1306</v>
      </c>
      <c r="AP9" s="9">
        <f>100*(1-(AS9/AT9)/(AU9/AV9))</f>
        <v>0.38138825324179892</v>
      </c>
      <c r="AQ9" s="9">
        <f t="shared" ref="AQ9" si="4">100*(1-EXP(LN((AS9/AT9)/(AU9/AV9))+_xlfn.NORM.INV(0.975,0,1)*SQRT((AT9-AS9)/(AT9*AS9)+(AV9-AU9)/(AV9*AU9))))</f>
        <v>-606.14072688603517</v>
      </c>
      <c r="AR9" s="9">
        <f t="shared" ref="AR9" si="5">100*(1-EXP(LN((AS9/AT9)/(AU9/AV9))-_xlfn.NORM.INV(0.975,0,1)*SQRT((AT9-AS9)/(AT9*AS9)+(AV9-AU9)/(AV9*AU9))))</f>
        <v>85.946331335236849</v>
      </c>
      <c r="AS9">
        <v>2</v>
      </c>
      <c r="AT9">
        <v>1311</v>
      </c>
      <c r="AU9">
        <v>2</v>
      </c>
      <c r="AV9">
        <v>1306</v>
      </c>
      <c r="AW9" t="s">
        <v>377</v>
      </c>
      <c r="AX9" s="1" t="s">
        <v>248</v>
      </c>
      <c r="AY9" t="s">
        <v>259</v>
      </c>
      <c r="BX9" s="6"/>
      <c r="BZ9" s="6"/>
      <c r="CE9" s="7"/>
      <c r="CG9" s="6"/>
    </row>
    <row r="10" spans="1:85" x14ac:dyDescent="0.2">
      <c r="A10" s="14" t="s">
        <v>464</v>
      </c>
      <c r="B10" t="s">
        <v>258</v>
      </c>
      <c r="C10" t="s">
        <v>403</v>
      </c>
      <c r="D10" t="s">
        <v>34</v>
      </c>
      <c r="E10" t="s">
        <v>207</v>
      </c>
      <c r="F10" t="s">
        <v>249</v>
      </c>
      <c r="H10">
        <v>1</v>
      </c>
      <c r="I10" t="s">
        <v>3</v>
      </c>
      <c r="J10">
        <f>1021+1046-J11-J12</f>
        <v>105</v>
      </c>
      <c r="K10" t="s">
        <v>149</v>
      </c>
      <c r="L10" t="s">
        <v>250</v>
      </c>
      <c r="M10" t="s">
        <v>255</v>
      </c>
      <c r="P10" t="s">
        <v>251</v>
      </c>
      <c r="W10" s="9"/>
      <c r="X10">
        <v>0</v>
      </c>
      <c r="Y10">
        <f>Y9-Y11-Y12</f>
        <v>58</v>
      </c>
      <c r="Z10">
        <f>Z9-Z11-Z12</f>
        <v>2</v>
      </c>
      <c r="AA10">
        <f>AA9-AA11-AA12</f>
        <v>47</v>
      </c>
      <c r="AB10" s="9"/>
      <c r="AC10" s="9"/>
      <c r="AD10" s="9"/>
      <c r="AP10" s="9"/>
      <c r="AQ10" s="9"/>
      <c r="AR10" s="9"/>
      <c r="AW10" t="s">
        <v>260</v>
      </c>
      <c r="AX10" s="1" t="s">
        <v>248</v>
      </c>
      <c r="BX10" s="6"/>
      <c r="BZ10" s="6"/>
      <c r="CE10" s="7"/>
      <c r="CG10" s="6"/>
    </row>
    <row r="11" spans="1:85" x14ac:dyDescent="0.2">
      <c r="A11" s="14" t="s">
        <v>464</v>
      </c>
      <c r="B11" t="s">
        <v>108</v>
      </c>
      <c r="C11" t="s">
        <v>403</v>
      </c>
      <c r="D11" t="s">
        <v>34</v>
      </c>
      <c r="E11" t="s">
        <v>207</v>
      </c>
      <c r="F11" t="s">
        <v>249</v>
      </c>
      <c r="H11">
        <v>1</v>
      </c>
      <c r="I11" t="s">
        <v>3</v>
      </c>
      <c r="J11">
        <v>1505</v>
      </c>
      <c r="K11" t="s">
        <v>149</v>
      </c>
      <c r="L11" t="s">
        <v>250</v>
      </c>
      <c r="M11" t="s">
        <v>255</v>
      </c>
      <c r="O11">
        <v>0</v>
      </c>
      <c r="P11" t="s">
        <v>251</v>
      </c>
      <c r="U11" s="9">
        <f>100*(1-(X11/Y11)/(Z11/AA11))</f>
        <v>81.380691921579213</v>
      </c>
      <c r="V11" s="9">
        <f>100*(1-EXP(LN((X11/Y11)/(Z11/AA11))+_xlfn.NORM.INV(0.975,0,1)*SQRT((Y11-X11)/(Y11*X11)+(AA11-Z11)/(AA11*Z11))))</f>
        <v>64.840111077342044</v>
      </c>
      <c r="W11" s="9">
        <f>100*(1-EXP(LN((X11/Y11)/(Z11/AA11))-_xlfn.NORM.INV(0.975,0,1)*SQRT((Y11-X11)/(Y11*X11)+(AA11-Z11)/(AA11*Z11))))</f>
        <v>90.139939461078995</v>
      </c>
      <c r="X11">
        <v>11</v>
      </c>
      <c r="Y11">
        <v>753</v>
      </c>
      <c r="Z11">
        <v>59</v>
      </c>
      <c r="AA11">
        <v>752</v>
      </c>
      <c r="AB11" s="9"/>
      <c r="AC11" s="9"/>
      <c r="AD11" s="9"/>
      <c r="AP11" s="9"/>
      <c r="AQ11" s="9"/>
      <c r="AR11" s="9"/>
      <c r="AW11" t="s">
        <v>166</v>
      </c>
      <c r="AX11" s="1" t="s">
        <v>248</v>
      </c>
    </row>
    <row r="12" spans="1:85" x14ac:dyDescent="0.2">
      <c r="A12" s="14" t="s">
        <v>464</v>
      </c>
      <c r="B12" t="s">
        <v>107</v>
      </c>
      <c r="C12" t="s">
        <v>403</v>
      </c>
      <c r="D12" t="s">
        <v>34</v>
      </c>
      <c r="E12" t="s">
        <v>207</v>
      </c>
      <c r="F12" t="s">
        <v>249</v>
      </c>
      <c r="H12">
        <v>1</v>
      </c>
      <c r="I12" t="s">
        <v>3</v>
      </c>
      <c r="J12">
        <f>222+235</f>
        <v>457</v>
      </c>
      <c r="K12" t="s">
        <v>149</v>
      </c>
      <c r="L12" t="s">
        <v>250</v>
      </c>
      <c r="M12" t="s">
        <v>255</v>
      </c>
      <c r="O12">
        <v>100</v>
      </c>
      <c r="P12" t="s">
        <v>251</v>
      </c>
      <c r="U12" s="9">
        <f>100*(1-(X12/Y12)/(Z12/AA12))</f>
        <v>81.106382978723403</v>
      </c>
      <c r="V12" s="9">
        <f>100*(1-EXP(LN((X12/Y12)/(Z12/AA12))+_xlfn.NORM.INV(0.975,0,1)*SQRT((Y12-X12)/(Y12*X12)+(AA12-Z12)/(AA12*Z12))))</f>
        <v>-60.45383156136721</v>
      </c>
      <c r="W12" s="9">
        <f>100*(1-EXP(LN((X12/Y12)/(Z12/AA12))-_xlfn.NORM.INV(0.975,0,1)*SQRT((Y12-X12)/(Y12*X12)+(AA12-Z12)/(AA12*Z12))))</f>
        <v>97.775255594253935</v>
      </c>
      <c r="X12">
        <v>1</v>
      </c>
      <c r="Y12">
        <v>235</v>
      </c>
      <c r="Z12">
        <v>5</v>
      </c>
      <c r="AA12">
        <v>222</v>
      </c>
      <c r="AB12" s="9"/>
      <c r="AC12" s="9"/>
      <c r="AD12" s="9"/>
      <c r="AP12" s="9"/>
      <c r="AQ12" s="9"/>
      <c r="AR12" s="9"/>
      <c r="AW12" t="s">
        <v>260</v>
      </c>
      <c r="AX12" s="1" t="s">
        <v>248</v>
      </c>
    </row>
    <row r="13" spans="1:85" x14ac:dyDescent="0.2">
      <c r="A13" s="14" t="s">
        <v>464</v>
      </c>
      <c r="B13" t="s">
        <v>126</v>
      </c>
      <c r="C13" t="s">
        <v>403</v>
      </c>
      <c r="D13" t="s">
        <v>34</v>
      </c>
      <c r="E13" t="s">
        <v>207</v>
      </c>
      <c r="F13" t="s">
        <v>249</v>
      </c>
      <c r="H13">
        <v>1</v>
      </c>
      <c r="I13" t="s">
        <v>3</v>
      </c>
      <c r="J13">
        <f>Y13+AA13</f>
        <v>68</v>
      </c>
      <c r="K13" t="s">
        <v>149</v>
      </c>
      <c r="L13" t="s">
        <v>250</v>
      </c>
      <c r="M13" t="s">
        <v>255</v>
      </c>
      <c r="O13">
        <v>0</v>
      </c>
      <c r="P13" t="s">
        <v>251</v>
      </c>
      <c r="W13" s="9"/>
      <c r="X13">
        <v>0</v>
      </c>
      <c r="Y13">
        <v>34</v>
      </c>
      <c r="Z13">
        <v>4</v>
      </c>
      <c r="AA13">
        <v>34</v>
      </c>
      <c r="AB13" s="9"/>
      <c r="AC13" s="9"/>
      <c r="AD13" s="9"/>
      <c r="AP13" s="9"/>
      <c r="AQ13" s="9"/>
      <c r="AR13" s="9"/>
      <c r="AW13" t="s">
        <v>261</v>
      </c>
      <c r="AX13" s="1" t="s">
        <v>248</v>
      </c>
      <c r="AY13" t="s">
        <v>262</v>
      </c>
    </row>
    <row r="14" spans="1:85" x14ac:dyDescent="0.2">
      <c r="A14" s="14" t="s">
        <v>464</v>
      </c>
      <c r="B14" t="s">
        <v>127</v>
      </c>
      <c r="C14" t="s">
        <v>403</v>
      </c>
      <c r="D14" t="s">
        <v>34</v>
      </c>
      <c r="E14" t="s">
        <v>207</v>
      </c>
      <c r="F14" t="s">
        <v>249</v>
      </c>
      <c r="H14">
        <v>1</v>
      </c>
      <c r="I14" t="s">
        <v>3</v>
      </c>
      <c r="J14">
        <f>Y14+AA14</f>
        <v>862</v>
      </c>
      <c r="K14" t="s">
        <v>149</v>
      </c>
      <c r="L14" t="s">
        <v>250</v>
      </c>
      <c r="M14" t="s">
        <v>255</v>
      </c>
      <c r="O14">
        <v>0</v>
      </c>
      <c r="P14" t="s">
        <v>251</v>
      </c>
      <c r="U14" s="9">
        <f t="shared" ref="U14:U22" si="6">100*(1-(X14/Y14)/(Z14/AA14))</f>
        <v>82.189329863370205</v>
      </c>
      <c r="V14" s="9">
        <f t="shared" ref="V14:V22" si="7">100*(1-EXP(LN((X14/Y14)/(Z14/AA14))+_xlfn.NORM.INV(0.975,0,1)*SQRT((Y14-X14)/(Y14*X14)+(AA14-Z14)/(AA14*Z14))))</f>
        <v>54.421377323899421</v>
      </c>
      <c r="W14" s="9">
        <f t="shared" ref="W14:W22" si="8">100*(1-EXP(LN((X14/Y14)/(Z14/AA14))-_xlfn.NORM.INV(0.975,0,1)*SQRT((Y14-X14)/(Y14*X14)+(AA14-Z14)/(AA14*Z14))))</f>
        <v>93.040158914627042</v>
      </c>
      <c r="X14">
        <v>5</v>
      </c>
      <c r="Y14">
        <v>424</v>
      </c>
      <c r="Z14">
        <v>29</v>
      </c>
      <c r="AA14">
        <v>438</v>
      </c>
      <c r="AB14" s="9"/>
      <c r="AC14" s="9"/>
      <c r="AD14" s="9"/>
      <c r="AP14" s="9"/>
      <c r="AQ14" s="9"/>
      <c r="AR14" s="9"/>
      <c r="AW14" t="s">
        <v>261</v>
      </c>
      <c r="AX14" s="1" t="s">
        <v>248</v>
      </c>
      <c r="AY14" t="s">
        <v>262</v>
      </c>
    </row>
    <row r="15" spans="1:85" x14ac:dyDescent="0.2">
      <c r="A15" s="14" t="s">
        <v>464</v>
      </c>
      <c r="B15" t="s">
        <v>128</v>
      </c>
      <c r="C15" t="s">
        <v>403</v>
      </c>
      <c r="D15" t="s">
        <v>34</v>
      </c>
      <c r="E15" t="s">
        <v>207</v>
      </c>
      <c r="F15" t="s">
        <v>249</v>
      </c>
      <c r="H15">
        <v>1</v>
      </c>
      <c r="I15" t="s">
        <v>3</v>
      </c>
      <c r="J15">
        <f>Y15+AA15</f>
        <v>575</v>
      </c>
      <c r="K15" t="s">
        <v>149</v>
      </c>
      <c r="L15" t="s">
        <v>250</v>
      </c>
      <c r="M15" t="s">
        <v>255</v>
      </c>
      <c r="O15">
        <v>0</v>
      </c>
      <c r="P15" t="s">
        <v>251</v>
      </c>
      <c r="U15" s="9">
        <f t="shared" si="6"/>
        <v>78.096479791395041</v>
      </c>
      <c r="V15" s="9">
        <f t="shared" si="7"/>
        <v>47.58756482415788</v>
      </c>
      <c r="W15" s="9">
        <f t="shared" si="8"/>
        <v>90.846366975333794</v>
      </c>
      <c r="X15">
        <v>6</v>
      </c>
      <c r="Y15">
        <v>295</v>
      </c>
      <c r="Z15">
        <v>26</v>
      </c>
      <c r="AA15">
        <v>280</v>
      </c>
      <c r="AB15" s="9"/>
      <c r="AC15" s="9"/>
      <c r="AD15" s="9"/>
      <c r="AP15" s="9"/>
      <c r="AQ15" s="9"/>
      <c r="AR15" s="9"/>
      <c r="AW15" t="s">
        <v>261</v>
      </c>
      <c r="AX15" s="1" t="s">
        <v>248</v>
      </c>
      <c r="AY15" t="s">
        <v>262</v>
      </c>
    </row>
    <row r="16" spans="1:85" x14ac:dyDescent="0.2">
      <c r="A16" s="14" t="s">
        <v>464</v>
      </c>
      <c r="B16" t="s">
        <v>202</v>
      </c>
      <c r="C16" t="s">
        <v>403</v>
      </c>
      <c r="D16" t="s">
        <v>34</v>
      </c>
      <c r="E16" t="s">
        <v>207</v>
      </c>
      <c r="F16" t="s">
        <v>249</v>
      </c>
      <c r="H16">
        <v>1</v>
      </c>
      <c r="I16" t="s">
        <v>3</v>
      </c>
      <c r="J16">
        <f>567+570</f>
        <v>1137</v>
      </c>
      <c r="K16" t="s">
        <v>46</v>
      </c>
      <c r="L16" t="s">
        <v>250</v>
      </c>
      <c r="M16" t="s">
        <v>255</v>
      </c>
      <c r="O16">
        <v>0</v>
      </c>
      <c r="P16" t="s">
        <v>251</v>
      </c>
      <c r="U16" s="9">
        <f t="shared" si="6"/>
        <v>76.31578947368422</v>
      </c>
      <c r="V16" s="9">
        <f t="shared" si="7"/>
        <v>53.260758517484859</v>
      </c>
      <c r="W16" s="9">
        <f t="shared" si="8"/>
        <v>87.998482421570912</v>
      </c>
      <c r="X16">
        <v>10</v>
      </c>
      <c r="Y16">
        <v>570</v>
      </c>
      <c r="Z16">
        <v>42</v>
      </c>
      <c r="AA16">
        <v>567</v>
      </c>
      <c r="AB16" s="9"/>
      <c r="AC16" s="9"/>
      <c r="AD16" s="9"/>
      <c r="AP16" s="9"/>
      <c r="AQ16" s="9"/>
      <c r="AR16" s="9"/>
      <c r="AW16" t="s">
        <v>256</v>
      </c>
      <c r="AX16" s="1" t="s">
        <v>248</v>
      </c>
      <c r="AY16" t="s">
        <v>257</v>
      </c>
    </row>
    <row r="17" spans="1:51" x14ac:dyDescent="0.2">
      <c r="A17" s="14" t="s">
        <v>464</v>
      </c>
      <c r="B17" t="s">
        <v>203</v>
      </c>
      <c r="C17" t="s">
        <v>403</v>
      </c>
      <c r="D17" t="s">
        <v>34</v>
      </c>
      <c r="E17" t="s">
        <v>207</v>
      </c>
      <c r="F17" t="s">
        <v>249</v>
      </c>
      <c r="H17">
        <v>1</v>
      </c>
      <c r="I17" t="s">
        <v>3</v>
      </c>
      <c r="J17">
        <f>J11-J16</f>
        <v>368</v>
      </c>
      <c r="K17" t="s">
        <v>201</v>
      </c>
      <c r="L17" t="s">
        <v>250</v>
      </c>
      <c r="M17" t="s">
        <v>255</v>
      </c>
      <c r="O17">
        <v>0</v>
      </c>
      <c r="P17" t="s">
        <v>251</v>
      </c>
      <c r="U17" s="9">
        <f t="shared" si="6"/>
        <v>94.053359048537445</v>
      </c>
      <c r="V17" s="9">
        <f t="shared" si="7"/>
        <v>55.777489715051424</v>
      </c>
      <c r="W17" s="9">
        <f t="shared" si="8"/>
        <v>99.20034981330204</v>
      </c>
      <c r="X17">
        <v>1</v>
      </c>
      <c r="Y17">
        <f>Y11-Y16</f>
        <v>183</v>
      </c>
      <c r="Z17">
        <f>Z11-Z16</f>
        <v>17</v>
      </c>
      <c r="AA17">
        <f>AA11-AA16</f>
        <v>185</v>
      </c>
      <c r="AB17" s="9"/>
      <c r="AC17" s="9"/>
      <c r="AD17" s="9"/>
      <c r="AP17" s="9"/>
      <c r="AQ17" s="9"/>
      <c r="AR17" s="9"/>
      <c r="AW17" t="s">
        <v>256</v>
      </c>
      <c r="AX17" s="1" t="s">
        <v>248</v>
      </c>
      <c r="AY17" t="s">
        <v>257</v>
      </c>
    </row>
    <row r="18" spans="1:51" x14ac:dyDescent="0.2">
      <c r="A18" s="14" t="s">
        <v>464</v>
      </c>
      <c r="B18" t="s">
        <v>129</v>
      </c>
      <c r="C18" t="s">
        <v>403</v>
      </c>
      <c r="D18" t="s">
        <v>34</v>
      </c>
      <c r="E18" t="s">
        <v>207</v>
      </c>
      <c r="F18" t="s">
        <v>249</v>
      </c>
      <c r="H18">
        <v>1</v>
      </c>
      <c r="I18" t="s">
        <v>3</v>
      </c>
      <c r="J18">
        <v>1505</v>
      </c>
      <c r="K18" t="s">
        <v>149</v>
      </c>
      <c r="L18" t="s">
        <v>250</v>
      </c>
      <c r="M18" t="s">
        <v>255</v>
      </c>
      <c r="O18">
        <v>0</v>
      </c>
      <c r="P18" t="s">
        <v>251</v>
      </c>
      <c r="U18" s="9">
        <f t="shared" si="6"/>
        <v>71.91235059760956</v>
      </c>
      <c r="V18" s="9">
        <f t="shared" si="7"/>
        <v>41.565654027803198</v>
      </c>
      <c r="W18" s="9">
        <f t="shared" si="8"/>
        <v>86.499103638004755</v>
      </c>
      <c r="X18">
        <v>9</v>
      </c>
      <c r="Y18">
        <v>753</v>
      </c>
      <c r="Z18">
        <v>32</v>
      </c>
      <c r="AA18">
        <v>752</v>
      </c>
      <c r="AB18" s="9"/>
      <c r="AC18" s="9"/>
      <c r="AD18" s="9"/>
      <c r="AP18" s="9"/>
      <c r="AQ18" s="9"/>
      <c r="AR18" s="9"/>
      <c r="AW18" t="s">
        <v>252</v>
      </c>
      <c r="AX18" s="1" t="s">
        <v>248</v>
      </c>
      <c r="AY18" t="s">
        <v>253</v>
      </c>
    </row>
    <row r="19" spans="1:51" x14ac:dyDescent="0.2">
      <c r="A19" s="13" t="s">
        <v>463</v>
      </c>
      <c r="C19" t="s">
        <v>403</v>
      </c>
      <c r="D19" t="s">
        <v>34</v>
      </c>
      <c r="E19" t="s">
        <v>207</v>
      </c>
      <c r="F19" t="s">
        <v>249</v>
      </c>
      <c r="H19">
        <v>1</v>
      </c>
      <c r="I19" t="s">
        <v>3</v>
      </c>
      <c r="J19">
        <v>311</v>
      </c>
      <c r="K19" t="s">
        <v>149</v>
      </c>
      <c r="L19" t="s">
        <v>462</v>
      </c>
      <c r="M19" t="s">
        <v>461</v>
      </c>
      <c r="P19" t="s">
        <v>251</v>
      </c>
      <c r="U19" s="9">
        <f t="shared" si="6"/>
        <v>35.435179549604378</v>
      </c>
      <c r="V19" s="9">
        <f t="shared" si="7"/>
        <v>6.6339755946057677</v>
      </c>
      <c r="W19" s="9">
        <f t="shared" si="8"/>
        <v>55.351895228057032</v>
      </c>
      <c r="X19">
        <v>34</v>
      </c>
      <c r="Y19">
        <v>155</v>
      </c>
      <c r="Z19">
        <v>53</v>
      </c>
      <c r="AA19">
        <v>156</v>
      </c>
      <c r="AB19" s="9"/>
      <c r="AI19" s="9"/>
      <c r="AW19" t="s">
        <v>467</v>
      </c>
      <c r="AX19" s="1" t="s">
        <v>419</v>
      </c>
      <c r="AY19" t="s">
        <v>465</v>
      </c>
    </row>
    <row r="20" spans="1:51" x14ac:dyDescent="0.2">
      <c r="A20" s="13" t="s">
        <v>463</v>
      </c>
      <c r="B20" t="s">
        <v>108</v>
      </c>
      <c r="C20" t="s">
        <v>403</v>
      </c>
      <c r="D20" t="s">
        <v>34</v>
      </c>
      <c r="E20" t="s">
        <v>207</v>
      </c>
      <c r="F20" t="s">
        <v>249</v>
      </c>
      <c r="H20">
        <v>1</v>
      </c>
      <c r="I20" t="s">
        <v>3</v>
      </c>
      <c r="J20">
        <v>204</v>
      </c>
      <c r="K20" t="s">
        <v>149</v>
      </c>
      <c r="L20" t="s">
        <v>462</v>
      </c>
      <c r="M20" t="s">
        <v>461</v>
      </c>
      <c r="O20">
        <v>0</v>
      </c>
      <c r="P20" t="s">
        <v>251</v>
      </c>
      <c r="U20" s="9">
        <f t="shared" si="6"/>
        <v>31.454545454545457</v>
      </c>
      <c r="V20" s="9">
        <f t="shared" si="7"/>
        <v>-0.23537363973913372</v>
      </c>
      <c r="W20" s="9">
        <f t="shared" si="8"/>
        <v>53.125536741849146</v>
      </c>
      <c r="X20">
        <v>29</v>
      </c>
      <c r="Y20">
        <v>100</v>
      </c>
      <c r="Z20">
        <v>44</v>
      </c>
      <c r="AA20">
        <v>104</v>
      </c>
      <c r="AB20" s="9"/>
      <c r="AE20">
        <v>0</v>
      </c>
      <c r="AF20">
        <v>100</v>
      </c>
      <c r="AG20">
        <v>6</v>
      </c>
      <c r="AH20">
        <v>104</v>
      </c>
      <c r="AI20" s="9"/>
      <c r="AW20" t="s">
        <v>468</v>
      </c>
      <c r="AX20" s="1" t="s">
        <v>419</v>
      </c>
      <c r="AY20" t="s">
        <v>465</v>
      </c>
    </row>
    <row r="21" spans="1:51" x14ac:dyDescent="0.2">
      <c r="A21" s="13" t="s">
        <v>463</v>
      </c>
      <c r="B21" t="s">
        <v>466</v>
      </c>
      <c r="C21" t="s">
        <v>403</v>
      </c>
      <c r="D21" t="s">
        <v>34</v>
      </c>
      <c r="E21" t="s">
        <v>207</v>
      </c>
      <c r="F21" t="s">
        <v>249</v>
      </c>
      <c r="H21">
        <v>1</v>
      </c>
      <c r="I21" t="s">
        <v>3</v>
      </c>
      <c r="J21">
        <v>84</v>
      </c>
      <c r="K21" t="s">
        <v>149</v>
      </c>
      <c r="L21" t="s">
        <v>462</v>
      </c>
      <c r="M21" t="s">
        <v>461</v>
      </c>
      <c r="O21">
        <v>100</v>
      </c>
      <c r="P21" t="s">
        <v>251</v>
      </c>
      <c r="U21" s="9">
        <f t="shared" si="6"/>
        <v>33.91304347826086</v>
      </c>
      <c r="V21" s="9">
        <f t="shared" si="7"/>
        <v>-128.96557962700453</v>
      </c>
      <c r="W21" s="9">
        <f t="shared" si="8"/>
        <v>80.925142419130964</v>
      </c>
      <c r="X21">
        <v>4</v>
      </c>
      <c r="Y21">
        <v>46</v>
      </c>
      <c r="Z21">
        <v>5</v>
      </c>
      <c r="AA21">
        <v>38</v>
      </c>
      <c r="AB21" s="9"/>
      <c r="AI21" s="9"/>
      <c r="AW21" t="s">
        <v>467</v>
      </c>
      <c r="AX21" s="1" t="s">
        <v>419</v>
      </c>
      <c r="AY21" t="s">
        <v>465</v>
      </c>
    </row>
    <row r="22" spans="1:51" x14ac:dyDescent="0.2">
      <c r="A22" s="13" t="s">
        <v>407</v>
      </c>
      <c r="C22" t="s">
        <v>7</v>
      </c>
      <c r="D22" t="s">
        <v>7</v>
      </c>
      <c r="F22" t="s">
        <v>196</v>
      </c>
      <c r="G22" t="s">
        <v>46</v>
      </c>
      <c r="I22" t="s">
        <v>3</v>
      </c>
      <c r="J22">
        <v>168</v>
      </c>
      <c r="K22" t="s">
        <v>149</v>
      </c>
      <c r="L22" t="s">
        <v>424</v>
      </c>
      <c r="M22" t="s">
        <v>425</v>
      </c>
      <c r="P22" t="s">
        <v>251</v>
      </c>
      <c r="U22" s="9">
        <f t="shared" si="6"/>
        <v>7.9365079365079421</v>
      </c>
      <c r="V22" s="9">
        <f t="shared" si="7"/>
        <v>-162.45182368569871</v>
      </c>
      <c r="W22" s="9">
        <f t="shared" si="8"/>
        <v>67.705743279289266</v>
      </c>
      <c r="X22">
        <v>6</v>
      </c>
      <c r="Y22">
        <v>81</v>
      </c>
      <c r="Z22">
        <v>7</v>
      </c>
      <c r="AA22">
        <v>87</v>
      </c>
      <c r="AE22">
        <v>0</v>
      </c>
      <c r="AF22">
        <v>81</v>
      </c>
      <c r="AG22">
        <v>2</v>
      </c>
      <c r="AH22">
        <v>87</v>
      </c>
      <c r="AW22" t="s">
        <v>199</v>
      </c>
      <c r="AX22" s="15" t="s">
        <v>413</v>
      </c>
      <c r="AY22" t="s">
        <v>426</v>
      </c>
    </row>
    <row r="23" spans="1:51" x14ac:dyDescent="0.2">
      <c r="A23" s="13" t="s">
        <v>409</v>
      </c>
      <c r="C23" t="s">
        <v>6</v>
      </c>
      <c r="D23" t="s">
        <v>34</v>
      </c>
      <c r="E23" t="s">
        <v>430</v>
      </c>
      <c r="F23" t="s">
        <v>196</v>
      </c>
      <c r="H23">
        <v>1</v>
      </c>
      <c r="I23" t="s">
        <v>3</v>
      </c>
      <c r="J23">
        <v>317</v>
      </c>
      <c r="K23" t="s">
        <v>149</v>
      </c>
      <c r="L23" t="s">
        <v>435</v>
      </c>
      <c r="M23" t="s">
        <v>434</v>
      </c>
      <c r="P23" t="s">
        <v>179</v>
      </c>
      <c r="Q23">
        <v>6</v>
      </c>
      <c r="R23">
        <v>4</v>
      </c>
      <c r="S23">
        <v>8</v>
      </c>
      <c r="T23" t="s">
        <v>27</v>
      </c>
      <c r="AB23" s="9">
        <f t="shared" ref="AB23:AB31" si="9">100*(1-(AE23/AF23)/(AG23/AH23))</f>
        <v>25.471698113207552</v>
      </c>
      <c r="AC23" s="9">
        <f t="shared" ref="AC23:AC31" si="10">100*(1-EXP(LN((AE23/AF23)/(AG23/AH23))+_xlfn.NORM.INV(0.975,0,1)*SQRT((AF23-AE23)/(AF23*AE23)+(AH23-AG23)/(AH23*AG23))))</f>
        <v>-109.87880749001802</v>
      </c>
      <c r="AD23" s="9">
        <f t="shared" ref="AD23:AD31" si="11">100*(1-EXP(LN((AE23/AF23)/(AG23/AH23))-_xlfn.NORM.INV(0.975,0,1)*SQRT((AF23-AE23)/(AF23*AE23)+(AH23-AG23)/(AH23*AG23))))</f>
        <v>73.534880207507157</v>
      </c>
      <c r="AE23">
        <v>6</v>
      </c>
      <c r="AF23">
        <v>159</v>
      </c>
      <c r="AG23">
        <v>8</v>
      </c>
      <c r="AH23">
        <v>158</v>
      </c>
      <c r="AP23" s="9"/>
      <c r="AQ23" s="9"/>
      <c r="AR23" s="9"/>
      <c r="AS23">
        <v>0</v>
      </c>
      <c r="AT23">
        <v>159</v>
      </c>
      <c r="AU23">
        <v>0</v>
      </c>
      <c r="AV23">
        <v>158</v>
      </c>
      <c r="AW23" t="s">
        <v>437</v>
      </c>
      <c r="AX23" s="15" t="s">
        <v>415</v>
      </c>
      <c r="AY23" t="s">
        <v>436</v>
      </c>
    </row>
    <row r="24" spans="1:51" x14ac:dyDescent="0.2">
      <c r="A24" s="13" t="s">
        <v>409</v>
      </c>
      <c r="B24" t="s">
        <v>100</v>
      </c>
      <c r="C24" t="s">
        <v>6</v>
      </c>
      <c r="D24" t="s">
        <v>34</v>
      </c>
      <c r="E24" t="s">
        <v>401</v>
      </c>
      <c r="F24" t="s">
        <v>196</v>
      </c>
      <c r="H24">
        <v>1</v>
      </c>
      <c r="I24" t="s">
        <v>3</v>
      </c>
      <c r="J24">
        <v>223</v>
      </c>
      <c r="K24" t="s">
        <v>149</v>
      </c>
      <c r="L24" t="s">
        <v>435</v>
      </c>
      <c r="M24" t="s">
        <v>433</v>
      </c>
      <c r="P24" t="s">
        <v>179</v>
      </c>
      <c r="Q24">
        <v>6</v>
      </c>
      <c r="R24">
        <v>4</v>
      </c>
      <c r="S24">
        <v>8</v>
      </c>
      <c r="T24" t="s">
        <v>27</v>
      </c>
      <c r="AB24" s="9">
        <f t="shared" si="9"/>
        <v>-0.9009009009009139</v>
      </c>
      <c r="AC24" s="9">
        <f t="shared" si="10"/>
        <v>-293.45073600400474</v>
      </c>
      <c r="AD24" s="9">
        <f t="shared" si="11"/>
        <v>74.123846085498755</v>
      </c>
      <c r="AE24">
        <v>4</v>
      </c>
      <c r="AF24">
        <v>111</v>
      </c>
      <c r="AG24">
        <v>4</v>
      </c>
      <c r="AH24">
        <v>112</v>
      </c>
      <c r="AP24" s="9"/>
      <c r="AQ24" s="9"/>
      <c r="AR24" s="9"/>
      <c r="AS24">
        <v>0</v>
      </c>
      <c r="AT24">
        <v>111</v>
      </c>
      <c r="AU24">
        <v>0</v>
      </c>
      <c r="AV24">
        <v>112</v>
      </c>
      <c r="AW24" t="s">
        <v>437</v>
      </c>
      <c r="AX24" s="15" t="s">
        <v>415</v>
      </c>
      <c r="AY24" t="s">
        <v>436</v>
      </c>
    </row>
    <row r="25" spans="1:51" x14ac:dyDescent="0.2">
      <c r="A25" s="13" t="s">
        <v>409</v>
      </c>
      <c r="B25" t="s">
        <v>431</v>
      </c>
      <c r="C25" t="s">
        <v>6</v>
      </c>
      <c r="D25" t="s">
        <v>34</v>
      </c>
      <c r="E25" t="s">
        <v>227</v>
      </c>
      <c r="F25" t="s">
        <v>196</v>
      </c>
      <c r="H25">
        <v>1</v>
      </c>
      <c r="I25" t="s">
        <v>3</v>
      </c>
      <c r="J25">
        <v>94</v>
      </c>
      <c r="K25" t="s">
        <v>149</v>
      </c>
      <c r="L25" t="s">
        <v>435</v>
      </c>
      <c r="M25" t="s">
        <v>432</v>
      </c>
      <c r="P25" t="s">
        <v>179</v>
      </c>
      <c r="Q25">
        <v>6</v>
      </c>
      <c r="R25">
        <v>4</v>
      </c>
      <c r="S25">
        <v>7</v>
      </c>
      <c r="T25" t="s">
        <v>27</v>
      </c>
      <c r="AB25" s="9">
        <f t="shared" si="9"/>
        <v>52.083333333333336</v>
      </c>
      <c r="AC25" s="9">
        <f t="shared" si="10"/>
        <v>-149.12725886404394</v>
      </c>
      <c r="AD25" s="9">
        <f t="shared" si="11"/>
        <v>90.783798790571353</v>
      </c>
      <c r="AE25">
        <v>2</v>
      </c>
      <c r="AF25">
        <v>48</v>
      </c>
      <c r="AG25">
        <v>4</v>
      </c>
      <c r="AH25">
        <v>46</v>
      </c>
      <c r="AP25" s="9"/>
      <c r="AQ25" s="9"/>
      <c r="AR25" s="9"/>
      <c r="AS25">
        <v>0</v>
      </c>
      <c r="AT25">
        <v>48</v>
      </c>
      <c r="AU25">
        <v>0</v>
      </c>
      <c r="AV25">
        <v>46</v>
      </c>
      <c r="AW25" t="s">
        <v>437</v>
      </c>
      <c r="AX25" s="15" t="s">
        <v>415</v>
      </c>
      <c r="AY25" t="s">
        <v>436</v>
      </c>
    </row>
    <row r="26" spans="1:51" x14ac:dyDescent="0.2">
      <c r="A26" s="13" t="s">
        <v>450</v>
      </c>
      <c r="C26" t="s">
        <v>6</v>
      </c>
      <c r="D26" t="s">
        <v>34</v>
      </c>
      <c r="F26" t="s">
        <v>196</v>
      </c>
      <c r="H26">
        <v>1</v>
      </c>
      <c r="I26" t="s">
        <v>3</v>
      </c>
      <c r="J26">
        <v>546</v>
      </c>
      <c r="K26" t="s">
        <v>149</v>
      </c>
      <c r="L26" t="s">
        <v>454</v>
      </c>
      <c r="M26" t="s">
        <v>200</v>
      </c>
      <c r="P26" t="s">
        <v>179</v>
      </c>
      <c r="Q26">
        <v>4</v>
      </c>
      <c r="R26">
        <v>2</v>
      </c>
      <c r="S26">
        <v>7</v>
      </c>
      <c r="T26" t="s">
        <v>27</v>
      </c>
      <c r="AB26" s="9">
        <f t="shared" si="9"/>
        <v>73.001038421599176</v>
      </c>
      <c r="AC26" s="9">
        <f t="shared" si="10"/>
        <v>20.786393684751104</v>
      </c>
      <c r="AD26" s="9">
        <f t="shared" si="11"/>
        <v>90.797743465801034</v>
      </c>
      <c r="AE26">
        <v>5</v>
      </c>
      <c r="AF26">
        <v>321</v>
      </c>
      <c r="AG26">
        <v>9</v>
      </c>
      <c r="AH26">
        <v>156</v>
      </c>
      <c r="AS26">
        <v>0</v>
      </c>
      <c r="AT26">
        <v>321</v>
      </c>
      <c r="AU26">
        <v>0</v>
      </c>
      <c r="AV26">
        <v>156</v>
      </c>
      <c r="AW26" t="s">
        <v>283</v>
      </c>
      <c r="AX26" s="1" t="s">
        <v>449</v>
      </c>
      <c r="AY26" t="s">
        <v>455</v>
      </c>
    </row>
    <row r="27" spans="1:51" x14ac:dyDescent="0.2">
      <c r="A27" s="13" t="s">
        <v>450</v>
      </c>
      <c r="B27" t="s">
        <v>100</v>
      </c>
      <c r="C27" t="s">
        <v>6</v>
      </c>
      <c r="D27" t="s">
        <v>34</v>
      </c>
      <c r="E27" t="s">
        <v>401</v>
      </c>
      <c r="F27" t="s">
        <v>196</v>
      </c>
      <c r="H27">
        <v>1</v>
      </c>
      <c r="I27" t="s">
        <v>3</v>
      </c>
      <c r="J27">
        <v>246</v>
      </c>
      <c r="K27" t="s">
        <v>149</v>
      </c>
      <c r="L27" t="s">
        <v>454</v>
      </c>
      <c r="M27" t="s">
        <v>200</v>
      </c>
      <c r="P27" t="s">
        <v>179</v>
      </c>
      <c r="Q27">
        <v>5</v>
      </c>
      <c r="R27">
        <v>3</v>
      </c>
      <c r="S27">
        <v>6</v>
      </c>
      <c r="T27" t="s">
        <v>27</v>
      </c>
      <c r="AB27" s="9">
        <f t="shared" si="9"/>
        <v>82.838283828382842</v>
      </c>
      <c r="AC27" s="9">
        <f t="shared" si="10"/>
        <v>-33.412259489008278</v>
      </c>
      <c r="AD27" s="9">
        <f t="shared" si="11"/>
        <v>97.792373031659722</v>
      </c>
      <c r="AE27">
        <v>1</v>
      </c>
      <c r="AF27">
        <v>101</v>
      </c>
      <c r="AG27">
        <v>9</v>
      </c>
      <c r="AH27">
        <v>156</v>
      </c>
      <c r="AS27">
        <v>0</v>
      </c>
      <c r="AT27">
        <v>101</v>
      </c>
      <c r="AU27">
        <v>0</v>
      </c>
      <c r="AV27">
        <v>156</v>
      </c>
      <c r="AW27" t="s">
        <v>283</v>
      </c>
      <c r="AX27" s="1" t="s">
        <v>449</v>
      </c>
      <c r="AY27" t="s">
        <v>455</v>
      </c>
    </row>
    <row r="28" spans="1:51" x14ac:dyDescent="0.2">
      <c r="A28" s="13" t="s">
        <v>450</v>
      </c>
      <c r="B28" t="s">
        <v>101</v>
      </c>
      <c r="C28" t="s">
        <v>6</v>
      </c>
      <c r="D28" t="s">
        <v>34</v>
      </c>
      <c r="E28" t="s">
        <v>402</v>
      </c>
      <c r="F28" t="s">
        <v>196</v>
      </c>
      <c r="H28">
        <v>1</v>
      </c>
      <c r="I28" t="s">
        <v>3</v>
      </c>
      <c r="J28">
        <v>249</v>
      </c>
      <c r="K28" t="s">
        <v>149</v>
      </c>
      <c r="L28" t="s">
        <v>454</v>
      </c>
      <c r="M28" t="s">
        <v>200</v>
      </c>
      <c r="P28" t="s">
        <v>179</v>
      </c>
      <c r="Q28">
        <v>4</v>
      </c>
      <c r="R28">
        <v>3</v>
      </c>
      <c r="S28">
        <v>6</v>
      </c>
      <c r="T28" t="s">
        <v>27</v>
      </c>
      <c r="AB28" s="9">
        <f t="shared" si="9"/>
        <v>67.601246105919003</v>
      </c>
      <c r="AC28" s="9">
        <f t="shared" si="10"/>
        <v>-46.997204125955186</v>
      </c>
      <c r="AD28" s="9">
        <f t="shared" si="11"/>
        <v>92.859188988453099</v>
      </c>
      <c r="AE28">
        <v>2</v>
      </c>
      <c r="AF28">
        <v>107</v>
      </c>
      <c r="AG28">
        <v>9</v>
      </c>
      <c r="AH28">
        <v>156</v>
      </c>
      <c r="AS28">
        <v>0</v>
      </c>
      <c r="AT28">
        <v>107</v>
      </c>
      <c r="AU28">
        <v>0</v>
      </c>
      <c r="AV28">
        <v>156</v>
      </c>
      <c r="AW28" t="s">
        <v>283</v>
      </c>
      <c r="AX28" s="1" t="s">
        <v>449</v>
      </c>
      <c r="AY28" t="s">
        <v>455</v>
      </c>
    </row>
    <row r="29" spans="1:51" x14ac:dyDescent="0.2">
      <c r="A29" s="13" t="s">
        <v>450</v>
      </c>
      <c r="B29" t="s">
        <v>102</v>
      </c>
      <c r="C29" t="s">
        <v>6</v>
      </c>
      <c r="D29" t="s">
        <v>34</v>
      </c>
      <c r="E29" t="s">
        <v>227</v>
      </c>
      <c r="F29" t="s">
        <v>196</v>
      </c>
      <c r="H29">
        <v>1</v>
      </c>
      <c r="I29" t="s">
        <v>3</v>
      </c>
      <c r="J29">
        <v>241</v>
      </c>
      <c r="K29" t="s">
        <v>149</v>
      </c>
      <c r="L29" t="s">
        <v>454</v>
      </c>
      <c r="M29" t="s">
        <v>200</v>
      </c>
      <c r="P29" t="s">
        <v>179</v>
      </c>
      <c r="Q29">
        <v>4</v>
      </c>
      <c r="R29">
        <v>2</v>
      </c>
      <c r="S29">
        <v>7</v>
      </c>
      <c r="T29" t="s">
        <v>27</v>
      </c>
      <c r="AB29" s="9">
        <f t="shared" si="9"/>
        <v>65.676567656765684</v>
      </c>
      <c r="AC29" s="9">
        <f t="shared" si="10"/>
        <v>-55.61991295848545</v>
      </c>
      <c r="AD29" s="9">
        <f t="shared" si="11"/>
        <v>92.429644860842046</v>
      </c>
      <c r="AE29">
        <v>2</v>
      </c>
      <c r="AF29">
        <v>101</v>
      </c>
      <c r="AG29">
        <v>9</v>
      </c>
      <c r="AH29">
        <v>156</v>
      </c>
      <c r="AS29">
        <v>0</v>
      </c>
      <c r="AT29">
        <v>101</v>
      </c>
      <c r="AU29">
        <v>0</v>
      </c>
      <c r="AV29">
        <v>156</v>
      </c>
      <c r="AW29" t="s">
        <v>283</v>
      </c>
      <c r="AX29" s="1" t="s">
        <v>449</v>
      </c>
      <c r="AY29" t="s">
        <v>455</v>
      </c>
    </row>
    <row r="30" spans="1:51" x14ac:dyDescent="0.2">
      <c r="A30" s="13" t="s">
        <v>451</v>
      </c>
      <c r="C30" t="s">
        <v>405</v>
      </c>
      <c r="D30" t="s">
        <v>34</v>
      </c>
      <c r="E30" t="s">
        <v>452</v>
      </c>
      <c r="F30" t="s">
        <v>196</v>
      </c>
      <c r="H30">
        <v>1</v>
      </c>
      <c r="I30" t="s">
        <v>3</v>
      </c>
      <c r="J30">
        <v>248</v>
      </c>
      <c r="K30" t="s">
        <v>149</v>
      </c>
      <c r="L30" t="s">
        <v>454</v>
      </c>
      <c r="M30" t="s">
        <v>453</v>
      </c>
      <c r="P30" t="s">
        <v>179</v>
      </c>
      <c r="Q30">
        <v>4</v>
      </c>
      <c r="R30">
        <v>3</v>
      </c>
      <c r="S30">
        <v>5</v>
      </c>
      <c r="T30" t="s">
        <v>27</v>
      </c>
      <c r="AB30" s="9">
        <f t="shared" si="9"/>
        <v>84.523809523809518</v>
      </c>
      <c r="AC30" s="9">
        <f t="shared" si="10"/>
        <v>-20.418868175449379</v>
      </c>
      <c r="AD30" s="9">
        <f t="shared" si="11"/>
        <v>98.011005457165055</v>
      </c>
      <c r="AE30">
        <v>1</v>
      </c>
      <c r="AF30">
        <v>112</v>
      </c>
      <c r="AG30">
        <v>9</v>
      </c>
      <c r="AH30">
        <v>156</v>
      </c>
      <c r="AS30">
        <v>0</v>
      </c>
      <c r="AT30">
        <v>112</v>
      </c>
      <c r="AU30">
        <v>0</v>
      </c>
      <c r="AV30">
        <v>156</v>
      </c>
      <c r="AW30" t="s">
        <v>283</v>
      </c>
      <c r="AX30" s="1" t="s">
        <v>449</v>
      </c>
      <c r="AY30" t="s">
        <v>455</v>
      </c>
    </row>
    <row r="31" spans="1:51" x14ac:dyDescent="0.2">
      <c r="A31" s="13" t="s">
        <v>439</v>
      </c>
      <c r="C31" t="s">
        <v>405</v>
      </c>
      <c r="D31" t="s">
        <v>34</v>
      </c>
      <c r="E31" t="s">
        <v>445</v>
      </c>
      <c r="F31" t="s">
        <v>196</v>
      </c>
      <c r="H31">
        <v>1</v>
      </c>
      <c r="I31" t="s">
        <v>3</v>
      </c>
      <c r="J31">
        <v>769</v>
      </c>
      <c r="K31" t="s">
        <v>46</v>
      </c>
      <c r="L31" t="s">
        <v>446</v>
      </c>
      <c r="M31" t="s">
        <v>448</v>
      </c>
      <c r="P31" t="s">
        <v>179</v>
      </c>
      <c r="Q31">
        <v>4</v>
      </c>
      <c r="R31">
        <v>0</v>
      </c>
      <c r="S31">
        <v>19</v>
      </c>
      <c r="T31" t="s">
        <v>28</v>
      </c>
      <c r="AB31" s="9">
        <f t="shared" si="9"/>
        <v>86.536203522504891</v>
      </c>
      <c r="AC31" s="9">
        <f t="shared" si="10"/>
        <v>59.845576773686027</v>
      </c>
      <c r="AD31" s="9">
        <f t="shared" si="11"/>
        <v>95.485582881723047</v>
      </c>
      <c r="AE31">
        <v>4</v>
      </c>
      <c r="AF31">
        <v>511</v>
      </c>
      <c r="AG31">
        <v>15</v>
      </c>
      <c r="AH31">
        <v>258</v>
      </c>
      <c r="AI31" s="9"/>
      <c r="AP31" s="9"/>
      <c r="AQ31" s="9"/>
      <c r="AR31" s="9"/>
      <c r="AS31">
        <v>0</v>
      </c>
      <c r="AT31">
        <v>511</v>
      </c>
      <c r="AU31">
        <v>4</v>
      </c>
      <c r="AV31">
        <v>258</v>
      </c>
      <c r="AW31" t="s">
        <v>199</v>
      </c>
      <c r="AX31" s="15" t="s">
        <v>417</v>
      </c>
      <c r="AY31" t="s">
        <v>447</v>
      </c>
    </row>
    <row r="32" spans="1:51" x14ac:dyDescent="0.2">
      <c r="A32" s="13" t="s">
        <v>58</v>
      </c>
      <c r="C32" t="s">
        <v>403</v>
      </c>
      <c r="D32" t="s">
        <v>34</v>
      </c>
      <c r="E32" t="s">
        <v>204</v>
      </c>
      <c r="F32" t="s">
        <v>196</v>
      </c>
      <c r="H32">
        <v>1</v>
      </c>
      <c r="I32" t="s">
        <v>3</v>
      </c>
      <c r="J32">
        <f>J33+J34+J35</f>
        <v>5398</v>
      </c>
      <c r="K32" t="s">
        <v>149</v>
      </c>
      <c r="M32" t="s">
        <v>205</v>
      </c>
      <c r="O32">
        <v>25</v>
      </c>
      <c r="P32" t="s">
        <v>179</v>
      </c>
      <c r="Q32">
        <v>3</v>
      </c>
      <c r="R32">
        <v>2</v>
      </c>
      <c r="S32">
        <v>5</v>
      </c>
      <c r="T32" t="s">
        <v>27</v>
      </c>
      <c r="AB32" s="9">
        <f t="shared" ref="AB32:AB47" si="12">100*(1-(AE32/AF32)/(AG32/AH32))</f>
        <v>69.87344299942589</v>
      </c>
      <c r="AC32" s="9">
        <f t="shared" ref="AC32:AC47" si="13">100*(1-EXP(LN((AE32/AF32)/(AG32/AH32))+_xlfn.NORM.INV(0.975,0,1)*SQRT((AF32-AE32)/(AF32*AE32)+(AH32-AG32)/(AH32*AG32))))</f>
        <v>56.413328521377437</v>
      </c>
      <c r="AD32" s="9">
        <f t="shared" ref="AD32:AD47" si="14">100*(1-EXP(LN((AE32/AF32)/(AG32/AH32))-_xlfn.NORM.INV(0.975,0,1)*SQRT((AF32-AE32)/(AF32*AE32)+(AH32-AG32)/(AH32*AG32))))</f>
        <v>79.17690417920565</v>
      </c>
      <c r="AE32">
        <f>AE33+AE34+AE35</f>
        <v>36</v>
      </c>
      <c r="AF32">
        <f>AF33+AF34+AF35</f>
        <v>2716</v>
      </c>
      <c r="AG32">
        <f>SUM(AG33:AG35)</f>
        <v>118</v>
      </c>
      <c r="AH32">
        <f>SUM(AH33:AH35)</f>
        <v>2682</v>
      </c>
      <c r="AI32" s="9">
        <f>100*(1-(AL32/AM32)/(AN32/AO32))</f>
        <v>75.023912003825927</v>
      </c>
      <c r="AJ32" s="9">
        <f>100*(1-EXP(LN((AL32/AM32)/(AN32/AO32))+_xlfn.NORM.INV(0.975,0,1)*SQRT((AM32-AL32)/(AM32*AL32)+(AO32-AN32)/(AO32*AN32))))</f>
        <v>-17.474325402796364</v>
      </c>
      <c r="AK32" s="9">
        <f>100*(1-EXP(LN((AL32/AM32)/(AN32/AO32))-_xlfn.NORM.INV(0.975,0,1)*SQRT((AM32-AL32)/(AM32*AL32)+(AO32-AN32)/(AO32*AN32))))</f>
        <v>94.689861214748618</v>
      </c>
      <c r="AL32">
        <f>SUM(AL33:AL34)</f>
        <v>2</v>
      </c>
      <c r="AM32">
        <v>2091</v>
      </c>
      <c r="AN32">
        <f>SUM(AN33:AN34)</f>
        <v>8</v>
      </c>
      <c r="AO32">
        <f>AO33+AO34</f>
        <v>2089</v>
      </c>
      <c r="AP32" s="9">
        <f>100*(1-(AS32/AT32)/(AU32/AV32))</f>
        <v>67.083946980854208</v>
      </c>
      <c r="AQ32" s="9">
        <f>100*(1-EXP(LN((AS32/AT32)/(AU32/AV32))+_xlfn.NORM.INV(0.975,0,1)*SQRT((AT32-AS32)/(AT32*AS32)+(AV32-AU32)/(AV32*AU32))))</f>
        <v>-62.938804026756955</v>
      </c>
      <c r="AR32" s="9">
        <f>100*(1-EXP(LN((AS32/AT32)/(AU32/AV32))-_xlfn.NORM.INV(0.975,0,1)*SQRT((AT32-AS32)/(AT32*AS32)+(AV32-AU32)/(AV32*AU32))))</f>
        <v>93.350469503990624</v>
      </c>
      <c r="AS32">
        <f>SUM(AS33:AS35)</f>
        <v>2</v>
      </c>
      <c r="AT32">
        <f>SUM(AT33:AT35)</f>
        <v>2716</v>
      </c>
      <c r="AU32">
        <f>SUM(AU33:AU35)</f>
        <v>6</v>
      </c>
      <c r="AV32">
        <f>SUM(AV33:AV35)</f>
        <v>2682</v>
      </c>
      <c r="AW32" t="s">
        <v>211</v>
      </c>
      <c r="AX32" s="1" t="s">
        <v>59</v>
      </c>
      <c r="AY32" t="s">
        <v>213</v>
      </c>
    </row>
    <row r="33" spans="1:51" x14ac:dyDescent="0.2">
      <c r="A33" s="13" t="s">
        <v>58</v>
      </c>
      <c r="B33" t="s">
        <v>110</v>
      </c>
      <c r="C33" t="s">
        <v>403</v>
      </c>
      <c r="D33" t="s">
        <v>34</v>
      </c>
      <c r="E33" t="s">
        <v>207</v>
      </c>
      <c r="F33" t="s">
        <v>196</v>
      </c>
      <c r="H33">
        <v>1</v>
      </c>
      <c r="I33" t="s">
        <v>3</v>
      </c>
      <c r="J33">
        <v>1484</v>
      </c>
      <c r="K33" t="s">
        <v>46</v>
      </c>
      <c r="M33" t="s">
        <v>205</v>
      </c>
      <c r="O33">
        <v>25</v>
      </c>
      <c r="P33" t="s">
        <v>179</v>
      </c>
      <c r="Q33">
        <v>3</v>
      </c>
      <c r="R33">
        <v>2</v>
      </c>
      <c r="S33">
        <v>5</v>
      </c>
      <c r="T33" t="s">
        <v>27</v>
      </c>
      <c r="AB33" s="9">
        <f t="shared" si="12"/>
        <v>73.487712665406434</v>
      </c>
      <c r="AC33" s="9">
        <f t="shared" si="13"/>
        <v>35.264782334066744</v>
      </c>
      <c r="AD33" s="9">
        <f t="shared" si="14"/>
        <v>89.141901347433787</v>
      </c>
      <c r="AE33">
        <v>6</v>
      </c>
      <c r="AF33">
        <v>736</v>
      </c>
      <c r="AG33">
        <v>23</v>
      </c>
      <c r="AH33">
        <v>748</v>
      </c>
      <c r="AI33" s="9">
        <f t="shared" ref="AI33:AI54" si="15">100*(1-(AL33/AM33)/(AN33/AO33))</f>
        <v>49.184782608695656</v>
      </c>
      <c r="AJ33" s="9">
        <f t="shared" ref="AJ33:AJ60" si="16">100*(1-EXP(LN((AL33/AM33)/(AN33/AO33))+_xlfn.NORM.INV(0.975,0,1)*SQRT((AM33-AL33)/(AM33*AL33)+(AO33-AN33)/(AO33*AN33))))</f>
        <v>-459.19253876865884</v>
      </c>
      <c r="AK33" s="9">
        <f t="shared" ref="AK33:AK60" si="17">100*(1-EXP(LN((AL33/AM33)/(AN33/AO33))-_xlfn.NORM.INV(0.975,0,1)*SQRT((AM33-AL33)/(AM33*AL33)+(AO33-AN33)/(AO33*AN33))))</f>
        <v>95.382294756272159</v>
      </c>
      <c r="AL33">
        <v>1</v>
      </c>
      <c r="AM33">
        <v>736</v>
      </c>
      <c r="AN33">
        <v>2</v>
      </c>
      <c r="AO33">
        <v>748</v>
      </c>
      <c r="AP33" s="9">
        <f>100*(1-(AS33/AT33)/(AU33/AV33))</f>
        <v>-1.6304347826086918</v>
      </c>
      <c r="AQ33" s="9">
        <f>100*(1-EXP(LN((AS33/AT33)/(AU33/AV33))+_xlfn.NORM.INV(0.975,0,1)*SQRT((AT33-AS33)/(AT33*AS33)+(AV33-AU33)/(AV33*AU33))))</f>
        <v>-1521.7841462606075</v>
      </c>
      <c r="AR33" s="9">
        <f>100*(1-EXP(LN((AS33/AT33)/(AU33/AV33))-_xlfn.NORM.INV(0.975,0,1)*SQRT((AT33-AS33)/(AT33*AS33)+(AV33-AU33)/(AV33*AU33))))</f>
        <v>93.631245380023387</v>
      </c>
      <c r="AS33">
        <v>1</v>
      </c>
      <c r="AT33">
        <v>736</v>
      </c>
      <c r="AU33">
        <v>1</v>
      </c>
      <c r="AV33">
        <v>748</v>
      </c>
      <c r="AW33" t="s">
        <v>206</v>
      </c>
      <c r="AX33" s="1" t="s">
        <v>59</v>
      </c>
      <c r="AY33" t="s">
        <v>213</v>
      </c>
    </row>
    <row r="34" spans="1:51" ht="16" customHeight="1" x14ac:dyDescent="0.2">
      <c r="A34" s="13" t="s">
        <v>58</v>
      </c>
      <c r="B34" t="s">
        <v>111</v>
      </c>
      <c r="C34" t="s">
        <v>403</v>
      </c>
      <c r="D34" t="s">
        <v>34</v>
      </c>
      <c r="E34" t="s">
        <v>208</v>
      </c>
      <c r="F34" t="s">
        <v>196</v>
      </c>
      <c r="H34">
        <v>1</v>
      </c>
      <c r="I34" t="s">
        <v>3</v>
      </c>
      <c r="J34">
        <v>2696</v>
      </c>
      <c r="K34" t="s">
        <v>149</v>
      </c>
      <c r="M34" t="s">
        <v>205</v>
      </c>
      <c r="O34">
        <v>25</v>
      </c>
      <c r="P34" t="s">
        <v>179</v>
      </c>
      <c r="Q34">
        <v>3</v>
      </c>
      <c r="R34">
        <v>2</v>
      </c>
      <c r="S34">
        <v>5</v>
      </c>
      <c r="T34" t="s">
        <v>27</v>
      </c>
      <c r="AB34" s="9">
        <f t="shared" si="12"/>
        <v>71.48414534992807</v>
      </c>
      <c r="AC34" s="9">
        <f t="shared" si="13"/>
        <v>51.349209780924475</v>
      </c>
      <c r="AD34" s="9">
        <f t="shared" si="14"/>
        <v>83.285904241999376</v>
      </c>
      <c r="AE34">
        <v>17</v>
      </c>
      <c r="AF34">
        <v>1355</v>
      </c>
      <c r="AG34">
        <v>59</v>
      </c>
      <c r="AH34">
        <v>1341</v>
      </c>
      <c r="AI34" s="9">
        <f t="shared" si="15"/>
        <v>83.505535055350549</v>
      </c>
      <c r="AJ34" s="9">
        <f t="shared" si="16"/>
        <v>-36.822072288355969</v>
      </c>
      <c r="AK34" s="9">
        <f t="shared" si="17"/>
        <v>98.011524242690314</v>
      </c>
      <c r="AL34">
        <v>1</v>
      </c>
      <c r="AM34">
        <v>1355</v>
      </c>
      <c r="AN34">
        <v>6</v>
      </c>
      <c r="AO34">
        <v>1341</v>
      </c>
      <c r="AP34" s="9">
        <f>100*(1-(AS34/AT34)/(AU34/AV34))</f>
        <v>67.011070110701112</v>
      </c>
      <c r="AQ34" s="9">
        <f>100*(1-EXP(LN((AS34/AT34)/(AU34/AV34))+_xlfn.NORM.INV(0.975,0,1)*SQRT((AT34-AS34)/(AT34*AS34)+(AV34-AU34)/(AV34*AU34))))</f>
        <v>-216.74085519160232</v>
      </c>
      <c r="AR34" s="9">
        <f>100*(1-EXP(LN((AS34/AT34)/(AU34/AV34))-_xlfn.NORM.INV(0.975,0,1)*SQRT((AT34-AS34)/(AT34*AS34)+(AV34-AU34)/(AV34*AU34))))</f>
        <v>96.564164434730841</v>
      </c>
      <c r="AS34">
        <v>1</v>
      </c>
      <c r="AT34">
        <v>1355</v>
      </c>
      <c r="AU34">
        <v>3</v>
      </c>
      <c r="AV34">
        <v>1341</v>
      </c>
      <c r="AW34" t="s">
        <v>206</v>
      </c>
      <c r="AX34" s="1" t="s">
        <v>59</v>
      </c>
      <c r="AY34" t="s">
        <v>213</v>
      </c>
    </row>
    <row r="35" spans="1:51" x14ac:dyDescent="0.2">
      <c r="A35" s="13" t="s">
        <v>58</v>
      </c>
      <c r="B35" t="s">
        <v>112</v>
      </c>
      <c r="C35" t="s">
        <v>403</v>
      </c>
      <c r="D35" t="s">
        <v>34</v>
      </c>
      <c r="E35" t="s">
        <v>209</v>
      </c>
      <c r="F35" t="s">
        <v>196</v>
      </c>
      <c r="H35">
        <v>1</v>
      </c>
      <c r="I35" t="s">
        <v>3</v>
      </c>
      <c r="J35">
        <v>1218</v>
      </c>
      <c r="K35" t="s">
        <v>149</v>
      </c>
      <c r="M35" t="s">
        <v>205</v>
      </c>
      <c r="O35">
        <v>25</v>
      </c>
      <c r="P35" t="s">
        <v>179</v>
      </c>
      <c r="Q35">
        <v>3</v>
      </c>
      <c r="R35">
        <v>2</v>
      </c>
      <c r="S35">
        <v>5</v>
      </c>
      <c r="T35" t="s">
        <v>27</v>
      </c>
      <c r="AB35" s="9">
        <f t="shared" si="12"/>
        <v>65.737777777777779</v>
      </c>
      <c r="AC35" s="9">
        <f t="shared" si="13"/>
        <v>36.04328427795658</v>
      </c>
      <c r="AD35" s="9">
        <f t="shared" si="14"/>
        <v>81.645400981708946</v>
      </c>
      <c r="AE35">
        <v>13</v>
      </c>
      <c r="AF35">
        <v>625</v>
      </c>
      <c r="AG35">
        <v>36</v>
      </c>
      <c r="AH35">
        <v>593</v>
      </c>
      <c r="AI35" s="9"/>
      <c r="AJ35" s="9"/>
      <c r="AK35" s="9"/>
      <c r="AP35" s="9"/>
      <c r="AQ35" s="9"/>
      <c r="AR35" s="9"/>
      <c r="AS35">
        <v>0</v>
      </c>
      <c r="AT35">
        <v>625</v>
      </c>
      <c r="AU35">
        <v>2</v>
      </c>
      <c r="AV35">
        <v>593</v>
      </c>
      <c r="AW35" t="s">
        <v>210</v>
      </c>
      <c r="AX35" s="1" t="s">
        <v>59</v>
      </c>
      <c r="AY35" t="s">
        <v>213</v>
      </c>
    </row>
    <row r="36" spans="1:51" x14ac:dyDescent="0.2">
      <c r="A36" s="13" t="s">
        <v>58</v>
      </c>
      <c r="B36" t="s">
        <v>108</v>
      </c>
      <c r="C36" t="s">
        <v>403</v>
      </c>
      <c r="D36" t="s">
        <v>34</v>
      </c>
      <c r="E36" t="s">
        <v>60</v>
      </c>
      <c r="F36" t="s">
        <v>196</v>
      </c>
      <c r="H36">
        <v>1</v>
      </c>
      <c r="I36" t="s">
        <v>3</v>
      </c>
      <c r="J36">
        <f>519+930+500+940</f>
        <v>2889</v>
      </c>
      <c r="K36" t="s">
        <v>149</v>
      </c>
      <c r="M36" t="s">
        <v>205</v>
      </c>
      <c r="O36">
        <v>0</v>
      </c>
      <c r="P36" t="s">
        <v>179</v>
      </c>
      <c r="Q36">
        <v>3</v>
      </c>
      <c r="R36">
        <v>2</v>
      </c>
      <c r="S36">
        <v>5</v>
      </c>
      <c r="T36" t="s">
        <v>27</v>
      </c>
      <c r="AB36" s="9">
        <f t="shared" si="12"/>
        <v>77.472014925373131</v>
      </c>
      <c r="AC36" s="9">
        <f t="shared" si="13"/>
        <v>60.754444762950889</v>
      </c>
      <c r="AD36" s="9">
        <f t="shared" si="14"/>
        <v>87.068341664242681</v>
      </c>
      <c r="AE36">
        <v>15</v>
      </c>
      <c r="AF36">
        <v>1440</v>
      </c>
      <c r="AG36">
        <f>18+49</f>
        <v>67</v>
      </c>
      <c r="AH36">
        <f>519+930</f>
        <v>1449</v>
      </c>
      <c r="AI36" s="9"/>
      <c r="AJ36" s="9"/>
      <c r="AK36" s="9"/>
      <c r="AP36" s="9"/>
      <c r="AQ36" s="9"/>
      <c r="AR36" s="9"/>
      <c r="AW36" t="s">
        <v>166</v>
      </c>
      <c r="AX36" s="1" t="s">
        <v>59</v>
      </c>
      <c r="AY36" t="s">
        <v>212</v>
      </c>
    </row>
    <row r="37" spans="1:51" x14ac:dyDescent="0.2">
      <c r="A37" s="13" t="s">
        <v>372</v>
      </c>
      <c r="C37" t="s">
        <v>404</v>
      </c>
      <c r="D37" t="s">
        <v>34</v>
      </c>
      <c r="E37" t="s">
        <v>30</v>
      </c>
      <c r="F37" t="s">
        <v>279</v>
      </c>
      <c r="H37">
        <v>1</v>
      </c>
      <c r="I37" t="s">
        <v>3</v>
      </c>
      <c r="J37">
        <v>822</v>
      </c>
      <c r="K37" t="s">
        <v>46</v>
      </c>
      <c r="L37" t="s">
        <v>282</v>
      </c>
      <c r="M37" t="s">
        <v>281</v>
      </c>
      <c r="N37" t="s">
        <v>236</v>
      </c>
      <c r="O37">
        <v>8</v>
      </c>
      <c r="P37" t="s">
        <v>179</v>
      </c>
      <c r="S37">
        <v>7</v>
      </c>
      <c r="T37" t="s">
        <v>28</v>
      </c>
      <c r="AB37" s="9">
        <f t="shared" si="12"/>
        <v>50.395112557274722</v>
      </c>
      <c r="AC37" s="9">
        <f t="shared" si="13"/>
        <v>14.331955831862453</v>
      </c>
      <c r="AD37" s="9">
        <f t="shared" si="14"/>
        <v>71.276981024849519</v>
      </c>
      <c r="AE37">
        <v>18</v>
      </c>
      <c r="AF37">
        <v>407</v>
      </c>
      <c r="AG37">
        <v>37</v>
      </c>
      <c r="AH37">
        <v>415</v>
      </c>
      <c r="AI37" s="9"/>
      <c r="AJ37" s="9"/>
      <c r="AK37" s="9"/>
      <c r="AP37" s="9">
        <f>100*(1-(AS37/AT37)/(AU37/AV37))</f>
        <v>49.017199017199019</v>
      </c>
      <c r="AQ37" s="9">
        <f>100*(1-EXP(LN((AS37/AT37)/(AU37/AV37))+_xlfn.NORM.INV(0.975,0,1)*SQRT((AT37-AS37)/(AT37*AS37)+(AV37-AU37)/(AV37*AU37))))</f>
        <v>-102.4779467764024</v>
      </c>
      <c r="AR37" s="9">
        <f>100*(1-EXP(LN((AS37/AT37)/(AU37/AV37))-_xlfn.NORM.INV(0.975,0,1)*SQRT((AT37-AS37)/(AT37*AS37)+(AV37-AU37)/(AV37*AU37))))</f>
        <v>87.162819272746503</v>
      </c>
      <c r="AS37">
        <v>3</v>
      </c>
      <c r="AT37">
        <v>407</v>
      </c>
      <c r="AU37">
        <v>6</v>
      </c>
      <c r="AV37">
        <v>415</v>
      </c>
      <c r="AW37" t="s">
        <v>283</v>
      </c>
      <c r="AX37" s="1" t="s">
        <v>280</v>
      </c>
      <c r="AY37" t="s">
        <v>284</v>
      </c>
    </row>
    <row r="38" spans="1:51" x14ac:dyDescent="0.2">
      <c r="A38" s="13" t="s">
        <v>372</v>
      </c>
      <c r="B38" t="s">
        <v>131</v>
      </c>
      <c r="C38" t="s">
        <v>404</v>
      </c>
      <c r="D38" t="s">
        <v>34</v>
      </c>
      <c r="E38" t="s">
        <v>30</v>
      </c>
      <c r="F38" t="s">
        <v>279</v>
      </c>
      <c r="H38">
        <v>1</v>
      </c>
      <c r="I38" t="s">
        <v>3</v>
      </c>
      <c r="J38">
        <v>504</v>
      </c>
      <c r="K38" t="s">
        <v>46</v>
      </c>
      <c r="L38" t="s">
        <v>282</v>
      </c>
      <c r="M38" t="s">
        <v>281</v>
      </c>
      <c r="N38" t="s">
        <v>236</v>
      </c>
      <c r="P38" t="s">
        <v>179</v>
      </c>
      <c r="S38">
        <v>5</v>
      </c>
      <c r="T38" t="s">
        <v>28</v>
      </c>
      <c r="AB38" s="9">
        <f t="shared" si="12"/>
        <v>66.93017127799736</v>
      </c>
      <c r="AC38" s="9">
        <f t="shared" si="13"/>
        <v>31.108934732892791</v>
      </c>
      <c r="AD38" s="9">
        <f t="shared" si="14"/>
        <v>84.125465799340049</v>
      </c>
      <c r="AE38">
        <v>9</v>
      </c>
      <c r="AF38">
        <v>253</v>
      </c>
      <c r="AG38">
        <v>27</v>
      </c>
      <c r="AH38">
        <v>251</v>
      </c>
      <c r="AI38" s="9"/>
      <c r="AJ38" s="9"/>
      <c r="AK38" s="9"/>
      <c r="AP38" s="9"/>
      <c r="AQ38" s="9"/>
      <c r="AR38" s="9"/>
      <c r="AW38" t="s">
        <v>166</v>
      </c>
      <c r="AX38" s="1" t="s">
        <v>280</v>
      </c>
      <c r="AY38" t="s">
        <v>284</v>
      </c>
    </row>
    <row r="39" spans="1:51" x14ac:dyDescent="0.2">
      <c r="A39" s="13" t="s">
        <v>372</v>
      </c>
      <c r="B39" t="s">
        <v>132</v>
      </c>
      <c r="C39" t="s">
        <v>404</v>
      </c>
      <c r="D39" t="s">
        <v>34</v>
      </c>
      <c r="E39" t="s">
        <v>30</v>
      </c>
      <c r="F39" t="s">
        <v>279</v>
      </c>
      <c r="H39">
        <v>1</v>
      </c>
      <c r="I39" t="s">
        <v>3</v>
      </c>
      <c r="J39">
        <f>J37-J38</f>
        <v>318</v>
      </c>
      <c r="K39" t="s">
        <v>46</v>
      </c>
      <c r="L39" t="s">
        <v>282</v>
      </c>
      <c r="M39" t="s">
        <v>281</v>
      </c>
      <c r="N39" t="s">
        <v>236</v>
      </c>
      <c r="P39" t="s">
        <v>179</v>
      </c>
      <c r="R39">
        <v>5</v>
      </c>
      <c r="S39">
        <v>7</v>
      </c>
      <c r="T39" t="s">
        <v>28</v>
      </c>
      <c r="AB39" s="9">
        <f t="shared" si="12"/>
        <v>4.1558441558441572</v>
      </c>
      <c r="AC39" s="9">
        <f t="shared" si="13"/>
        <v>-129.52156191960631</v>
      </c>
      <c r="AD39" s="9">
        <f t="shared" si="14"/>
        <v>59.977171065538428</v>
      </c>
      <c r="AE39">
        <v>9</v>
      </c>
      <c r="AF39">
        <f>AF37-AF38</f>
        <v>154</v>
      </c>
      <c r="AG39">
        <v>10</v>
      </c>
      <c r="AH39">
        <f>AH37-AH38</f>
        <v>164</v>
      </c>
      <c r="AI39" s="9"/>
      <c r="AJ39" s="9"/>
      <c r="AK39" s="9"/>
      <c r="AP39" s="9"/>
      <c r="AQ39" s="9"/>
      <c r="AR39" s="9"/>
      <c r="AW39" t="s">
        <v>166</v>
      </c>
      <c r="AX39" s="1" t="s">
        <v>280</v>
      </c>
      <c r="AY39" t="s">
        <v>284</v>
      </c>
    </row>
    <row r="40" spans="1:51" x14ac:dyDescent="0.2">
      <c r="A40" s="13" t="s">
        <v>372</v>
      </c>
      <c r="B40" t="s">
        <v>202</v>
      </c>
      <c r="C40" t="s">
        <v>404</v>
      </c>
      <c r="D40" t="s">
        <v>34</v>
      </c>
      <c r="E40" t="s">
        <v>30</v>
      </c>
      <c r="F40" t="s">
        <v>279</v>
      </c>
      <c r="H40">
        <v>1</v>
      </c>
      <c r="I40" t="s">
        <v>3</v>
      </c>
      <c r="J40">
        <v>822</v>
      </c>
      <c r="K40" t="s">
        <v>46</v>
      </c>
      <c r="L40" t="s">
        <v>282</v>
      </c>
      <c r="M40" t="s">
        <v>281</v>
      </c>
      <c r="N40" t="s">
        <v>236</v>
      </c>
      <c r="P40" t="s">
        <v>179</v>
      </c>
      <c r="S40">
        <v>7</v>
      </c>
      <c r="T40" t="s">
        <v>28</v>
      </c>
      <c r="AB40" s="9">
        <f t="shared" si="12"/>
        <v>47.494172494172496</v>
      </c>
      <c r="AC40" s="9">
        <f t="shared" si="13"/>
        <v>7.4354875191621428</v>
      </c>
      <c r="AD40" s="9">
        <f t="shared" si="14"/>
        <v>70.216859051222016</v>
      </c>
      <c r="AE40">
        <v>17</v>
      </c>
      <c r="AF40">
        <v>364</v>
      </c>
      <c r="AG40">
        <v>33</v>
      </c>
      <c r="AH40">
        <v>371</v>
      </c>
      <c r="AI40" s="9"/>
      <c r="AJ40" s="9"/>
      <c r="AK40" s="9"/>
      <c r="AP40" s="9"/>
      <c r="AQ40" s="9"/>
      <c r="AR40" s="9"/>
      <c r="AW40" t="s">
        <v>285</v>
      </c>
      <c r="AX40" s="1" t="s">
        <v>280</v>
      </c>
      <c r="AY40" t="s">
        <v>284</v>
      </c>
    </row>
    <row r="41" spans="1:51" x14ac:dyDescent="0.2">
      <c r="A41" s="13" t="s">
        <v>372</v>
      </c>
      <c r="B41" t="s">
        <v>203</v>
      </c>
      <c r="C41" t="s">
        <v>404</v>
      </c>
      <c r="D41" t="s">
        <v>34</v>
      </c>
      <c r="E41" t="s">
        <v>30</v>
      </c>
      <c r="F41" t="s">
        <v>279</v>
      </c>
      <c r="H41">
        <v>1</v>
      </c>
      <c r="I41" t="s">
        <v>3</v>
      </c>
      <c r="J41">
        <v>822</v>
      </c>
      <c r="K41" t="s">
        <v>46</v>
      </c>
      <c r="L41" t="s">
        <v>282</v>
      </c>
      <c r="M41" t="s">
        <v>281</v>
      </c>
      <c r="N41" t="s">
        <v>236</v>
      </c>
      <c r="P41" t="s">
        <v>179</v>
      </c>
      <c r="S41">
        <v>7</v>
      </c>
      <c r="T41" t="s">
        <v>28</v>
      </c>
      <c r="AB41" s="9">
        <f t="shared" si="12"/>
        <v>74.418604651162795</v>
      </c>
      <c r="AC41" s="9">
        <f t="shared" si="13"/>
        <v>-119.74962546788186</v>
      </c>
      <c r="AD41" s="9">
        <f t="shared" si="14"/>
        <v>97.022030018935538</v>
      </c>
      <c r="AE41">
        <v>1</v>
      </c>
      <c r="AF41">
        <v>43</v>
      </c>
      <c r="AG41">
        <v>4</v>
      </c>
      <c r="AH41">
        <v>44</v>
      </c>
      <c r="AI41" s="9"/>
      <c r="AJ41" s="9"/>
      <c r="AK41" s="9"/>
      <c r="AP41" s="9"/>
      <c r="AQ41" s="9"/>
      <c r="AR41" s="9"/>
      <c r="AW41" t="s">
        <v>285</v>
      </c>
      <c r="AX41" s="1" t="s">
        <v>280</v>
      </c>
      <c r="AY41" t="s">
        <v>284</v>
      </c>
    </row>
    <row r="42" spans="1:51" x14ac:dyDescent="0.2">
      <c r="A42" s="13" t="s">
        <v>372</v>
      </c>
      <c r="B42" t="s">
        <v>107</v>
      </c>
      <c r="C42" t="s">
        <v>404</v>
      </c>
      <c r="D42" t="s">
        <v>34</v>
      </c>
      <c r="E42" t="s">
        <v>30</v>
      </c>
      <c r="F42" t="s">
        <v>279</v>
      </c>
      <c r="H42">
        <v>1</v>
      </c>
      <c r="I42" t="s">
        <v>3</v>
      </c>
      <c r="J42">
        <v>822</v>
      </c>
      <c r="K42" t="s">
        <v>46</v>
      </c>
      <c r="L42" t="s">
        <v>282</v>
      </c>
      <c r="M42" t="s">
        <v>281</v>
      </c>
      <c r="N42" t="s">
        <v>236</v>
      </c>
      <c r="O42">
        <v>100</v>
      </c>
      <c r="P42" t="s">
        <v>179</v>
      </c>
      <c r="S42">
        <v>7</v>
      </c>
      <c r="T42" t="s">
        <v>28</v>
      </c>
      <c r="AB42" s="9">
        <f t="shared" si="12"/>
        <v>-376.92307692307702</v>
      </c>
      <c r="AC42" s="9">
        <f t="shared" si="13"/>
        <v>-4035.8392937432013</v>
      </c>
      <c r="AD42" s="9">
        <f t="shared" si="14"/>
        <v>45.00375736410367</v>
      </c>
      <c r="AE42">
        <v>4</v>
      </c>
      <c r="AF42">
        <v>52</v>
      </c>
      <c r="AG42">
        <v>1</v>
      </c>
      <c r="AH42">
        <v>62</v>
      </c>
      <c r="AI42" s="9"/>
      <c r="AJ42" s="9"/>
      <c r="AK42" s="9"/>
      <c r="AP42" s="9"/>
      <c r="AQ42" s="9"/>
      <c r="AR42" s="9"/>
      <c r="AW42" t="s">
        <v>285</v>
      </c>
      <c r="AX42" s="1" t="s">
        <v>280</v>
      </c>
      <c r="AY42" t="s">
        <v>284</v>
      </c>
    </row>
    <row r="43" spans="1:51" x14ac:dyDescent="0.2">
      <c r="A43" s="13" t="s">
        <v>372</v>
      </c>
      <c r="B43" t="s">
        <v>108</v>
      </c>
      <c r="C43" t="s">
        <v>404</v>
      </c>
      <c r="D43" t="s">
        <v>34</v>
      </c>
      <c r="E43" t="s">
        <v>30</v>
      </c>
      <c r="F43" t="s">
        <v>279</v>
      </c>
      <c r="H43">
        <v>1</v>
      </c>
      <c r="I43" t="s">
        <v>3</v>
      </c>
      <c r="J43">
        <v>822</v>
      </c>
      <c r="K43" t="s">
        <v>46</v>
      </c>
      <c r="L43" t="s">
        <v>282</v>
      </c>
      <c r="M43" t="s">
        <v>281</v>
      </c>
      <c r="N43" t="s">
        <v>236</v>
      </c>
      <c r="O43">
        <v>0</v>
      </c>
      <c r="P43" t="s">
        <v>179</v>
      </c>
      <c r="S43">
        <v>7</v>
      </c>
      <c r="T43" t="s">
        <v>28</v>
      </c>
      <c r="AB43" s="9">
        <f t="shared" si="12"/>
        <v>61.335254562920262</v>
      </c>
      <c r="AC43" s="9">
        <f t="shared" si="13"/>
        <v>29.613313562307397</v>
      </c>
      <c r="AD43" s="9">
        <f t="shared" si="14"/>
        <v>78.760720025689196</v>
      </c>
      <c r="AE43">
        <v>14</v>
      </c>
      <c r="AF43">
        <v>347</v>
      </c>
      <c r="AG43">
        <v>36</v>
      </c>
      <c r="AH43">
        <v>345</v>
      </c>
      <c r="AI43" s="9"/>
      <c r="AJ43" s="9"/>
      <c r="AK43" s="9"/>
      <c r="AP43" s="9"/>
      <c r="AQ43" s="9"/>
      <c r="AR43" s="9"/>
      <c r="AW43" t="s">
        <v>285</v>
      </c>
      <c r="AX43" s="1" t="s">
        <v>280</v>
      </c>
      <c r="AY43" t="s">
        <v>284</v>
      </c>
    </row>
    <row r="44" spans="1:51" x14ac:dyDescent="0.2">
      <c r="A44" s="13" t="s">
        <v>5</v>
      </c>
      <c r="C44" t="s">
        <v>104</v>
      </c>
      <c r="D44" t="s">
        <v>34</v>
      </c>
      <c r="E44" t="s">
        <v>229</v>
      </c>
      <c r="F44" t="s">
        <v>196</v>
      </c>
      <c r="H44">
        <v>1</v>
      </c>
      <c r="I44" t="s">
        <v>3</v>
      </c>
      <c r="J44">
        <v>307</v>
      </c>
      <c r="K44" t="s">
        <v>201</v>
      </c>
      <c r="L44" t="s">
        <v>234</v>
      </c>
      <c r="M44" t="s">
        <v>232</v>
      </c>
      <c r="P44" t="s">
        <v>179</v>
      </c>
      <c r="Q44">
        <v>3</v>
      </c>
      <c r="R44">
        <v>2</v>
      </c>
      <c r="S44">
        <v>4</v>
      </c>
      <c r="T44" t="s">
        <v>27</v>
      </c>
      <c r="AB44" s="9">
        <f t="shared" si="12"/>
        <v>49.509803921568633</v>
      </c>
      <c r="AC44" s="9">
        <f t="shared" si="13"/>
        <v>-23.325248016602139</v>
      </c>
      <c r="AD44" s="9">
        <f t="shared" si="14"/>
        <v>79.328970011921129</v>
      </c>
      <c r="AE44">
        <v>9</v>
      </c>
      <c r="AF44">
        <v>204</v>
      </c>
      <c r="AG44">
        <v>9</v>
      </c>
      <c r="AH44">
        <v>103</v>
      </c>
      <c r="AI44" s="9"/>
      <c r="AJ44" s="9"/>
      <c r="AK44" s="9"/>
      <c r="AL44">
        <v>1</v>
      </c>
      <c r="AM44">
        <v>204</v>
      </c>
      <c r="AN44">
        <v>0</v>
      </c>
      <c r="AO44">
        <v>103</v>
      </c>
      <c r="AP44" s="9"/>
      <c r="AQ44" s="9"/>
      <c r="AR44" s="9"/>
      <c r="AS44">
        <v>0</v>
      </c>
      <c r="AT44">
        <v>204</v>
      </c>
      <c r="AU44">
        <v>0</v>
      </c>
      <c r="AV44">
        <v>103</v>
      </c>
      <c r="AW44" t="s">
        <v>166</v>
      </c>
      <c r="AX44" s="1" t="s">
        <v>215</v>
      </c>
      <c r="AY44" t="s">
        <v>233</v>
      </c>
    </row>
    <row r="45" spans="1:51" x14ac:dyDescent="0.2">
      <c r="A45" s="13" t="s">
        <v>5</v>
      </c>
      <c r="B45" t="s">
        <v>105</v>
      </c>
      <c r="C45" t="s">
        <v>104</v>
      </c>
      <c r="D45" t="s">
        <v>34</v>
      </c>
      <c r="E45" t="s">
        <v>230</v>
      </c>
      <c r="F45" t="s">
        <v>196</v>
      </c>
      <c r="H45">
        <v>1</v>
      </c>
      <c r="I45" t="s">
        <v>3</v>
      </c>
      <c r="J45">
        <v>307</v>
      </c>
      <c r="K45" t="s">
        <v>201</v>
      </c>
      <c r="L45" t="s">
        <v>234</v>
      </c>
      <c r="M45" t="s">
        <v>232</v>
      </c>
      <c r="P45" t="s">
        <v>179</v>
      </c>
      <c r="Q45">
        <v>3</v>
      </c>
      <c r="R45">
        <v>2</v>
      </c>
      <c r="S45">
        <v>4</v>
      </c>
      <c r="T45" t="s">
        <v>27</v>
      </c>
      <c r="AB45" s="9">
        <f t="shared" si="12"/>
        <v>54.675467546754675</v>
      </c>
      <c r="AC45" s="9">
        <f t="shared" si="13"/>
        <v>-42.481838161524109</v>
      </c>
      <c r="AD45" s="9">
        <f t="shared" si="14"/>
        <v>85.581929117334781</v>
      </c>
      <c r="AE45">
        <v>4</v>
      </c>
      <c r="AF45">
        <v>101</v>
      </c>
      <c r="AG45">
        <v>9</v>
      </c>
      <c r="AH45">
        <v>103</v>
      </c>
      <c r="AI45" s="9"/>
      <c r="AJ45" s="9"/>
      <c r="AK45" s="9"/>
      <c r="AL45">
        <v>0</v>
      </c>
      <c r="AM45">
        <v>101</v>
      </c>
      <c r="AN45">
        <v>0</v>
      </c>
      <c r="AO45">
        <v>103</v>
      </c>
      <c r="AP45" s="9"/>
      <c r="AQ45" s="9"/>
      <c r="AR45" s="9"/>
      <c r="AS45">
        <v>0</v>
      </c>
      <c r="AT45">
        <v>101</v>
      </c>
      <c r="AU45">
        <v>0</v>
      </c>
      <c r="AV45">
        <v>103</v>
      </c>
      <c r="AW45" t="s">
        <v>166</v>
      </c>
      <c r="AX45" s="1" t="s">
        <v>215</v>
      </c>
      <c r="AY45" t="s">
        <v>233</v>
      </c>
    </row>
    <row r="46" spans="1:51" x14ac:dyDescent="0.2">
      <c r="A46" s="13" t="s">
        <v>5</v>
      </c>
      <c r="B46" t="s">
        <v>106</v>
      </c>
      <c r="C46" t="s">
        <v>104</v>
      </c>
      <c r="D46" t="s">
        <v>34</v>
      </c>
      <c r="E46" t="s">
        <v>231</v>
      </c>
      <c r="F46" t="s">
        <v>196</v>
      </c>
      <c r="H46">
        <v>1</v>
      </c>
      <c r="I46" t="s">
        <v>3</v>
      </c>
      <c r="J46">
        <v>307</v>
      </c>
      <c r="K46" t="s">
        <v>201</v>
      </c>
      <c r="L46" t="s">
        <v>234</v>
      </c>
      <c r="M46" t="s">
        <v>232</v>
      </c>
      <c r="P46" t="s">
        <v>179</v>
      </c>
      <c r="Q46">
        <v>3</v>
      </c>
      <c r="R46">
        <v>2</v>
      </c>
      <c r="S46">
        <v>4</v>
      </c>
      <c r="T46" t="s">
        <v>27</v>
      </c>
      <c r="AB46" s="9">
        <f t="shared" si="12"/>
        <v>44.444444444444443</v>
      </c>
      <c r="AC46" s="9">
        <f t="shared" si="13"/>
        <v>-60.12167370015429</v>
      </c>
      <c r="AD46" s="9">
        <f t="shared" si="14"/>
        <v>80.724534775560215</v>
      </c>
      <c r="AE46">
        <v>5</v>
      </c>
      <c r="AF46">
        <v>103</v>
      </c>
      <c r="AG46">
        <v>9</v>
      </c>
      <c r="AH46">
        <v>103</v>
      </c>
      <c r="AI46" s="9"/>
      <c r="AJ46" s="9"/>
      <c r="AK46" s="9"/>
      <c r="AL46">
        <v>1</v>
      </c>
      <c r="AM46">
        <v>103</v>
      </c>
      <c r="AN46">
        <v>0</v>
      </c>
      <c r="AO46">
        <v>103</v>
      </c>
      <c r="AP46" s="9"/>
      <c r="AQ46" s="9"/>
      <c r="AR46" s="9"/>
      <c r="AS46">
        <v>0</v>
      </c>
      <c r="AT46">
        <v>103</v>
      </c>
      <c r="AU46">
        <v>0</v>
      </c>
      <c r="AV46">
        <v>103</v>
      </c>
      <c r="AW46" t="s">
        <v>166</v>
      </c>
      <c r="AX46" s="1" t="s">
        <v>215</v>
      </c>
      <c r="AY46" t="s">
        <v>233</v>
      </c>
    </row>
    <row r="47" spans="1:51" x14ac:dyDescent="0.2">
      <c r="A47" s="13" t="s">
        <v>368</v>
      </c>
      <c r="C47" t="s">
        <v>103</v>
      </c>
      <c r="D47" t="s">
        <v>34</v>
      </c>
      <c r="E47" t="s">
        <v>194</v>
      </c>
      <c r="F47" t="s">
        <v>196</v>
      </c>
      <c r="H47">
        <v>1</v>
      </c>
      <c r="I47" t="s">
        <v>3</v>
      </c>
      <c r="J47">
        <v>583</v>
      </c>
      <c r="K47" t="s">
        <v>46</v>
      </c>
      <c r="L47" t="s">
        <v>193</v>
      </c>
      <c r="M47" t="s">
        <v>197</v>
      </c>
      <c r="P47" t="s">
        <v>179</v>
      </c>
      <c r="S47">
        <v>5</v>
      </c>
      <c r="T47" t="s">
        <v>28</v>
      </c>
      <c r="AB47" s="9">
        <f t="shared" si="12"/>
        <v>80.886925216822121</v>
      </c>
      <c r="AC47" s="9">
        <f t="shared" si="13"/>
        <v>45.006005960248942</v>
      </c>
      <c r="AD47" s="9">
        <f t="shared" si="14"/>
        <v>93.357281389613291</v>
      </c>
      <c r="AE47">
        <v>4</v>
      </c>
      <c r="AF47">
        <v>291</v>
      </c>
      <c r="AG47">
        <v>21</v>
      </c>
      <c r="AH47">
        <v>292</v>
      </c>
      <c r="AI47" s="9"/>
      <c r="AJ47" s="9"/>
      <c r="AK47" s="9"/>
      <c r="AL47">
        <v>0</v>
      </c>
      <c r="AM47">
        <v>291</v>
      </c>
      <c r="AN47">
        <v>2</v>
      </c>
      <c r="AO47">
        <v>292</v>
      </c>
      <c r="AP47" s="9"/>
      <c r="AQ47" s="9"/>
      <c r="AR47" s="9"/>
      <c r="AS47">
        <v>0</v>
      </c>
      <c r="AT47">
        <v>291</v>
      </c>
      <c r="AU47">
        <v>1</v>
      </c>
      <c r="AV47">
        <v>292</v>
      </c>
      <c r="AW47" t="s">
        <v>166</v>
      </c>
      <c r="AX47" s="1" t="s">
        <v>198</v>
      </c>
    </row>
    <row r="48" spans="1:51" x14ac:dyDescent="0.2">
      <c r="A48" s="13" t="s">
        <v>22</v>
      </c>
      <c r="C48" t="s">
        <v>7</v>
      </c>
      <c r="D48" t="s">
        <v>7</v>
      </c>
      <c r="E48" t="s">
        <v>323</v>
      </c>
      <c r="F48" t="s">
        <v>196</v>
      </c>
      <c r="G48" t="s">
        <v>263</v>
      </c>
      <c r="H48">
        <v>2</v>
      </c>
      <c r="I48" t="s">
        <v>3</v>
      </c>
      <c r="J48">
        <v>136</v>
      </c>
      <c r="K48" t="s">
        <v>149</v>
      </c>
      <c r="L48" t="s">
        <v>321</v>
      </c>
      <c r="M48" t="s">
        <v>320</v>
      </c>
      <c r="P48" t="s">
        <v>179</v>
      </c>
      <c r="Q48">
        <v>7</v>
      </c>
      <c r="R48">
        <v>4</v>
      </c>
      <c r="S48">
        <v>8</v>
      </c>
      <c r="T48" t="s">
        <v>27</v>
      </c>
      <c r="AB48" s="9"/>
      <c r="AC48" s="9"/>
      <c r="AD48" s="9"/>
      <c r="AI48" s="9"/>
      <c r="AJ48" s="9"/>
      <c r="AK48" s="9"/>
      <c r="AP48" s="9">
        <f>100*(1-(AS48/AT48)/(AU48/AV48))</f>
        <v>-21.376811594202906</v>
      </c>
      <c r="AQ48" s="9">
        <f>100*(1-EXP(LN((AS48/AT48)/(AU48/AV48))+_xlfn.NORM.INV(0.975,0,1)*SQRT((AT48-AS48)/(AT48*AS48)+(AV48-AU48)/(AV48*AU48))))</f>
        <v>-188.78626792520041</v>
      </c>
      <c r="AR48" s="9">
        <f>100*(1-EXP(LN((AS48/AT48)/(AU48/AV48))-_xlfn.NORM.INV(0.975,0,1)*SQRT((AT48-AS48)/(AT48*AS48)+(AV48-AU48)/(AV48*AU48))))</f>
        <v>48.985349966188487</v>
      </c>
      <c r="AS48">
        <v>10</v>
      </c>
      <c r="AT48">
        <v>69</v>
      </c>
      <c r="AU48">
        <v>8</v>
      </c>
      <c r="AV48">
        <v>67</v>
      </c>
      <c r="AW48" t="s">
        <v>166</v>
      </c>
      <c r="AX48" s="1" t="s">
        <v>305</v>
      </c>
      <c r="AY48" t="s">
        <v>322</v>
      </c>
    </row>
    <row r="49" spans="1:51" x14ac:dyDescent="0.2">
      <c r="A49" s="13" t="s">
        <v>124</v>
      </c>
      <c r="C49" t="s">
        <v>7</v>
      </c>
      <c r="D49" t="s">
        <v>7</v>
      </c>
      <c r="E49" t="s">
        <v>15</v>
      </c>
      <c r="F49" t="s">
        <v>196</v>
      </c>
      <c r="G49" t="s">
        <v>46</v>
      </c>
      <c r="H49">
        <v>1</v>
      </c>
      <c r="I49" t="s">
        <v>3</v>
      </c>
      <c r="J49">
        <v>511</v>
      </c>
      <c r="K49" t="s">
        <v>46</v>
      </c>
      <c r="L49" t="s">
        <v>184</v>
      </c>
      <c r="M49" t="s">
        <v>185</v>
      </c>
      <c r="P49" t="s">
        <v>179</v>
      </c>
      <c r="Q49">
        <v>4</v>
      </c>
      <c r="R49">
        <v>2</v>
      </c>
      <c r="S49">
        <v>5</v>
      </c>
      <c r="T49" t="s">
        <v>27</v>
      </c>
      <c r="AB49" s="9">
        <f t="shared" ref="AB49:AB54" si="18">100*(1-(AE49/AF49)/(AG49/AH49))</f>
        <v>10.720000000000008</v>
      </c>
      <c r="AC49" s="9">
        <f t="shared" ref="AC49:AC54" si="19">100*(1-EXP(LN((AE49/AF49)/(AG49/AH49))+_xlfn.NORM.INV(0.975,0,1)*SQRT((AF49-AE49)/(AF49*AE49)+(AH49-AG49)/(AH49*AG49))))</f>
        <v>-23.315142277873591</v>
      </c>
      <c r="AD49" s="9">
        <f t="shared" ref="AD49:AD54" si="20">100*(1-EXP(LN((AE49/AF49)/(AG49/AH49))-_xlfn.NORM.INV(0.975,0,1)*SQRT((AF49-AE49)/(AF49*AE49)+(AH49-AG49)/(AH49*AG49))))</f>
        <v>35.361398018431203</v>
      </c>
      <c r="AE49">
        <v>54</v>
      </c>
      <c r="AF49">
        <v>250</v>
      </c>
      <c r="AG49">
        <v>60</v>
      </c>
      <c r="AH49">
        <v>248</v>
      </c>
      <c r="AI49" s="9">
        <f t="shared" si="15"/>
        <v>-48.8</v>
      </c>
      <c r="AJ49" s="9">
        <f t="shared" si="16"/>
        <v>-782.84851248340851</v>
      </c>
      <c r="AK49" s="9">
        <f t="shared" si="17"/>
        <v>74.920453863916876</v>
      </c>
      <c r="AL49">
        <v>3</v>
      </c>
      <c r="AM49">
        <v>250</v>
      </c>
      <c r="AN49">
        <v>2</v>
      </c>
      <c r="AO49">
        <v>248</v>
      </c>
      <c r="AP49" s="9">
        <f>100*(1-(AS49/AT49)/(AU49/AV49))</f>
        <v>-396</v>
      </c>
      <c r="AQ49" s="9">
        <f>100*(1-EXP(LN((AS49/AT49)/(AU49/AV49))+_xlfn.NORM.INV(0.975,0,1)*SQRT((AT49-AS49)/(AT49*AS49)+(AV49-AU49)/(AV49*AU49))))</f>
        <v>-4115.0266786933207</v>
      </c>
      <c r="AR49" s="9">
        <f>100*(1-EXP(LN((AS49/AT49)/(AU49/AV49))-_xlfn.NORM.INV(0.975,0,1)*SQRT((AT49-AS49)/(AT49*AS49)+(AV49-AU49)/(AV49*AU49))))</f>
        <v>41.633584137534775</v>
      </c>
      <c r="AS49">
        <v>5</v>
      </c>
      <c r="AT49">
        <v>250</v>
      </c>
      <c r="AU49">
        <v>1</v>
      </c>
      <c r="AV49">
        <v>248</v>
      </c>
      <c r="AW49" t="s">
        <v>186</v>
      </c>
      <c r="AX49" s="1" t="s">
        <v>188</v>
      </c>
      <c r="AY49" t="s">
        <v>187</v>
      </c>
    </row>
    <row r="50" spans="1:51" ht="17" x14ac:dyDescent="0.2">
      <c r="A50" s="13" t="s">
        <v>117</v>
      </c>
      <c r="C50" t="s">
        <v>7</v>
      </c>
      <c r="D50" t="s">
        <v>7</v>
      </c>
      <c r="E50" t="s">
        <v>15</v>
      </c>
      <c r="F50" t="s">
        <v>196</v>
      </c>
      <c r="G50" t="s">
        <v>21</v>
      </c>
      <c r="H50">
        <v>1</v>
      </c>
      <c r="I50" t="s">
        <v>3</v>
      </c>
      <c r="J50">
        <v>160</v>
      </c>
      <c r="K50" t="s">
        <v>46</v>
      </c>
      <c r="L50" t="s">
        <v>190</v>
      </c>
      <c r="M50" t="s">
        <v>189</v>
      </c>
      <c r="P50" t="s">
        <v>179</v>
      </c>
      <c r="S50">
        <v>3</v>
      </c>
      <c r="T50" t="s">
        <v>28</v>
      </c>
      <c r="AB50" s="9">
        <f t="shared" si="18"/>
        <v>48</v>
      </c>
      <c r="AC50" s="9">
        <f t="shared" si="19"/>
        <v>5.7942098510225026</v>
      </c>
      <c r="AD50" s="9">
        <f t="shared" si="20"/>
        <v>71.296881054509683</v>
      </c>
      <c r="AE50">
        <v>13</v>
      </c>
      <c r="AF50">
        <v>80</v>
      </c>
      <c r="AG50">
        <v>25</v>
      </c>
      <c r="AH50">
        <v>80</v>
      </c>
      <c r="AI50" s="9">
        <f t="shared" si="15"/>
        <v>50</v>
      </c>
      <c r="AJ50" s="9">
        <f t="shared" si="16"/>
        <v>-165.30290295132727</v>
      </c>
      <c r="AK50" s="9">
        <f t="shared" si="17"/>
        <v>90.576808726217934</v>
      </c>
      <c r="AL50">
        <v>2</v>
      </c>
      <c r="AM50">
        <v>80</v>
      </c>
      <c r="AN50">
        <v>4</v>
      </c>
      <c r="AO50">
        <v>80</v>
      </c>
      <c r="AP50" s="9">
        <f>100*(1-(AS50/AT50)/(AU50/AV50))</f>
        <v>50</v>
      </c>
      <c r="AQ50" s="9">
        <f>100*(1-EXP(LN((AS50/AT50)/(AU50/AV50))+_xlfn.NORM.INV(0.975,0,1)*SQRT((AT50-AS50)/(AT50*AS50)+(AV50-AU50)/(AV50*AU50))))</f>
        <v>-165.30290295132727</v>
      </c>
      <c r="AR50" s="9">
        <f>100*(1-EXP(LN((AS50/AT50)/(AU50/AV50))-_xlfn.NORM.INV(0.975,0,1)*SQRT((AT50-AS50)/(AT50*AS50)+(AV50-AU50)/(AV50*AU50))))</f>
        <v>90.576808726217934</v>
      </c>
      <c r="AS50">
        <v>2</v>
      </c>
      <c r="AT50">
        <v>80</v>
      </c>
      <c r="AU50">
        <v>4</v>
      </c>
      <c r="AV50">
        <v>80</v>
      </c>
      <c r="AW50" t="s">
        <v>166</v>
      </c>
      <c r="AX50" s="1" t="s">
        <v>192</v>
      </c>
      <c r="AY50" s="4" t="s">
        <v>191</v>
      </c>
    </row>
    <row r="51" spans="1:51" ht="17" x14ac:dyDescent="0.2">
      <c r="A51" s="13" t="s">
        <v>117</v>
      </c>
      <c r="B51" t="s">
        <v>118</v>
      </c>
      <c r="C51" t="s">
        <v>7</v>
      </c>
      <c r="D51" t="s">
        <v>7</v>
      </c>
      <c r="E51" t="s">
        <v>15</v>
      </c>
      <c r="F51" t="s">
        <v>196</v>
      </c>
      <c r="G51" t="s">
        <v>21</v>
      </c>
      <c r="H51">
        <v>1</v>
      </c>
      <c r="I51" t="s">
        <v>3</v>
      </c>
      <c r="J51">
        <v>160</v>
      </c>
      <c r="K51" t="s">
        <v>46</v>
      </c>
      <c r="L51" t="s">
        <v>190</v>
      </c>
      <c r="M51" t="s">
        <v>189</v>
      </c>
      <c r="P51" t="s">
        <v>179</v>
      </c>
      <c r="S51">
        <v>3</v>
      </c>
      <c r="T51" t="s">
        <v>28</v>
      </c>
      <c r="AB51" s="9">
        <f t="shared" si="18"/>
        <v>31.428571428571427</v>
      </c>
      <c r="AC51" s="9">
        <f t="shared" si="19"/>
        <v>-33.214213101345848</v>
      </c>
      <c r="AD51" s="9">
        <f t="shared" si="20"/>
        <v>64.703159618941399</v>
      </c>
      <c r="AE51">
        <v>9</v>
      </c>
      <c r="AF51">
        <v>42</v>
      </c>
      <c r="AG51">
        <v>25</v>
      </c>
      <c r="AH51">
        <v>80</v>
      </c>
      <c r="AI51" s="9"/>
      <c r="AJ51" s="9"/>
      <c r="AK51" s="9"/>
      <c r="AP51" s="9"/>
      <c r="AQ51" s="9"/>
      <c r="AR51" s="9"/>
      <c r="AW51" t="s">
        <v>150</v>
      </c>
      <c r="AX51" s="1" t="s">
        <v>192</v>
      </c>
      <c r="AY51" s="4" t="s">
        <v>191</v>
      </c>
    </row>
    <row r="52" spans="1:51" ht="17" x14ac:dyDescent="0.2">
      <c r="A52" s="13" t="s">
        <v>117</v>
      </c>
      <c r="B52" t="s">
        <v>119</v>
      </c>
      <c r="C52" t="s">
        <v>7</v>
      </c>
      <c r="D52" t="s">
        <v>7</v>
      </c>
      <c r="E52" t="s">
        <v>15</v>
      </c>
      <c r="F52" t="s">
        <v>196</v>
      </c>
      <c r="G52" t="s">
        <v>21</v>
      </c>
      <c r="H52">
        <v>1</v>
      </c>
      <c r="I52" t="s">
        <v>3</v>
      </c>
      <c r="J52">
        <v>160</v>
      </c>
      <c r="K52" t="s">
        <v>46</v>
      </c>
      <c r="L52" t="s">
        <v>190</v>
      </c>
      <c r="M52" t="s">
        <v>189</v>
      </c>
      <c r="P52" t="s">
        <v>179</v>
      </c>
      <c r="S52">
        <v>3</v>
      </c>
      <c r="T52" t="s">
        <v>28</v>
      </c>
      <c r="AB52" s="9">
        <f t="shared" si="18"/>
        <v>73.333333333333343</v>
      </c>
      <c r="AC52" s="9">
        <f t="shared" si="19"/>
        <v>17.357135404510281</v>
      </c>
      <c r="AD52" s="9">
        <f t="shared" si="20"/>
        <v>91.395371946606986</v>
      </c>
      <c r="AE52">
        <v>3</v>
      </c>
      <c r="AF52">
        <v>36</v>
      </c>
      <c r="AG52">
        <v>25</v>
      </c>
      <c r="AH52">
        <v>80</v>
      </c>
      <c r="AI52" s="9"/>
      <c r="AJ52" s="9"/>
      <c r="AK52" s="9"/>
      <c r="AP52" s="9"/>
      <c r="AQ52" s="9"/>
      <c r="AR52" s="9"/>
      <c r="AW52" t="s">
        <v>150</v>
      </c>
      <c r="AX52" s="1" t="s">
        <v>192</v>
      </c>
      <c r="AY52" s="4" t="s">
        <v>191</v>
      </c>
    </row>
    <row r="53" spans="1:51" x14ac:dyDescent="0.2">
      <c r="A53" s="13" t="s">
        <v>141</v>
      </c>
      <c r="C53" t="s">
        <v>7</v>
      </c>
      <c r="D53" t="s">
        <v>7</v>
      </c>
      <c r="E53" t="s">
        <v>12</v>
      </c>
      <c r="F53" t="s">
        <v>196</v>
      </c>
      <c r="G53" t="s">
        <v>46</v>
      </c>
      <c r="H53">
        <v>1</v>
      </c>
      <c r="I53" t="s">
        <v>3</v>
      </c>
      <c r="J53">
        <v>797</v>
      </c>
      <c r="K53" t="s">
        <v>149</v>
      </c>
      <c r="L53" t="s">
        <v>182</v>
      </c>
      <c r="M53" t="s">
        <v>180</v>
      </c>
      <c r="O53">
        <v>7</v>
      </c>
      <c r="P53" t="s">
        <v>179</v>
      </c>
      <c r="Q53">
        <v>5</v>
      </c>
      <c r="R53">
        <v>4</v>
      </c>
      <c r="S53">
        <v>6</v>
      </c>
      <c r="T53" t="s">
        <v>27</v>
      </c>
      <c r="AB53" s="9">
        <f t="shared" si="18"/>
        <v>8.3559577677224777</v>
      </c>
      <c r="AC53" s="9">
        <f t="shared" si="19"/>
        <v>-46.059719600980898</v>
      </c>
      <c r="AD53" s="9">
        <f t="shared" si="20"/>
        <v>42.49865397786877</v>
      </c>
      <c r="AE53">
        <v>31</v>
      </c>
      <c r="AF53">
        <v>390</v>
      </c>
      <c r="AG53">
        <v>34</v>
      </c>
      <c r="AH53">
        <v>392</v>
      </c>
      <c r="AI53" s="9">
        <f t="shared" si="15"/>
        <v>49.743589743589745</v>
      </c>
      <c r="AJ53" s="9">
        <f t="shared" si="16"/>
        <v>-172.79445625269875</v>
      </c>
      <c r="AK53" s="9">
        <f t="shared" si="17"/>
        <v>90.741355940455875</v>
      </c>
      <c r="AL53">
        <v>2</v>
      </c>
      <c r="AM53">
        <v>390</v>
      </c>
      <c r="AN53">
        <v>4</v>
      </c>
      <c r="AO53">
        <v>392</v>
      </c>
      <c r="AP53" s="9">
        <f>100*(1-(AS53/AT53)/(AU53/AV53))</f>
        <v>49.743589743589745</v>
      </c>
      <c r="AQ53" s="9">
        <f>100*(1-EXP(LN((AS53/AT53)/(AU53/AV53))+_xlfn.NORM.INV(0.975,0,1)*SQRT((AT53-AS53)/(AT53*AS53)+(AV53-AU53)/(AV53*AU53))))</f>
        <v>-451.97213970232434</v>
      </c>
      <c r="AR53" s="9">
        <f>100*(1-EXP(LN((AS53/AT53)/(AU53/AV53))-_xlfn.NORM.INV(0.975,0,1)*SQRT((AT53-AS53)/(AT53*AS53)+(AV53-AU53)/(AV53*AU53))))</f>
        <v>95.424213306811609</v>
      </c>
      <c r="AS53">
        <v>1</v>
      </c>
      <c r="AT53">
        <v>390</v>
      </c>
      <c r="AU53">
        <v>2</v>
      </c>
      <c r="AV53">
        <v>392</v>
      </c>
      <c r="AW53" t="s">
        <v>166</v>
      </c>
      <c r="AX53" s="1" t="s">
        <v>183</v>
      </c>
      <c r="AY53" t="s">
        <v>181</v>
      </c>
    </row>
    <row r="54" spans="1:51" x14ac:dyDescent="0.2">
      <c r="A54" s="13" t="s">
        <v>45</v>
      </c>
      <c r="C54" t="s">
        <v>7</v>
      </c>
      <c r="D54" s="2" t="s">
        <v>7</v>
      </c>
      <c r="E54" t="s">
        <v>15</v>
      </c>
      <c r="F54" t="s">
        <v>196</v>
      </c>
      <c r="G54" t="s">
        <v>46</v>
      </c>
      <c r="H54">
        <v>1</v>
      </c>
      <c r="I54" t="s">
        <v>3</v>
      </c>
      <c r="J54">
        <v>1181</v>
      </c>
      <c r="K54" t="s">
        <v>149</v>
      </c>
      <c r="L54" t="s">
        <v>336</v>
      </c>
      <c r="M54" t="s">
        <v>335</v>
      </c>
      <c r="P54" t="s">
        <v>179</v>
      </c>
      <c r="Q54">
        <v>6</v>
      </c>
      <c r="R54">
        <v>4</v>
      </c>
      <c r="S54">
        <v>7</v>
      </c>
      <c r="T54" t="s">
        <v>27</v>
      </c>
      <c r="AB54" s="9">
        <f t="shared" si="18"/>
        <v>54.286888239590937</v>
      </c>
      <c r="AC54" s="9">
        <f t="shared" si="19"/>
        <v>19.744309587550248</v>
      </c>
      <c r="AD54" s="9">
        <f t="shared" si="20"/>
        <v>73.96211314013587</v>
      </c>
      <c r="AE54">
        <v>17</v>
      </c>
      <c r="AF54">
        <v>592</v>
      </c>
      <c r="AG54">
        <v>37</v>
      </c>
      <c r="AH54">
        <v>589</v>
      </c>
      <c r="AI54" s="9">
        <f t="shared" si="15"/>
        <v>25.380067567567565</v>
      </c>
      <c r="AJ54" s="9">
        <f t="shared" si="16"/>
        <v>-231.95609852866409</v>
      </c>
      <c r="AK54" s="9">
        <f t="shared" si="17"/>
        <v>83.22629305230258</v>
      </c>
      <c r="AL54">
        <v>3</v>
      </c>
      <c r="AM54">
        <v>592</v>
      </c>
      <c r="AN54">
        <v>4</v>
      </c>
      <c r="AO54">
        <v>589</v>
      </c>
      <c r="AP54" s="9"/>
      <c r="AQ54" s="9"/>
      <c r="AR54" s="9"/>
      <c r="AS54">
        <v>0</v>
      </c>
      <c r="AT54">
        <v>592</v>
      </c>
      <c r="AU54">
        <v>3</v>
      </c>
      <c r="AV54">
        <v>589</v>
      </c>
      <c r="AW54" t="s">
        <v>166</v>
      </c>
      <c r="AX54" s="1" t="s">
        <v>319</v>
      </c>
      <c r="AY54" t="s">
        <v>337</v>
      </c>
    </row>
    <row r="55" spans="1:51" x14ac:dyDescent="0.2">
      <c r="A55" s="13" t="s">
        <v>438</v>
      </c>
      <c r="C55" t="s">
        <v>406</v>
      </c>
      <c r="D55" t="s">
        <v>34</v>
      </c>
      <c r="E55" t="s">
        <v>291</v>
      </c>
      <c r="F55" t="s">
        <v>196</v>
      </c>
      <c r="H55">
        <v>1</v>
      </c>
      <c r="I55" t="s">
        <v>3</v>
      </c>
      <c r="J55">
        <f>178+176</f>
        <v>354</v>
      </c>
      <c r="K55" t="s">
        <v>149</v>
      </c>
      <c r="L55" t="s">
        <v>293</v>
      </c>
      <c r="M55" t="s">
        <v>292</v>
      </c>
      <c r="O55">
        <v>67</v>
      </c>
      <c r="P55" t="s">
        <v>146</v>
      </c>
      <c r="Q55">
        <v>8</v>
      </c>
      <c r="R55">
        <v>5</v>
      </c>
      <c r="S55">
        <v>9</v>
      </c>
      <c r="T55" t="s">
        <v>27</v>
      </c>
      <c r="AB55" s="9"/>
      <c r="AI55" s="9">
        <f t="shared" ref="AI55:AI60" si="21">100*(1-(AL55/AM55)/(AN55/AO55))</f>
        <v>-71.483622350674381</v>
      </c>
      <c r="AJ55" s="9">
        <f t="shared" si="16"/>
        <v>-606.6002660490276</v>
      </c>
      <c r="AK55" s="9">
        <f t="shared" si="17"/>
        <v>58.382929999536223</v>
      </c>
      <c r="AL55">
        <v>5</v>
      </c>
      <c r="AM55">
        <v>173</v>
      </c>
      <c r="AN55">
        <v>3</v>
      </c>
      <c r="AO55">
        <v>178</v>
      </c>
      <c r="AP55" s="9">
        <f t="shared" ref="AP55:AP60" si="22">100*(1-(AS55/AT55)/(AU55/AV55))</f>
        <v>-16.695804195804186</v>
      </c>
      <c r="AQ55" s="9">
        <f t="shared" ref="AQ55:AQ60" si="23">100*(1-EXP(LN((AS55/AT55)/(AU55/AV55))+_xlfn.NORM.INV(0.975,0,1)*SQRT((AT55-AS55)/(AT55*AS55)+(AV55-AU55)/(AV55*AU55))))</f>
        <v>-138.04090148709821</v>
      </c>
      <c r="AR55" s="9">
        <f t="shared" ref="AR55:AR60" si="24">100*(1-EXP(LN((AS55/AT55)/(AU55/AV55))-_xlfn.NORM.INV(0.975,0,1)*SQRT((AT55-AS55)/(AT55*AS55)+(AV55-AU55)/(AV55*AU55))))</f>
        <v>42.791719272481579</v>
      </c>
      <c r="AS55">
        <v>15</v>
      </c>
      <c r="AT55">
        <v>176</v>
      </c>
      <c r="AU55">
        <v>13</v>
      </c>
      <c r="AV55">
        <v>178</v>
      </c>
      <c r="AW55" t="s">
        <v>166</v>
      </c>
      <c r="AX55" s="1" t="s">
        <v>44</v>
      </c>
      <c r="AY55" t="s">
        <v>294</v>
      </c>
    </row>
    <row r="56" spans="1:51" x14ac:dyDescent="0.2">
      <c r="A56" s="13" t="s">
        <v>133</v>
      </c>
      <c r="C56" t="s">
        <v>6</v>
      </c>
      <c r="D56" t="s">
        <v>34</v>
      </c>
      <c r="E56" s="2" t="s">
        <v>227</v>
      </c>
      <c r="F56" t="s">
        <v>196</v>
      </c>
      <c r="H56" s="2">
        <v>1</v>
      </c>
      <c r="I56" t="s">
        <v>3</v>
      </c>
      <c r="J56">
        <v>314</v>
      </c>
      <c r="K56" t="s">
        <v>149</v>
      </c>
      <c r="M56" t="s">
        <v>228</v>
      </c>
      <c r="P56" t="s">
        <v>146</v>
      </c>
      <c r="Q56">
        <v>7</v>
      </c>
      <c r="R56">
        <v>5</v>
      </c>
      <c r="S56">
        <v>9</v>
      </c>
      <c r="T56" t="s">
        <v>27</v>
      </c>
      <c r="AB56" s="9"/>
      <c r="AI56" s="9">
        <f t="shared" si="21"/>
        <v>-49.06832298136645</v>
      </c>
      <c r="AJ56" s="9">
        <f t="shared" si="16"/>
        <v>-345.5882579934464</v>
      </c>
      <c r="AK56" s="9">
        <f t="shared" si="17"/>
        <v>50.130272694924074</v>
      </c>
      <c r="AL56">
        <v>8</v>
      </c>
      <c r="AM56">
        <v>161</v>
      </c>
      <c r="AN56">
        <v>5</v>
      </c>
      <c r="AO56">
        <v>150</v>
      </c>
      <c r="AP56" s="9">
        <f t="shared" si="22"/>
        <v>-38.957055214723944</v>
      </c>
      <c r="AQ56" s="9">
        <f t="shared" si="23"/>
        <v>-382.8941576898934</v>
      </c>
      <c r="AR56" s="9">
        <f t="shared" si="24"/>
        <v>60.013881123929856</v>
      </c>
      <c r="AS56">
        <v>6</v>
      </c>
      <c r="AT56">
        <v>163</v>
      </c>
      <c r="AU56">
        <v>4</v>
      </c>
      <c r="AV56">
        <v>151</v>
      </c>
      <c r="AW56" t="s">
        <v>364</v>
      </c>
      <c r="AX56" s="1" t="s">
        <v>214</v>
      </c>
      <c r="AY56" t="s">
        <v>365</v>
      </c>
    </row>
    <row r="57" spans="1:51" x14ac:dyDescent="0.2">
      <c r="A57" s="13" t="s">
        <v>140</v>
      </c>
      <c r="C57" t="s">
        <v>403</v>
      </c>
      <c r="D57" t="s">
        <v>34</v>
      </c>
      <c r="E57" t="s">
        <v>209</v>
      </c>
      <c r="F57" t="s">
        <v>196</v>
      </c>
      <c r="H57">
        <v>1</v>
      </c>
      <c r="I57" t="s">
        <v>3</v>
      </c>
      <c r="J57">
        <v>9785</v>
      </c>
      <c r="K57" t="s">
        <v>149</v>
      </c>
      <c r="L57" t="s">
        <v>237</v>
      </c>
      <c r="M57" t="s">
        <v>235</v>
      </c>
      <c r="N57" t="s">
        <v>236</v>
      </c>
      <c r="O57">
        <v>54</v>
      </c>
      <c r="P57" t="s">
        <v>146</v>
      </c>
      <c r="Q57">
        <v>9</v>
      </c>
      <c r="R57">
        <v>6</v>
      </c>
      <c r="S57">
        <v>12</v>
      </c>
      <c r="T57" t="s">
        <v>27</v>
      </c>
      <c r="AB57" s="9"/>
      <c r="AI57" s="9">
        <f t="shared" si="21"/>
        <v>3.4934570843262569</v>
      </c>
      <c r="AJ57" s="9">
        <f t="shared" si="16"/>
        <v>-3.6987435014092851</v>
      </c>
      <c r="AK57" s="9">
        <f t="shared" si="17"/>
        <v>10.186830514410172</v>
      </c>
      <c r="AL57">
        <v>1094</v>
      </c>
      <c r="AM57">
        <v>4556</v>
      </c>
      <c r="AN57">
        <v>1155</v>
      </c>
      <c r="AO57">
        <v>4642</v>
      </c>
      <c r="AP57" s="9">
        <f t="shared" si="22"/>
        <v>6.3312320470360284</v>
      </c>
      <c r="AQ57" s="9">
        <f t="shared" si="23"/>
        <v>-1.3657422126800434</v>
      </c>
      <c r="AR57" s="9">
        <f t="shared" si="24"/>
        <v>13.443754287149357</v>
      </c>
      <c r="AS57">
        <v>943</v>
      </c>
      <c r="AT57">
        <v>4839</v>
      </c>
      <c r="AU57">
        <v>1029</v>
      </c>
      <c r="AV57">
        <v>4946</v>
      </c>
      <c r="AW57" t="s">
        <v>186</v>
      </c>
      <c r="AX57" s="1" t="s">
        <v>216</v>
      </c>
      <c r="AY57" t="s">
        <v>366</v>
      </c>
    </row>
    <row r="58" spans="1:51" x14ac:dyDescent="0.2">
      <c r="A58" s="13" t="s">
        <v>140</v>
      </c>
      <c r="B58" t="s">
        <v>107</v>
      </c>
      <c r="C58" t="s">
        <v>403</v>
      </c>
      <c r="D58" t="s">
        <v>34</v>
      </c>
      <c r="E58" t="s">
        <v>209</v>
      </c>
      <c r="F58" t="s">
        <v>196</v>
      </c>
      <c r="H58">
        <v>1</v>
      </c>
      <c r="I58" t="s">
        <v>3</v>
      </c>
      <c r="J58">
        <v>5272</v>
      </c>
      <c r="K58" t="s">
        <v>149</v>
      </c>
      <c r="L58" t="s">
        <v>237</v>
      </c>
      <c r="M58" t="s">
        <v>235</v>
      </c>
      <c r="N58" t="s">
        <v>236</v>
      </c>
      <c r="O58">
        <v>54</v>
      </c>
      <c r="P58" t="s">
        <v>146</v>
      </c>
      <c r="Q58">
        <v>10</v>
      </c>
      <c r="R58">
        <v>7</v>
      </c>
      <c r="S58">
        <v>13</v>
      </c>
      <c r="T58" t="s">
        <v>27</v>
      </c>
      <c r="AB58" s="9"/>
      <c r="AI58" s="9">
        <f t="shared" si="21"/>
        <v>-10.381592172629329</v>
      </c>
      <c r="AJ58" s="9">
        <f t="shared" si="16"/>
        <v>-24.489575991926891</v>
      </c>
      <c r="AK58" s="9">
        <f t="shared" si="17"/>
        <v>2.1275814181036412</v>
      </c>
      <c r="AL58">
        <v>459</v>
      </c>
      <c r="AM58">
        <v>2449</v>
      </c>
      <c r="AN58">
        <v>416</v>
      </c>
      <c r="AO58">
        <v>2450</v>
      </c>
      <c r="AP58" s="9">
        <f t="shared" si="22"/>
        <v>-6.7708333333333259</v>
      </c>
      <c r="AQ58" s="9">
        <f t="shared" si="23"/>
        <v>-21.386037905213804</v>
      </c>
      <c r="AR58" s="9">
        <f t="shared" si="24"/>
        <v>6.0846614040049545</v>
      </c>
      <c r="AS58">
        <v>410</v>
      </c>
      <c r="AT58">
        <v>2636</v>
      </c>
      <c r="AU58">
        <v>384</v>
      </c>
      <c r="AV58">
        <v>2636</v>
      </c>
      <c r="AW58" t="s">
        <v>186</v>
      </c>
      <c r="AX58" s="1" t="s">
        <v>216</v>
      </c>
      <c r="AY58" t="s">
        <v>366</v>
      </c>
    </row>
    <row r="59" spans="1:51" x14ac:dyDescent="0.2">
      <c r="A59" s="13" t="s">
        <v>140</v>
      </c>
      <c r="B59" t="s">
        <v>108</v>
      </c>
      <c r="C59" t="s">
        <v>403</v>
      </c>
      <c r="D59" t="s">
        <v>34</v>
      </c>
      <c r="E59" t="s">
        <v>209</v>
      </c>
      <c r="F59" t="s">
        <v>196</v>
      </c>
      <c r="H59">
        <v>1</v>
      </c>
      <c r="I59" t="s">
        <v>3</v>
      </c>
      <c r="J59">
        <f>1633+1520</f>
        <v>3153</v>
      </c>
      <c r="K59" t="s">
        <v>149</v>
      </c>
      <c r="L59" t="s">
        <v>237</v>
      </c>
      <c r="M59" t="s">
        <v>235</v>
      </c>
      <c r="N59" t="s">
        <v>236</v>
      </c>
      <c r="O59">
        <v>54</v>
      </c>
      <c r="P59" t="s">
        <v>146</v>
      </c>
      <c r="Q59">
        <v>7</v>
      </c>
      <c r="R59">
        <v>4</v>
      </c>
      <c r="S59">
        <v>10</v>
      </c>
      <c r="T59" t="s">
        <v>27</v>
      </c>
      <c r="AB59" s="9"/>
      <c r="AI59" s="9">
        <f t="shared" si="21"/>
        <v>16.745760217783168</v>
      </c>
      <c r="AJ59" s="9">
        <f t="shared" si="16"/>
        <v>8.0163919803919121</v>
      </c>
      <c r="AK59" s="9">
        <f t="shared" si="17"/>
        <v>24.646699657211514</v>
      </c>
      <c r="AL59">
        <v>488</v>
      </c>
      <c r="AM59">
        <v>1599</v>
      </c>
      <c r="AN59">
        <v>544</v>
      </c>
      <c r="AO59">
        <v>1484</v>
      </c>
      <c r="AP59" s="9">
        <f t="shared" si="22"/>
        <v>18.451842257856487</v>
      </c>
      <c r="AQ59" s="9">
        <f t="shared" si="23"/>
        <v>8.47564421350876</v>
      </c>
      <c r="AR59" s="9">
        <f t="shared" si="24"/>
        <v>27.340629999615263</v>
      </c>
      <c r="AS59">
        <v>396</v>
      </c>
      <c r="AT59">
        <v>1633</v>
      </c>
      <c r="AU59">
        <v>452</v>
      </c>
      <c r="AV59">
        <v>1520</v>
      </c>
      <c r="AW59" t="s">
        <v>186</v>
      </c>
      <c r="AX59" s="1" t="s">
        <v>216</v>
      </c>
      <c r="AY59" t="s">
        <v>366</v>
      </c>
    </row>
    <row r="60" spans="1:51" x14ac:dyDescent="0.2">
      <c r="A60" s="13" t="s">
        <v>140</v>
      </c>
      <c r="B60" t="s">
        <v>109</v>
      </c>
      <c r="C60" t="s">
        <v>403</v>
      </c>
      <c r="D60" t="s">
        <v>34</v>
      </c>
      <c r="E60" t="s">
        <v>209</v>
      </c>
      <c r="F60" t="s">
        <v>196</v>
      </c>
      <c r="H60">
        <v>1</v>
      </c>
      <c r="I60" t="s">
        <v>3</v>
      </c>
      <c r="J60">
        <v>1360</v>
      </c>
      <c r="K60" t="s">
        <v>149</v>
      </c>
      <c r="L60" t="s">
        <v>237</v>
      </c>
      <c r="M60" t="s">
        <v>235</v>
      </c>
      <c r="N60" t="s">
        <v>236</v>
      </c>
      <c r="O60">
        <v>54</v>
      </c>
      <c r="P60" t="s">
        <v>146</v>
      </c>
      <c r="Q60">
        <v>9</v>
      </c>
      <c r="R60">
        <v>6</v>
      </c>
      <c r="S60">
        <v>13</v>
      </c>
      <c r="T60" t="s">
        <v>27</v>
      </c>
      <c r="AB60" s="9"/>
      <c r="AI60" s="9">
        <f t="shared" si="21"/>
        <v>-5.0635978195033404</v>
      </c>
      <c r="AJ60" s="9">
        <f t="shared" si="16"/>
        <v>-25.938819128604539</v>
      </c>
      <c r="AK60" s="9">
        <f t="shared" si="17"/>
        <v>12.351412668826601</v>
      </c>
      <c r="AL60">
        <v>147</v>
      </c>
      <c r="AM60">
        <v>508</v>
      </c>
      <c r="AN60">
        <v>195</v>
      </c>
      <c r="AO60">
        <v>708</v>
      </c>
      <c r="AP60" s="9">
        <f t="shared" si="22"/>
        <v>1.6180347241159909</v>
      </c>
      <c r="AQ60" s="9">
        <f t="shared" si="23"/>
        <v>-19.04394153804072</v>
      </c>
      <c r="AR60" s="9">
        <f t="shared" si="24"/>
        <v>18.693795194505547</v>
      </c>
      <c r="AS60">
        <v>137</v>
      </c>
      <c r="AT60">
        <v>570</v>
      </c>
      <c r="AU60">
        <v>193</v>
      </c>
      <c r="AV60">
        <v>790</v>
      </c>
      <c r="AW60" t="s">
        <v>186</v>
      </c>
      <c r="AX60" s="1" t="s">
        <v>216</v>
      </c>
      <c r="AY60" t="s">
        <v>366</v>
      </c>
    </row>
    <row r="61" spans="1:51" x14ac:dyDescent="0.2">
      <c r="A61" s="13" t="s">
        <v>411</v>
      </c>
      <c r="C61" t="s">
        <v>403</v>
      </c>
      <c r="D61" t="s">
        <v>34</v>
      </c>
      <c r="E61" t="s">
        <v>469</v>
      </c>
      <c r="F61" t="s">
        <v>196</v>
      </c>
      <c r="H61">
        <v>1</v>
      </c>
      <c r="I61" t="s">
        <v>3</v>
      </c>
      <c r="J61">
        <v>1197</v>
      </c>
      <c r="K61" t="s">
        <v>149</v>
      </c>
      <c r="L61" t="s">
        <v>471</v>
      </c>
      <c r="M61" t="s">
        <v>470</v>
      </c>
      <c r="O61">
        <v>47.6</v>
      </c>
      <c r="P61" t="s">
        <v>146</v>
      </c>
      <c r="Q61">
        <v>6</v>
      </c>
      <c r="R61">
        <v>4</v>
      </c>
      <c r="S61">
        <v>8</v>
      </c>
      <c r="T61" t="s">
        <v>27</v>
      </c>
      <c r="AB61" s="9"/>
      <c r="AI61" s="9">
        <f>100*(1-(AL61/AM61)/(AN61/AO61))</f>
        <v>30.892949047864128</v>
      </c>
      <c r="AJ61" s="9">
        <f>100*(1-EXP(LN((AL61/AM61)/(AN61/AO61))+_xlfn.NORM.INV(0.975,0,1)*SQRT((AM61-AL61)/(AM61*AL61)+(AO61-AN61)/(AO61*AN61))))</f>
        <v>5.4105423974806444</v>
      </c>
      <c r="AK61" s="9">
        <f>100*(1-EXP(LN((AL61/AM61)/(AN61/AO61))-_xlfn.NORM.INV(0.975,0,1)*SQRT((AM61-AL61)/(AM61*AL61)+(AO61-AN61)/(AO61*AN61))))</f>
        <v>49.51039352218568</v>
      </c>
      <c r="AL61">
        <v>82</v>
      </c>
      <c r="AM61">
        <v>804</v>
      </c>
      <c r="AN61">
        <v>58</v>
      </c>
      <c r="AO61">
        <v>393</v>
      </c>
      <c r="AP61" s="9">
        <f>100*(1-(AS61/AT61)/(AU61/AV61))</f>
        <v>35.912106135986733</v>
      </c>
      <c r="AQ61" s="9">
        <f>100*(1-EXP(LN((AS61/AT61)/(AU61/AV61))+_xlfn.NORM.INV(0.975,0,1)*SQRT((AT61-AS61)/(AT61*AS61)+(AV61-AU61)/(AV61*AU61))))</f>
        <v>7.3404257200165528</v>
      </c>
      <c r="AR61" s="9">
        <f>100*(1-EXP(LN((AS61/AT61)/(AU61/AV61))-_xlfn.NORM.INV(0.975,0,1)*SQRT((AT61-AS61)/(AT61*AS61)+(AV61-AU61)/(AV61*AU61))))</f>
        <v>55.673677848827666</v>
      </c>
      <c r="AS61">
        <v>59</v>
      </c>
      <c r="AT61">
        <v>804</v>
      </c>
      <c r="AU61">
        <v>45</v>
      </c>
      <c r="AV61">
        <v>393</v>
      </c>
      <c r="AW61" t="s">
        <v>474</v>
      </c>
      <c r="AX61" s="1" t="s">
        <v>420</v>
      </c>
      <c r="AY61" t="s">
        <v>472</v>
      </c>
    </row>
    <row r="62" spans="1:51" x14ac:dyDescent="0.2">
      <c r="A62" s="13" t="s">
        <v>411</v>
      </c>
      <c r="B62" t="s">
        <v>111</v>
      </c>
      <c r="C62" t="s">
        <v>403</v>
      </c>
      <c r="D62" t="s">
        <v>34</v>
      </c>
      <c r="E62" t="s">
        <v>208</v>
      </c>
      <c r="F62" t="s">
        <v>196</v>
      </c>
      <c r="H62">
        <v>1</v>
      </c>
      <c r="I62" t="s">
        <v>3</v>
      </c>
      <c r="J62">
        <v>799</v>
      </c>
      <c r="K62" t="s">
        <v>149</v>
      </c>
      <c r="L62" t="s">
        <v>471</v>
      </c>
      <c r="M62" t="s">
        <v>470</v>
      </c>
      <c r="O62">
        <v>49.1</v>
      </c>
      <c r="P62" t="s">
        <v>146</v>
      </c>
      <c r="Q62">
        <v>6</v>
      </c>
      <c r="R62">
        <v>4</v>
      </c>
      <c r="S62">
        <v>8</v>
      </c>
      <c r="T62" t="s">
        <v>27</v>
      </c>
      <c r="AB62" s="9"/>
      <c r="AI62" s="9">
        <f>100*(1-(AL62/AM62)/(AN62/AO62))</f>
        <v>46.594190589434334</v>
      </c>
      <c r="AJ62" s="9">
        <f>100*(1-EXP(LN((AL62/AM62)/(AN62/AO62))+_xlfn.NORM.INV(0.975,0,1)*SQRT((AM62-AL62)/(AM62*AL62)+(AO62-AN62)/(AO62*AN62))))</f>
        <v>19.631180403463787</v>
      </c>
      <c r="AK62" s="9">
        <f>100*(1-EXP(LN((AL62/AM62)/(AN62/AO62))-_xlfn.NORM.INV(0.975,0,1)*SQRT((AM62-AL62)/(AM62*AL62)+(AO62-AN62)/(AO62*AN62))))</f>
        <v>64.511355360000962</v>
      </c>
      <c r="AL62">
        <v>32</v>
      </c>
      <c r="AM62">
        <v>406</v>
      </c>
      <c r="AN62">
        <v>58</v>
      </c>
      <c r="AO62">
        <v>393</v>
      </c>
      <c r="AP62" s="9"/>
      <c r="AQ62" s="9"/>
      <c r="AR62" s="9"/>
      <c r="AW62" t="s">
        <v>166</v>
      </c>
      <c r="AX62" s="1" t="s">
        <v>420</v>
      </c>
      <c r="AY62" t="s">
        <v>472</v>
      </c>
    </row>
    <row r="63" spans="1:51" x14ac:dyDescent="0.2">
      <c r="A63" s="13" t="s">
        <v>411</v>
      </c>
      <c r="B63" t="s">
        <v>112</v>
      </c>
      <c r="C63" t="s">
        <v>403</v>
      </c>
      <c r="D63" t="s">
        <v>34</v>
      </c>
      <c r="E63" t="s">
        <v>209</v>
      </c>
      <c r="F63" t="s">
        <v>196</v>
      </c>
      <c r="H63">
        <v>1</v>
      </c>
      <c r="I63" t="s">
        <v>3</v>
      </c>
      <c r="J63">
        <v>791</v>
      </c>
      <c r="K63" t="s">
        <v>149</v>
      </c>
      <c r="L63" t="s">
        <v>471</v>
      </c>
      <c r="M63" t="s">
        <v>470</v>
      </c>
      <c r="O63">
        <v>47.8</v>
      </c>
      <c r="P63" t="s">
        <v>146</v>
      </c>
      <c r="Q63">
        <v>6</v>
      </c>
      <c r="R63">
        <v>4</v>
      </c>
      <c r="S63">
        <v>8</v>
      </c>
      <c r="T63" t="s">
        <v>27</v>
      </c>
      <c r="AB63" s="9"/>
      <c r="AI63" s="9">
        <f>100*(1-(AL63/AM63)/(AN63/AO63))</f>
        <v>14.876104661237221</v>
      </c>
      <c r="AJ63" s="9">
        <f>100*(1-EXP(LN((AL63/AM63)/(AN63/AO63))+_xlfn.NORM.INV(0.975,0,1)*SQRT((AM63-AL63)/(AM63*AL63)+(AO63-AN63)/(AO63*AN63))))</f>
        <v>-20.992060627325614</v>
      </c>
      <c r="AK63" s="9">
        <f>100*(1-EXP(LN((AL63/AM63)/(AN63/AO63))-_xlfn.NORM.INV(0.975,0,1)*SQRT((AM63-AL63)/(AM63*AL63)+(AO63-AN63)/(AO63*AN63))))</f>
        <v>40.111131919939048</v>
      </c>
      <c r="AL63">
        <v>50</v>
      </c>
      <c r="AM63">
        <v>398</v>
      </c>
      <c r="AN63">
        <v>58</v>
      </c>
      <c r="AO63">
        <v>393</v>
      </c>
      <c r="AP63" s="9"/>
      <c r="AQ63" s="9"/>
      <c r="AR63" s="9"/>
      <c r="AW63" t="s">
        <v>166</v>
      </c>
      <c r="AX63" s="1" t="s">
        <v>420</v>
      </c>
      <c r="AY63" t="s">
        <v>472</v>
      </c>
    </row>
    <row r="64" spans="1:51" x14ac:dyDescent="0.2">
      <c r="A64" s="13" t="s">
        <v>411</v>
      </c>
      <c r="B64" t="s">
        <v>473</v>
      </c>
      <c r="C64" t="s">
        <v>403</v>
      </c>
      <c r="D64" t="s">
        <v>34</v>
      </c>
      <c r="E64" t="s">
        <v>469</v>
      </c>
      <c r="F64" t="s">
        <v>196</v>
      </c>
      <c r="H64">
        <v>1</v>
      </c>
      <c r="I64" t="s">
        <v>3</v>
      </c>
      <c r="J64">
        <v>1197</v>
      </c>
      <c r="K64" t="s">
        <v>149</v>
      </c>
      <c r="L64" t="s">
        <v>471</v>
      </c>
      <c r="M64" t="s">
        <v>470</v>
      </c>
      <c r="P64" t="s">
        <v>146</v>
      </c>
      <c r="Q64">
        <v>6</v>
      </c>
      <c r="R64">
        <v>4</v>
      </c>
      <c r="S64">
        <v>8</v>
      </c>
      <c r="T64" t="s">
        <v>27</v>
      </c>
      <c r="AB64" s="9"/>
      <c r="AI64" s="9">
        <f t="shared" ref="AI64:AI65" si="25">100*(1-(AL64/AM64)/(AN64/AO64))</f>
        <v>34.998257058911406</v>
      </c>
      <c r="AJ64" s="9">
        <f t="shared" ref="AJ64:AJ65" si="26">100*(1-EXP(LN((AL64/AM64)/(AN64/AO64))+_xlfn.NORM.INV(0.975,0,1)*SQRT((AM64-AL64)/(AM64*AL64)+(AO64-AN64)/(AO64*AN64))))</f>
        <v>6.5562461087214192</v>
      </c>
      <c r="AK64" s="9">
        <f t="shared" ref="AK64:AK65" si="27">100*(1-EXP(LN((AL64/AM64)/(AN64/AO64))-_xlfn.NORM.INV(0.975,0,1)*SQRT((AM64-AL64)/(AM64*AL64)+(AO64-AN64)/(AO64*AN64))))</f>
        <v>54.783210119154738</v>
      </c>
      <c r="AL64">
        <v>57</v>
      </c>
      <c r="AM64">
        <v>467</v>
      </c>
      <c r="AN64">
        <v>43</v>
      </c>
      <c r="AO64">
        <v>229</v>
      </c>
      <c r="AP64" s="9"/>
      <c r="AQ64" s="9"/>
      <c r="AR64" s="9"/>
      <c r="AW64" t="s">
        <v>166</v>
      </c>
      <c r="AX64" s="1" t="s">
        <v>420</v>
      </c>
      <c r="AY64" t="s">
        <v>472</v>
      </c>
    </row>
    <row r="65" spans="1:51" x14ac:dyDescent="0.2">
      <c r="A65" s="13" t="s">
        <v>411</v>
      </c>
      <c r="B65" t="s">
        <v>108</v>
      </c>
      <c r="C65" t="s">
        <v>403</v>
      </c>
      <c r="D65" t="s">
        <v>34</v>
      </c>
      <c r="E65" t="s">
        <v>469</v>
      </c>
      <c r="F65" t="s">
        <v>196</v>
      </c>
      <c r="H65">
        <v>1</v>
      </c>
      <c r="I65" t="s">
        <v>3</v>
      </c>
      <c r="J65">
        <v>1197</v>
      </c>
      <c r="K65" t="s">
        <v>149</v>
      </c>
      <c r="L65" t="s">
        <v>471</v>
      </c>
      <c r="M65" t="s">
        <v>470</v>
      </c>
      <c r="O65">
        <v>0</v>
      </c>
      <c r="P65" t="s">
        <v>146</v>
      </c>
      <c r="Q65">
        <v>6</v>
      </c>
      <c r="R65">
        <v>4</v>
      </c>
      <c r="S65">
        <v>8</v>
      </c>
      <c r="T65" t="s">
        <v>27</v>
      </c>
      <c r="AB65" s="9"/>
      <c r="AI65" s="9">
        <f t="shared" si="25"/>
        <v>46.953405017921149</v>
      </c>
      <c r="AJ65" s="9">
        <f t="shared" si="26"/>
        <v>17.684600232517599</v>
      </c>
      <c r="AK65" s="9">
        <f t="shared" si="27"/>
        <v>65.815130010407557</v>
      </c>
      <c r="AL65">
        <v>37</v>
      </c>
      <c r="AM65">
        <v>360</v>
      </c>
      <c r="AN65">
        <v>31</v>
      </c>
      <c r="AO65">
        <v>160</v>
      </c>
      <c r="AP65" s="9">
        <f t="shared" ref="AP65" si="28">100*(1-(AS65/AT65)/(AU65/AV65))</f>
        <v>55.555555555555557</v>
      </c>
      <c r="AQ65" s="9">
        <f t="shared" ref="AQ65" si="29">100*(1-EXP(LN((AS65/AT65)/(AU65/AV65))+_xlfn.NORM.INV(0.975,0,1)*SQRT((AT65-AS65)/(AT65*AS65)+(AV65-AU65)/(AV65*AU65))))</f>
        <v>24.168980138358187</v>
      </c>
      <c r="AR65" s="9">
        <f t="shared" ref="AR65" si="30">100*(1-EXP(LN((AS65/AT65)/(AU65/AV65))-_xlfn.NORM.INV(0.975,0,1)*SQRT((AT65-AS65)/(AT65*AS65)+(AV65-AU65)/(AV65*AU65))))</f>
        <v>73.951179272290204</v>
      </c>
      <c r="AS65">
        <v>24</v>
      </c>
      <c r="AT65">
        <v>360</v>
      </c>
      <c r="AU65">
        <v>24</v>
      </c>
      <c r="AV65">
        <v>160</v>
      </c>
      <c r="AW65" t="s">
        <v>474</v>
      </c>
      <c r="AX65" s="1" t="s">
        <v>420</v>
      </c>
      <c r="AY65" t="s">
        <v>472</v>
      </c>
    </row>
    <row r="66" spans="1:51" x14ac:dyDescent="0.2">
      <c r="A66" s="13" t="s">
        <v>408</v>
      </c>
      <c r="C66" t="s">
        <v>404</v>
      </c>
      <c r="D66" t="s">
        <v>34</v>
      </c>
      <c r="E66" t="s">
        <v>30</v>
      </c>
      <c r="F66" t="s">
        <v>196</v>
      </c>
      <c r="H66">
        <v>1</v>
      </c>
      <c r="I66" t="s">
        <v>3</v>
      </c>
      <c r="J66">
        <v>1417</v>
      </c>
      <c r="K66" t="s">
        <v>149</v>
      </c>
      <c r="L66" t="s">
        <v>428</v>
      </c>
      <c r="M66" t="s">
        <v>427</v>
      </c>
      <c r="N66" t="s">
        <v>359</v>
      </c>
      <c r="O66">
        <v>53</v>
      </c>
      <c r="P66" t="s">
        <v>146</v>
      </c>
      <c r="Q66">
        <v>8</v>
      </c>
      <c r="R66">
        <v>6</v>
      </c>
      <c r="S66">
        <v>10</v>
      </c>
      <c r="T66" t="s">
        <v>27</v>
      </c>
      <c r="AP66" s="9">
        <f t="shared" ref="AP66:AP97" si="31">100*(1-(AS66/AT66)/(AU66/AV66))</f>
        <v>29.3694726498526</v>
      </c>
      <c r="AQ66" s="9">
        <f t="shared" ref="AQ66:AQ88" si="32">100*(1-EXP(LN((AS66/AT66)/(AU66/AV66))+_xlfn.NORM.INV(0.975,0,1)*SQRT((AT66-AS66)/(AT66*AS66)+(AV66-AU66)/(AV66*AU66))))</f>
        <v>3.5921478532563222</v>
      </c>
      <c r="AR66" s="9">
        <f t="shared" ref="AR66:AR88" si="33">100*(1-EXP(LN((AS66/AT66)/(AU66/AV66))-_xlfn.NORM.INV(0.975,0,1)*SQRT((AT66-AS66)/(AT66*AS66)+(AV66-AU66)/(AV66*AU66))))</f>
        <v>48.25451161211852</v>
      </c>
      <c r="AS66">
        <v>61</v>
      </c>
      <c r="AT66">
        <v>710</v>
      </c>
      <c r="AU66">
        <v>86</v>
      </c>
      <c r="AV66">
        <v>707</v>
      </c>
      <c r="AW66" t="s">
        <v>166</v>
      </c>
      <c r="AX66" s="15" t="s">
        <v>414</v>
      </c>
      <c r="AY66" t="s">
        <v>429</v>
      </c>
    </row>
    <row r="67" spans="1:51" x14ac:dyDescent="0.2">
      <c r="A67" s="13" t="s">
        <v>408</v>
      </c>
      <c r="B67" t="s">
        <v>108</v>
      </c>
      <c r="C67" t="s">
        <v>404</v>
      </c>
      <c r="D67" t="s">
        <v>34</v>
      </c>
      <c r="E67" t="s">
        <v>30</v>
      </c>
      <c r="F67" t="s">
        <v>196</v>
      </c>
      <c r="H67">
        <v>1</v>
      </c>
      <c r="I67" t="s">
        <v>3</v>
      </c>
      <c r="J67">
        <v>1417</v>
      </c>
      <c r="K67" t="s">
        <v>149</v>
      </c>
      <c r="L67" t="s">
        <v>428</v>
      </c>
      <c r="M67" t="s">
        <v>427</v>
      </c>
      <c r="N67" t="s">
        <v>359</v>
      </c>
      <c r="O67">
        <v>53</v>
      </c>
      <c r="P67" t="s">
        <v>146</v>
      </c>
      <c r="Q67">
        <v>8</v>
      </c>
      <c r="R67">
        <v>6</v>
      </c>
      <c r="S67">
        <v>10</v>
      </c>
      <c r="T67" t="s">
        <v>27</v>
      </c>
      <c r="AP67" s="9">
        <f t="shared" si="31"/>
        <v>52.348896127397751</v>
      </c>
      <c r="AQ67" s="9">
        <f t="shared" si="32"/>
        <v>26.451148268432156</v>
      </c>
      <c r="AR67" s="9">
        <f t="shared" si="33"/>
        <v>69.127625424191976</v>
      </c>
      <c r="AS67">
        <v>29</v>
      </c>
      <c r="AT67">
        <v>307</v>
      </c>
      <c r="AU67">
        <v>45</v>
      </c>
      <c r="AV67">
        <v>227</v>
      </c>
      <c r="AW67" t="s">
        <v>166</v>
      </c>
      <c r="AX67" s="15" t="s">
        <v>414</v>
      </c>
      <c r="AY67" t="s">
        <v>429</v>
      </c>
    </row>
    <row r="68" spans="1:51" x14ac:dyDescent="0.2">
      <c r="A68" s="13" t="s">
        <v>408</v>
      </c>
      <c r="B68" t="s">
        <v>107</v>
      </c>
      <c r="C68" t="s">
        <v>404</v>
      </c>
      <c r="D68" t="s">
        <v>34</v>
      </c>
      <c r="E68" t="s">
        <v>30</v>
      </c>
      <c r="F68" t="s">
        <v>196</v>
      </c>
      <c r="H68">
        <v>1</v>
      </c>
      <c r="I68" t="s">
        <v>3</v>
      </c>
      <c r="J68">
        <v>1417</v>
      </c>
      <c r="K68" t="s">
        <v>149</v>
      </c>
      <c r="L68" t="s">
        <v>428</v>
      </c>
      <c r="M68" t="s">
        <v>427</v>
      </c>
      <c r="N68" t="s">
        <v>359</v>
      </c>
      <c r="O68">
        <v>53</v>
      </c>
      <c r="P68" t="s">
        <v>146</v>
      </c>
      <c r="Q68">
        <v>8</v>
      </c>
      <c r="R68">
        <v>6</v>
      </c>
      <c r="S68">
        <v>10</v>
      </c>
      <c r="T68" t="s">
        <v>27</v>
      </c>
      <c r="AP68" s="9">
        <f t="shared" si="31"/>
        <v>21.94078947368422</v>
      </c>
      <c r="AQ68" s="9">
        <f t="shared" si="32"/>
        <v>-26.856911217888534</v>
      </c>
      <c r="AR68" s="9">
        <f t="shared" si="33"/>
        <v>51.967612253100015</v>
      </c>
      <c r="AS68">
        <v>28</v>
      </c>
      <c r="AT68">
        <v>380</v>
      </c>
      <c r="AU68">
        <v>32</v>
      </c>
      <c r="AV68">
        <v>339</v>
      </c>
      <c r="AW68" t="s">
        <v>166</v>
      </c>
      <c r="AX68" s="15" t="s">
        <v>414</v>
      </c>
      <c r="AY68" t="s">
        <v>429</v>
      </c>
    </row>
    <row r="69" spans="1:51" x14ac:dyDescent="0.2">
      <c r="A69" s="13" t="s">
        <v>134</v>
      </c>
      <c r="C69" t="s">
        <v>103</v>
      </c>
      <c r="D69" t="s">
        <v>34</v>
      </c>
      <c r="E69" t="s">
        <v>194</v>
      </c>
      <c r="F69" t="s">
        <v>196</v>
      </c>
      <c r="H69">
        <v>1</v>
      </c>
      <c r="I69" t="s">
        <v>3</v>
      </c>
      <c r="J69">
        <f>178+182</f>
        <v>360</v>
      </c>
      <c r="K69" t="s">
        <v>149</v>
      </c>
      <c r="L69" t="s">
        <v>293</v>
      </c>
      <c r="M69" t="s">
        <v>292</v>
      </c>
      <c r="O69">
        <v>65</v>
      </c>
      <c r="P69" t="s">
        <v>146</v>
      </c>
      <c r="Q69">
        <v>8</v>
      </c>
      <c r="R69">
        <v>5</v>
      </c>
      <c r="S69">
        <v>9</v>
      </c>
      <c r="T69" t="s">
        <v>27</v>
      </c>
      <c r="AB69" s="9"/>
      <c r="AI69" s="9">
        <f>100*(1-(AL69/AM69)/(AN69/AO69))</f>
        <v>-31.123388581952117</v>
      </c>
      <c r="AJ69" s="9">
        <f>100*(1-EXP(LN((AL69/AM69)/(AN69/AO69))+_xlfn.NORM.INV(0.975,0,1)*SQRT((AM69-AL69)/(AM69*AL69)+(AO69-AN69)/(AO69*AN69))))</f>
        <v>-477.50650678573692</v>
      </c>
      <c r="AK69" s="9">
        <f>100*(1-EXP(LN((AL69/AM69)/(AN69/AO69))-_xlfn.NORM.INV(0.975,0,1)*SQRT((AM69-AL69)/(AM69*AL69)+(AO69-AN69)/(AO69*AN69))))</f>
        <v>70.228312874070213</v>
      </c>
      <c r="AL69">
        <v>4</v>
      </c>
      <c r="AM69">
        <v>181</v>
      </c>
      <c r="AN69">
        <v>3</v>
      </c>
      <c r="AO69">
        <v>178</v>
      </c>
      <c r="AP69" s="9">
        <f t="shared" si="31"/>
        <v>-5.3254437869822535</v>
      </c>
      <c r="AQ69" s="9">
        <f t="shared" si="32"/>
        <v>-117.70467733093098</v>
      </c>
      <c r="AR69" s="9">
        <f t="shared" si="33"/>
        <v>49.043588567177622</v>
      </c>
      <c r="AS69">
        <v>14</v>
      </c>
      <c r="AT69">
        <v>182</v>
      </c>
      <c r="AU69">
        <v>13</v>
      </c>
      <c r="AV69">
        <v>178</v>
      </c>
      <c r="AW69" t="s">
        <v>166</v>
      </c>
      <c r="AX69" s="1" t="s">
        <v>44</v>
      </c>
      <c r="AY69" t="s">
        <v>294</v>
      </c>
    </row>
    <row r="70" spans="1:51" x14ac:dyDescent="0.2">
      <c r="A70" s="13" t="s">
        <v>367</v>
      </c>
      <c r="C70" t="s">
        <v>7</v>
      </c>
      <c r="D70" t="s">
        <v>7</v>
      </c>
      <c r="E70" t="s">
        <v>14</v>
      </c>
      <c r="F70" t="s">
        <v>196</v>
      </c>
      <c r="G70" t="s">
        <v>263</v>
      </c>
      <c r="H70">
        <v>2</v>
      </c>
      <c r="I70" t="s">
        <v>3</v>
      </c>
      <c r="J70" s="2">
        <v>464</v>
      </c>
      <c r="K70" t="s">
        <v>149</v>
      </c>
      <c r="M70" t="s">
        <v>264</v>
      </c>
      <c r="P70" t="s">
        <v>146</v>
      </c>
      <c r="Q70" s="2">
        <v>8</v>
      </c>
      <c r="R70" s="2">
        <v>6</v>
      </c>
      <c r="S70" s="2">
        <v>11</v>
      </c>
      <c r="T70" s="2" t="s">
        <v>27</v>
      </c>
      <c r="AB70" s="9"/>
      <c r="AI70" s="9">
        <f>100*(1-(AL70/AM70)/(AN70/AO70))</f>
        <v>1.3215859030837107</v>
      </c>
      <c r="AJ70" s="9">
        <f>100*(1-EXP(LN((AL70/AM70)/(AN70/AO70))+_xlfn.NORM.INV(0.975,0,1)*SQRT((AM70-AL70)/(AM70*AL70)+(AO70-AN70)/(AO70*AN70))))</f>
        <v>-81.341581039750906</v>
      </c>
      <c r="AK70" s="9">
        <f>100*(1-EXP(LN((AL70/AM70)/(AN70/AO70))-_xlfn.NORM.INV(0.975,0,1)*SQRT((AM70-AL70)/(AM70*AL70)+(AO70-AN70)/(AO70*AN70))))</f>
        <v>46.303383080419948</v>
      </c>
      <c r="AL70">
        <v>19</v>
      </c>
      <c r="AM70">
        <v>227</v>
      </c>
      <c r="AN70">
        <v>19</v>
      </c>
      <c r="AO70">
        <v>224</v>
      </c>
      <c r="AP70" s="9">
        <f t="shared" si="31"/>
        <v>-8.2279380417791703</v>
      </c>
      <c r="AQ70" s="9">
        <f t="shared" si="32"/>
        <v>-69.797418913562439</v>
      </c>
      <c r="AR70" s="9">
        <f t="shared" si="33"/>
        <v>31.016109386574421</v>
      </c>
      <c r="AS70">
        <v>34</v>
      </c>
      <c r="AT70">
        <v>227</v>
      </c>
      <c r="AU70">
        <v>31</v>
      </c>
      <c r="AV70">
        <v>224</v>
      </c>
      <c r="AW70" t="s">
        <v>369</v>
      </c>
      <c r="AX70" s="1" t="s">
        <v>217</v>
      </c>
      <c r="AY70" t="s">
        <v>265</v>
      </c>
    </row>
    <row r="71" spans="1:51" x14ac:dyDescent="0.2">
      <c r="A71" s="13" t="s">
        <v>8</v>
      </c>
      <c r="C71" t="s">
        <v>7</v>
      </c>
      <c r="D71" t="s">
        <v>7</v>
      </c>
      <c r="E71" t="s">
        <v>14</v>
      </c>
      <c r="F71" t="s">
        <v>196</v>
      </c>
      <c r="G71" t="s">
        <v>263</v>
      </c>
      <c r="H71">
        <v>2</v>
      </c>
      <c r="I71" t="s">
        <v>3</v>
      </c>
      <c r="J71">
        <v>40</v>
      </c>
      <c r="K71" t="s">
        <v>149</v>
      </c>
      <c r="L71" t="s">
        <v>267</v>
      </c>
      <c r="M71" t="s">
        <v>266</v>
      </c>
      <c r="P71" t="s">
        <v>146</v>
      </c>
      <c r="AB71" s="9"/>
      <c r="AI71" s="9">
        <f>100*(1-(AL71/AM71)/(AN71/AO71))</f>
        <v>33.333333333333329</v>
      </c>
      <c r="AJ71" s="9">
        <f>100*(1-EXP(LN((AL71/AM71)/(AN71/AO71))+_xlfn.NORM.INV(0.975,0,1)*SQRT((AM71-AL71)/(AM71*AL71)+(AO71-AN71)/(AO71*AN71))))</f>
        <v>-100.86608078120433</v>
      </c>
      <c r="AK71" s="9">
        <f>100*(1-EXP(LN((AL71/AM71)/(AN71/AO71))-_xlfn.NORM.INV(0.975,0,1)*SQRT((AM71-AL71)/(AM71*AL71)+(AO71-AN71)/(AO71*AN71))))</f>
        <v>77.873594052518968</v>
      </c>
      <c r="AL71">
        <v>4</v>
      </c>
      <c r="AM71">
        <v>20</v>
      </c>
      <c r="AN71">
        <v>6</v>
      </c>
      <c r="AO71">
        <v>20</v>
      </c>
      <c r="AP71" s="9">
        <f t="shared" si="31"/>
        <v>50</v>
      </c>
      <c r="AQ71" s="9">
        <f t="shared" si="32"/>
        <v>-408.30601926499463</v>
      </c>
      <c r="AR71" s="9">
        <f t="shared" si="33"/>
        <v>95.081702940258367</v>
      </c>
      <c r="AS71">
        <v>1</v>
      </c>
      <c r="AT71">
        <v>20</v>
      </c>
      <c r="AU71">
        <v>2</v>
      </c>
      <c r="AV71">
        <v>20</v>
      </c>
      <c r="AW71" t="s">
        <v>150</v>
      </c>
      <c r="AX71" s="1" t="s">
        <v>218</v>
      </c>
      <c r="AY71" t="s">
        <v>268</v>
      </c>
    </row>
    <row r="72" spans="1:51" x14ac:dyDescent="0.2">
      <c r="A72" s="13" t="s">
        <v>9</v>
      </c>
      <c r="C72" t="s">
        <v>7</v>
      </c>
      <c r="D72" t="s">
        <v>7</v>
      </c>
      <c r="E72" t="s">
        <v>11</v>
      </c>
      <c r="F72" t="s">
        <v>196</v>
      </c>
      <c r="G72" t="s">
        <v>46</v>
      </c>
      <c r="H72">
        <v>1</v>
      </c>
      <c r="I72" t="s">
        <v>3</v>
      </c>
      <c r="J72">
        <v>350</v>
      </c>
      <c r="K72" t="s">
        <v>149</v>
      </c>
      <c r="M72" t="s">
        <v>148</v>
      </c>
      <c r="N72" t="s">
        <v>236</v>
      </c>
      <c r="O72">
        <v>31.1</v>
      </c>
      <c r="P72" t="s">
        <v>146</v>
      </c>
      <c r="Q72">
        <v>6</v>
      </c>
      <c r="R72">
        <v>4</v>
      </c>
      <c r="S72">
        <v>7</v>
      </c>
      <c r="T72" t="s">
        <v>27</v>
      </c>
      <c r="AB72" s="9"/>
      <c r="AI72" s="9">
        <f>100*(1-(AL72/AM72)/(AN72/AO72))</f>
        <v>50.587555384319018</v>
      </c>
      <c r="AJ72" s="9">
        <f>100*(1-EXP(LN((AL72/AM72)/(AN72/AO72))+_xlfn.NORM.INV(0.975,0,1)*SQRT((AM72-AL72)/(AM72*AL72)+(AO72-AN72)/(AO72*AN72))))</f>
        <v>11.122466942277109</v>
      </c>
      <c r="AK72" s="9">
        <f>100*(1-EXP(LN((AL72/AM72)/(AN72/AO72))-_xlfn.NORM.INV(0.975,0,1)*SQRT((AM72-AL72)/(AM72*AL72)+(AO72-AN72)/(AO72*AN72))))</f>
        <v>72.528606511704012</v>
      </c>
      <c r="AL72">
        <v>15</v>
      </c>
      <c r="AM72">
        <v>179</v>
      </c>
      <c r="AN72">
        <v>29</v>
      </c>
      <c r="AO72">
        <v>171</v>
      </c>
      <c r="AP72" s="9">
        <f t="shared" si="31"/>
        <v>52.234636871508378</v>
      </c>
      <c r="AQ72" s="9">
        <f t="shared" si="32"/>
        <v>-15.474412846241737</v>
      </c>
      <c r="AR72" s="9">
        <f t="shared" si="33"/>
        <v>80.242117205353495</v>
      </c>
      <c r="AS72">
        <v>7</v>
      </c>
      <c r="AT72">
        <v>179</v>
      </c>
      <c r="AU72">
        <v>14</v>
      </c>
      <c r="AV72">
        <v>171</v>
      </c>
      <c r="AW72" t="s">
        <v>150</v>
      </c>
      <c r="AX72" s="1" t="s">
        <v>151</v>
      </c>
      <c r="AY72" t="s">
        <v>153</v>
      </c>
    </row>
    <row r="73" spans="1:51" x14ac:dyDescent="0.2">
      <c r="A73" s="13" t="s">
        <v>478</v>
      </c>
      <c r="C73" t="s">
        <v>7</v>
      </c>
      <c r="D73" t="s">
        <v>7</v>
      </c>
      <c r="E73" t="s">
        <v>15</v>
      </c>
      <c r="F73" t="s">
        <v>196</v>
      </c>
      <c r="G73" t="s">
        <v>263</v>
      </c>
      <c r="H73">
        <v>2</v>
      </c>
      <c r="I73" t="s">
        <v>3</v>
      </c>
      <c r="J73">
        <v>29</v>
      </c>
      <c r="K73" t="s">
        <v>149</v>
      </c>
      <c r="P73" t="s">
        <v>146</v>
      </c>
      <c r="AB73" s="9"/>
      <c r="AI73" s="9">
        <f>100*(1-(AL73/AM73)/(AN73/AO73))</f>
        <v>-221.42857142857139</v>
      </c>
      <c r="AJ73" s="9">
        <f>100*(1-EXP(LN((AL73/AM73)/(AN73/AO73))+_xlfn.NORM.INV(0.975,0,1)*SQRT((AM73-AL73)/(AM73*AL73)+(AO73-AN73)/(AO73*AN73))))</f>
        <v>-2639.5367012890752</v>
      </c>
      <c r="AK73" s="9">
        <f>100*(1-EXP(LN((AL73/AM73)/(AN73/AO73))-_xlfn.NORM.INV(0.975,0,1)*SQRT((AM73-AL73)/(AM73*AL73)+(AO73-AN73)/(AO73*AN73))))</f>
        <v>62.286934691549398</v>
      </c>
      <c r="AL73">
        <v>3</v>
      </c>
      <c r="AM73">
        <v>14</v>
      </c>
      <c r="AN73">
        <v>1</v>
      </c>
      <c r="AO73">
        <v>15</v>
      </c>
      <c r="AP73" s="9">
        <f t="shared" si="31"/>
        <v>-221.42857142857139</v>
      </c>
      <c r="AQ73" s="9">
        <f t="shared" si="32"/>
        <v>-2639.5367012890752</v>
      </c>
      <c r="AR73" s="9">
        <f t="shared" si="33"/>
        <v>62.286934691549398</v>
      </c>
      <c r="AS73">
        <v>3</v>
      </c>
      <c r="AT73">
        <v>14</v>
      </c>
      <c r="AU73">
        <v>1</v>
      </c>
      <c r="AV73">
        <v>15</v>
      </c>
      <c r="AW73" t="s">
        <v>166</v>
      </c>
      <c r="AX73" s="1" t="s">
        <v>219</v>
      </c>
      <c r="AY73" t="s">
        <v>269</v>
      </c>
    </row>
    <row r="74" spans="1:51" x14ac:dyDescent="0.2">
      <c r="A74" s="13" t="s">
        <v>479</v>
      </c>
      <c r="C74" t="s">
        <v>7</v>
      </c>
      <c r="D74" t="s">
        <v>7</v>
      </c>
      <c r="E74" t="s">
        <v>15</v>
      </c>
      <c r="F74" t="s">
        <v>196</v>
      </c>
      <c r="G74" t="s">
        <v>46</v>
      </c>
      <c r="H74">
        <v>2</v>
      </c>
      <c r="I74" t="s">
        <v>3</v>
      </c>
      <c r="J74">
        <v>400</v>
      </c>
      <c r="K74" t="s">
        <v>149</v>
      </c>
      <c r="L74" t="s">
        <v>480</v>
      </c>
      <c r="M74" t="s">
        <v>481</v>
      </c>
      <c r="O74">
        <v>32.5</v>
      </c>
      <c r="P74" t="s">
        <v>146</v>
      </c>
      <c r="AB74" s="9"/>
      <c r="AI74" s="9"/>
      <c r="AP74" s="9">
        <f t="shared" si="31"/>
        <v>-13.513513513513509</v>
      </c>
      <c r="AQ74" s="9">
        <f t="shared" si="32"/>
        <v>-68.678156867792367</v>
      </c>
      <c r="AR74" s="9">
        <f t="shared" si="33"/>
        <v>23.610039441669095</v>
      </c>
      <c r="AS74">
        <v>42</v>
      </c>
      <c r="AT74">
        <v>200</v>
      </c>
      <c r="AU74">
        <v>37</v>
      </c>
      <c r="AV74">
        <v>200</v>
      </c>
      <c r="AW74" t="s">
        <v>166</v>
      </c>
      <c r="AX74" s="1" t="s">
        <v>422</v>
      </c>
      <c r="AY74" t="s">
        <v>482</v>
      </c>
    </row>
    <row r="75" spans="1:51" x14ac:dyDescent="0.2">
      <c r="A75" s="13" t="s">
        <v>142</v>
      </c>
      <c r="C75" t="s">
        <v>7</v>
      </c>
      <c r="D75" t="s">
        <v>7</v>
      </c>
      <c r="E75" t="s">
        <v>174</v>
      </c>
      <c r="F75" t="s">
        <v>196</v>
      </c>
      <c r="G75" t="s">
        <v>263</v>
      </c>
      <c r="H75">
        <v>1</v>
      </c>
      <c r="I75" t="s">
        <v>3</v>
      </c>
      <c r="J75">
        <v>158</v>
      </c>
      <c r="K75" t="s">
        <v>149</v>
      </c>
      <c r="L75" t="s">
        <v>175</v>
      </c>
      <c r="M75" t="s">
        <v>173</v>
      </c>
      <c r="P75" t="s">
        <v>146</v>
      </c>
      <c r="AB75" s="9"/>
      <c r="AI75" s="9"/>
      <c r="AJ75" s="9"/>
      <c r="AK75" s="9"/>
      <c r="AP75" s="9">
        <f t="shared" si="31"/>
        <v>12.037037037037045</v>
      </c>
      <c r="AQ75" s="9">
        <f t="shared" si="32"/>
        <v>-111.23697450187682</v>
      </c>
      <c r="AR75" s="9">
        <f t="shared" si="33"/>
        <v>63.370603695354269</v>
      </c>
      <c r="AS75">
        <v>7</v>
      </c>
      <c r="AT75">
        <v>63</v>
      </c>
      <c r="AU75">
        <v>12</v>
      </c>
      <c r="AV75">
        <v>95</v>
      </c>
      <c r="AW75" t="s">
        <v>166</v>
      </c>
      <c r="AX75" s="1" t="s">
        <v>178</v>
      </c>
      <c r="AY75" t="s">
        <v>176</v>
      </c>
    </row>
    <row r="76" spans="1:51" x14ac:dyDescent="0.2">
      <c r="A76" s="13" t="s">
        <v>412</v>
      </c>
      <c r="C76" t="s">
        <v>7</v>
      </c>
      <c r="D76" t="s">
        <v>7</v>
      </c>
      <c r="F76" t="s">
        <v>196</v>
      </c>
      <c r="G76" t="s">
        <v>263</v>
      </c>
      <c r="H76">
        <v>2</v>
      </c>
      <c r="I76" t="s">
        <v>3</v>
      </c>
      <c r="J76">
        <v>80</v>
      </c>
      <c r="K76" t="s">
        <v>149</v>
      </c>
      <c r="L76" t="s">
        <v>476</v>
      </c>
      <c r="M76" t="s">
        <v>475</v>
      </c>
      <c r="O76">
        <v>40</v>
      </c>
      <c r="P76" t="s">
        <v>146</v>
      </c>
      <c r="Q76">
        <v>6</v>
      </c>
      <c r="R76">
        <v>4</v>
      </c>
      <c r="S76">
        <v>9</v>
      </c>
      <c r="T76" t="s">
        <v>27</v>
      </c>
      <c r="AB76" s="9"/>
      <c r="AI76" s="9">
        <f>100*(1-(AL76/AM76)/(AN76/AO76))</f>
        <v>51.249999999999993</v>
      </c>
      <c r="AJ76" s="9">
        <f>100*(1-EXP(LN((AL76/AM76)/(AN76/AO76))+_xlfn.NORM.INV(0.975,0,1)*SQRT((AM76-AL76)/(AM76*AL76)+(AO76-AN76)/(AO76*AN76))))</f>
        <v>-29.726708603649566</v>
      </c>
      <c r="AK76" s="9">
        <f>100*(1-EXP(LN((AL76/AM76)/(AN76/AO76))-_xlfn.NORM.INV(0.975,0,1)*SQRT((AM76-AL76)/(AM76*AL76)+(AO76-AN76)/(AO76*AN76))))</f>
        <v>81.680237434674723</v>
      </c>
      <c r="AL76">
        <v>5</v>
      </c>
      <c r="AM76">
        <v>40</v>
      </c>
      <c r="AN76">
        <v>10</v>
      </c>
      <c r="AO76">
        <v>39</v>
      </c>
      <c r="AP76" s="9">
        <f t="shared" si="31"/>
        <v>80.5</v>
      </c>
      <c r="AQ76" s="9">
        <f t="shared" si="32"/>
        <v>16.644436447573963</v>
      </c>
      <c r="AR76" s="9">
        <f t="shared" si="33"/>
        <v>95.438216913249661</v>
      </c>
      <c r="AS76">
        <v>2</v>
      </c>
      <c r="AT76">
        <v>40</v>
      </c>
      <c r="AU76">
        <v>10</v>
      </c>
      <c r="AV76">
        <v>39</v>
      </c>
      <c r="AW76" t="s">
        <v>150</v>
      </c>
      <c r="AX76" s="1" t="s">
        <v>421</v>
      </c>
      <c r="AY76" t="s">
        <v>477</v>
      </c>
    </row>
    <row r="77" spans="1:51" x14ac:dyDescent="0.2">
      <c r="A77" s="13" t="s">
        <v>373</v>
      </c>
      <c r="C77" t="s">
        <v>7</v>
      </c>
      <c r="D77" t="s">
        <v>7</v>
      </c>
      <c r="E77" t="s">
        <v>23</v>
      </c>
      <c r="F77" t="s">
        <v>196</v>
      </c>
      <c r="G77" t="s">
        <v>263</v>
      </c>
      <c r="H77">
        <v>1</v>
      </c>
      <c r="I77" t="s">
        <v>3</v>
      </c>
      <c r="J77">
        <v>921</v>
      </c>
      <c r="K77" t="s">
        <v>149</v>
      </c>
      <c r="L77" t="s">
        <v>311</v>
      </c>
      <c r="M77" t="s">
        <v>309</v>
      </c>
      <c r="P77" t="s">
        <v>146</v>
      </c>
      <c r="Q77">
        <v>8</v>
      </c>
      <c r="R77">
        <v>5</v>
      </c>
      <c r="S77">
        <v>10</v>
      </c>
      <c r="T77" t="s">
        <v>27</v>
      </c>
      <c r="AB77" s="9"/>
      <c r="AI77" s="9">
        <f>100*(1-(AL77/AM77)/(AN77/AO77))</f>
        <v>-26.086956521739111</v>
      </c>
      <c r="AJ77" s="9">
        <f>100*(1-EXP(LN((AL77/AM77)/(AN77/AO77))+_xlfn.NORM.INV(0.975,0,1)*SQRT((AM77-AL77)/(AM77*AL77)+(AO77-AN77)/(AO77*AN77))))</f>
        <v>-100.35574688848766</v>
      </c>
      <c r="AK77" s="9">
        <f>100*(1-EXP(LN((AL77/AM77)/(AN77/AO77))-_xlfn.NORM.INV(0.975,0,1)*SQRT((AM77-AL77)/(AM77*AL77)+(AO77-AN77)/(AO77*AN77))))</f>
        <v>20.651536819838455</v>
      </c>
      <c r="AL77">
        <v>58</v>
      </c>
      <c r="AM77">
        <v>614</v>
      </c>
      <c r="AN77">
        <v>23</v>
      </c>
      <c r="AO77">
        <v>307</v>
      </c>
      <c r="AP77" s="9">
        <f t="shared" si="31"/>
        <v>-11.904761904761907</v>
      </c>
      <c r="AQ77" s="9">
        <f t="shared" si="32"/>
        <v>-45.646573031371695</v>
      </c>
      <c r="AR77" s="9">
        <f t="shared" si="33"/>
        <v>14.020114058817457</v>
      </c>
      <c r="AS77">
        <v>141</v>
      </c>
      <c r="AT77">
        <v>614</v>
      </c>
      <c r="AU77">
        <v>63</v>
      </c>
      <c r="AV77">
        <v>307</v>
      </c>
      <c r="AW77" t="s">
        <v>285</v>
      </c>
      <c r="AX77" s="1" t="s">
        <v>10</v>
      </c>
      <c r="AY77" t="s">
        <v>310</v>
      </c>
    </row>
    <row r="78" spans="1:51" x14ac:dyDescent="0.2">
      <c r="A78" s="13" t="s">
        <v>123</v>
      </c>
      <c r="C78" t="s">
        <v>7</v>
      </c>
      <c r="D78" t="s">
        <v>7</v>
      </c>
      <c r="E78" t="s">
        <v>24</v>
      </c>
      <c r="F78" t="s">
        <v>196</v>
      </c>
      <c r="G78" t="s">
        <v>21</v>
      </c>
      <c r="H78">
        <v>2</v>
      </c>
      <c r="I78" t="s">
        <v>3</v>
      </c>
      <c r="J78">
        <v>74</v>
      </c>
      <c r="K78" t="s">
        <v>149</v>
      </c>
      <c r="L78" t="s">
        <v>317</v>
      </c>
      <c r="M78" t="s">
        <v>316</v>
      </c>
      <c r="P78" t="s">
        <v>146</v>
      </c>
      <c r="Q78">
        <v>9</v>
      </c>
      <c r="R78">
        <v>6</v>
      </c>
      <c r="S78">
        <v>18</v>
      </c>
      <c r="T78" t="s">
        <v>27</v>
      </c>
      <c r="AB78" s="9"/>
      <c r="AI78" s="9"/>
      <c r="AJ78" s="9"/>
      <c r="AK78" s="9"/>
      <c r="AP78" s="9">
        <f t="shared" si="31"/>
        <v>11.016949152542367</v>
      </c>
      <c r="AQ78" s="9">
        <f t="shared" si="32"/>
        <v>-131.4220051999464</v>
      </c>
      <c r="AR78" s="9">
        <f t="shared" si="33"/>
        <v>65.785520995377382</v>
      </c>
      <c r="AS78">
        <v>14</v>
      </c>
      <c r="AT78">
        <v>59</v>
      </c>
      <c r="AU78">
        <v>4</v>
      </c>
      <c r="AV78">
        <v>15</v>
      </c>
      <c r="AW78" t="s">
        <v>166</v>
      </c>
      <c r="AX78" s="1" t="s">
        <v>278</v>
      </c>
      <c r="AY78" t="s">
        <v>318</v>
      </c>
    </row>
    <row r="79" spans="1:51" x14ac:dyDescent="0.2">
      <c r="A79" s="13" t="s">
        <v>143</v>
      </c>
      <c r="C79" t="s">
        <v>7</v>
      </c>
      <c r="D79" t="s">
        <v>7</v>
      </c>
      <c r="E79" t="s">
        <v>168</v>
      </c>
      <c r="F79" t="s">
        <v>196</v>
      </c>
      <c r="G79" t="s">
        <v>263</v>
      </c>
      <c r="H79">
        <v>3</v>
      </c>
      <c r="I79" t="s">
        <v>3</v>
      </c>
      <c r="J79">
        <v>107</v>
      </c>
      <c r="K79" t="s">
        <v>149</v>
      </c>
      <c r="L79" t="s">
        <v>171</v>
      </c>
      <c r="M79" t="s">
        <v>170</v>
      </c>
      <c r="N79" t="s">
        <v>169</v>
      </c>
      <c r="O79">
        <v>81.5</v>
      </c>
      <c r="P79" t="s">
        <v>146</v>
      </c>
      <c r="S79">
        <v>10</v>
      </c>
      <c r="T79" t="s">
        <v>28</v>
      </c>
      <c r="AB79" s="9"/>
      <c r="AI79" s="9"/>
      <c r="AJ79" s="9"/>
      <c r="AK79" s="9"/>
      <c r="AP79" s="9">
        <f t="shared" si="31"/>
        <v>12.345679012345679</v>
      </c>
      <c r="AQ79" s="9">
        <f t="shared" si="32"/>
        <v>-81.875390758506668</v>
      </c>
      <c r="AR79" s="9">
        <f t="shared" si="33"/>
        <v>57.755252341925903</v>
      </c>
      <c r="AS79">
        <v>8</v>
      </c>
      <c r="AT79">
        <v>36</v>
      </c>
      <c r="AU79">
        <v>18</v>
      </c>
      <c r="AV79">
        <v>71</v>
      </c>
      <c r="AW79" t="s">
        <v>166</v>
      </c>
      <c r="AX79" s="1" t="s">
        <v>177</v>
      </c>
      <c r="AY79" t="s">
        <v>172</v>
      </c>
    </row>
    <row r="80" spans="1:51" x14ac:dyDescent="0.2">
      <c r="A80" s="13" t="s">
        <v>423</v>
      </c>
      <c r="C80" t="s">
        <v>7</v>
      </c>
      <c r="D80" t="s">
        <v>7</v>
      </c>
      <c r="E80" t="s">
        <v>443</v>
      </c>
      <c r="F80" t="s">
        <v>196</v>
      </c>
      <c r="G80" t="s">
        <v>46</v>
      </c>
      <c r="H80" s="3">
        <v>2</v>
      </c>
      <c r="I80" t="s">
        <v>3</v>
      </c>
      <c r="J80">
        <v>134</v>
      </c>
      <c r="K80" t="s">
        <v>46</v>
      </c>
      <c r="L80" t="s">
        <v>440</v>
      </c>
      <c r="M80" t="s">
        <v>441</v>
      </c>
      <c r="P80" t="s">
        <v>146</v>
      </c>
      <c r="Q80">
        <v>7</v>
      </c>
      <c r="R80">
        <v>4</v>
      </c>
      <c r="S80">
        <v>10</v>
      </c>
      <c r="T80" t="s">
        <v>27</v>
      </c>
      <c r="AB80" s="9"/>
      <c r="AI80" s="9">
        <f>100*(1-(AL80/AM80)/(AN80/AO80))</f>
        <v>-2.4509803921568762</v>
      </c>
      <c r="AJ80" s="9">
        <f>100*(1-EXP(LN((AL80/AM80)/(AN80/AO80))+_xlfn.NORM.INV(0.975,0,1)*SQRT((AM80-AL80)/(AM80*AL80)+(AO80-AN80)/(AO80*AN80))))</f>
        <v>-77.315102275327135</v>
      </c>
      <c r="AK80" s="9">
        <f>100*(1-EXP(LN((AL80/AM80)/(AN80/AO80))-_xlfn.NORM.INV(0.975,0,1)*SQRT((AM80-AL80)/(AM80*AL80)+(AO80-AN80)/(AO80*AN80))))</f>
        <v>40.804797512306266</v>
      </c>
      <c r="AL80">
        <v>19</v>
      </c>
      <c r="AM80">
        <v>68</v>
      </c>
      <c r="AN80">
        <v>18</v>
      </c>
      <c r="AO80">
        <v>66</v>
      </c>
      <c r="AP80" s="9">
        <f t="shared" si="31"/>
        <v>22.352941176470576</v>
      </c>
      <c r="AQ80" s="9">
        <f t="shared" si="32"/>
        <v>-53.166935694466332</v>
      </c>
      <c r="AR80" s="9">
        <f t="shared" si="33"/>
        <v>60.637289525911321</v>
      </c>
      <c r="AS80">
        <v>12</v>
      </c>
      <c r="AT80">
        <v>68</v>
      </c>
      <c r="AU80">
        <v>15</v>
      </c>
      <c r="AV80">
        <v>66</v>
      </c>
      <c r="AW80" t="s">
        <v>442</v>
      </c>
      <c r="AX80" s="15" t="s">
        <v>416</v>
      </c>
      <c r="AY80" t="s">
        <v>444</v>
      </c>
    </row>
    <row r="81" spans="1:51" x14ac:dyDescent="0.2">
      <c r="A81" s="13" t="s">
        <v>113</v>
      </c>
      <c r="C81" t="s">
        <v>7</v>
      </c>
      <c r="D81" t="s">
        <v>7</v>
      </c>
      <c r="E81" t="s">
        <v>16</v>
      </c>
      <c r="F81" t="s">
        <v>196</v>
      </c>
      <c r="G81" t="s">
        <v>21</v>
      </c>
      <c r="H81">
        <v>1</v>
      </c>
      <c r="I81" t="s">
        <v>3</v>
      </c>
      <c r="J81">
        <v>86</v>
      </c>
      <c r="K81" t="s">
        <v>149</v>
      </c>
      <c r="M81" t="s">
        <v>154</v>
      </c>
      <c r="P81" t="s">
        <v>146</v>
      </c>
      <c r="Q81">
        <v>10</v>
      </c>
      <c r="R81">
        <v>6</v>
      </c>
      <c r="S81">
        <v>15</v>
      </c>
      <c r="T81" t="s">
        <v>27</v>
      </c>
      <c r="AB81" s="9"/>
      <c r="AI81" s="9"/>
      <c r="AJ81" s="9"/>
      <c r="AK81" s="9"/>
      <c r="AP81" s="9">
        <f t="shared" si="31"/>
        <v>45.45454545454546</v>
      </c>
      <c r="AQ81" s="9">
        <f t="shared" si="32"/>
        <v>-34.219359915497428</v>
      </c>
      <c r="AR81" s="9">
        <f t="shared" si="33"/>
        <v>77.833252867221276</v>
      </c>
      <c r="AS81">
        <v>6</v>
      </c>
      <c r="AT81">
        <v>43</v>
      </c>
      <c r="AU81">
        <v>11</v>
      </c>
      <c r="AV81">
        <v>43</v>
      </c>
      <c r="AW81" t="s">
        <v>156</v>
      </c>
      <c r="AX81" s="1" t="s">
        <v>19</v>
      </c>
      <c r="AY81" t="s">
        <v>155</v>
      </c>
    </row>
    <row r="82" spans="1:51" x14ac:dyDescent="0.2">
      <c r="A82" s="13" t="s">
        <v>144</v>
      </c>
      <c r="C82" t="s">
        <v>7</v>
      </c>
      <c r="D82" t="s">
        <v>7</v>
      </c>
      <c r="E82" t="s">
        <v>18</v>
      </c>
      <c r="F82" t="s">
        <v>196</v>
      </c>
      <c r="G82" t="s">
        <v>263</v>
      </c>
      <c r="H82">
        <v>3</v>
      </c>
      <c r="I82" t="s">
        <v>3</v>
      </c>
      <c r="J82">
        <v>31</v>
      </c>
      <c r="K82" t="s">
        <v>149</v>
      </c>
      <c r="L82" t="s">
        <v>164</v>
      </c>
      <c r="M82" t="s">
        <v>165</v>
      </c>
      <c r="P82" t="s">
        <v>146</v>
      </c>
      <c r="Q82">
        <v>7</v>
      </c>
      <c r="R82">
        <v>5</v>
      </c>
      <c r="S82">
        <v>11</v>
      </c>
      <c r="T82" t="s">
        <v>27</v>
      </c>
      <c r="AB82" s="9"/>
      <c r="AI82" s="9"/>
      <c r="AJ82" s="9"/>
      <c r="AK82" s="9"/>
      <c r="AL82">
        <v>0</v>
      </c>
      <c r="AM82">
        <v>17</v>
      </c>
      <c r="AN82">
        <v>1</v>
      </c>
      <c r="AO82">
        <v>14</v>
      </c>
      <c r="AP82" s="9">
        <f t="shared" si="31"/>
        <v>45.098039215686271</v>
      </c>
      <c r="AQ82" s="9">
        <f t="shared" si="32"/>
        <v>-184.00097614401849</v>
      </c>
      <c r="AR82" s="9">
        <f t="shared" si="33"/>
        <v>89.38656712069259</v>
      </c>
      <c r="AS82">
        <v>2</v>
      </c>
      <c r="AT82">
        <v>17</v>
      </c>
      <c r="AU82">
        <v>3</v>
      </c>
      <c r="AV82">
        <v>14</v>
      </c>
      <c r="AW82" t="s">
        <v>166</v>
      </c>
      <c r="AX82" s="1" t="s">
        <v>167</v>
      </c>
      <c r="AY82" t="s">
        <v>163</v>
      </c>
    </row>
    <row r="83" spans="1:51" x14ac:dyDescent="0.2">
      <c r="A83" s="13" t="s">
        <v>375</v>
      </c>
      <c r="C83" t="s">
        <v>7</v>
      </c>
      <c r="D83" t="s">
        <v>7</v>
      </c>
      <c r="E83" t="s">
        <v>374</v>
      </c>
      <c r="F83" t="s">
        <v>196</v>
      </c>
      <c r="G83" t="s">
        <v>21</v>
      </c>
      <c r="H83">
        <v>3</v>
      </c>
      <c r="I83" t="s">
        <v>3</v>
      </c>
      <c r="J83">
        <v>105</v>
      </c>
      <c r="K83" t="s">
        <v>149</v>
      </c>
      <c r="L83" t="s">
        <v>312</v>
      </c>
      <c r="M83" t="s">
        <v>313</v>
      </c>
      <c r="O83">
        <v>78.900000000000006</v>
      </c>
      <c r="P83" t="s">
        <v>146</v>
      </c>
      <c r="Q83">
        <v>7</v>
      </c>
      <c r="R83">
        <v>4</v>
      </c>
      <c r="S83">
        <v>10</v>
      </c>
      <c r="T83" t="s">
        <v>27</v>
      </c>
      <c r="AB83" s="9"/>
      <c r="AI83" s="9"/>
      <c r="AJ83" s="9"/>
      <c r="AK83" s="9"/>
      <c r="AP83" s="9">
        <f t="shared" si="31"/>
        <v>43.935309973045818</v>
      </c>
      <c r="AQ83" s="9">
        <f t="shared" si="32"/>
        <v>-22.289274266623039</v>
      </c>
      <c r="AR83" s="9">
        <f t="shared" si="33"/>
        <v>74.296605432743519</v>
      </c>
      <c r="AS83">
        <v>8</v>
      </c>
      <c r="AT83">
        <v>53</v>
      </c>
      <c r="AU83">
        <v>14</v>
      </c>
      <c r="AV83">
        <v>52</v>
      </c>
      <c r="AW83" t="s">
        <v>314</v>
      </c>
      <c r="AX83" s="1" t="s">
        <v>277</v>
      </c>
      <c r="AY83" t="s">
        <v>315</v>
      </c>
    </row>
    <row r="84" spans="1:51" x14ac:dyDescent="0.2">
      <c r="A84" s="13" t="s">
        <v>116</v>
      </c>
      <c r="C84" t="s">
        <v>7</v>
      </c>
      <c r="D84" t="s">
        <v>7</v>
      </c>
      <c r="E84" t="s">
        <v>14</v>
      </c>
      <c r="F84" t="s">
        <v>196</v>
      </c>
      <c r="G84" t="s">
        <v>46</v>
      </c>
      <c r="H84">
        <v>1</v>
      </c>
      <c r="I84" t="s">
        <v>3</v>
      </c>
      <c r="J84">
        <v>101</v>
      </c>
      <c r="K84" t="s">
        <v>149</v>
      </c>
      <c r="L84" t="s">
        <v>272</v>
      </c>
      <c r="M84" t="s">
        <v>271</v>
      </c>
      <c r="P84" t="s">
        <v>146</v>
      </c>
      <c r="Q84">
        <v>30</v>
      </c>
      <c r="R84">
        <v>20</v>
      </c>
      <c r="S84">
        <v>39</v>
      </c>
      <c r="T84" t="s">
        <v>27</v>
      </c>
      <c r="AB84" s="9"/>
      <c r="AI84" s="9"/>
      <c r="AJ84" s="9"/>
      <c r="AK84" s="9"/>
      <c r="AP84" s="9">
        <f t="shared" si="31"/>
        <v>34.640522875816991</v>
      </c>
      <c r="AQ84" s="9">
        <f t="shared" si="32"/>
        <v>-46.200847292957725</v>
      </c>
      <c r="AR84" s="9">
        <f t="shared" si="33"/>
        <v>70.780872142371152</v>
      </c>
      <c r="AS84">
        <v>8</v>
      </c>
      <c r="AT84">
        <v>51</v>
      </c>
      <c r="AU84">
        <v>12</v>
      </c>
      <c r="AV84">
        <v>50</v>
      </c>
      <c r="AW84" t="s">
        <v>150</v>
      </c>
      <c r="AX84" s="1" t="s">
        <v>221</v>
      </c>
      <c r="AY84" s="3" t="s">
        <v>273</v>
      </c>
    </row>
    <row r="85" spans="1:51" x14ac:dyDescent="0.2">
      <c r="A85" s="13" t="s">
        <v>380</v>
      </c>
      <c r="C85" t="s">
        <v>7</v>
      </c>
      <c r="D85" t="s">
        <v>7</v>
      </c>
      <c r="E85" t="s">
        <v>397</v>
      </c>
      <c r="F85" t="s">
        <v>196</v>
      </c>
      <c r="G85" t="s">
        <v>46</v>
      </c>
      <c r="H85">
        <v>3</v>
      </c>
      <c r="I85" t="s">
        <v>3</v>
      </c>
      <c r="J85">
        <v>120</v>
      </c>
      <c r="K85" t="s">
        <v>149</v>
      </c>
      <c r="L85" t="s">
        <v>395</v>
      </c>
      <c r="M85" t="s">
        <v>394</v>
      </c>
      <c r="O85">
        <v>60</v>
      </c>
      <c r="P85" t="s">
        <v>146</v>
      </c>
      <c r="Q85">
        <v>8</v>
      </c>
      <c r="R85">
        <v>5</v>
      </c>
      <c r="S85">
        <v>12</v>
      </c>
      <c r="T85" t="s">
        <v>27</v>
      </c>
      <c r="AB85" s="9"/>
      <c r="AI85" s="9">
        <f>100*(1-(AL85/AM85)/(AN85/AO85))</f>
        <v>27.966101694915256</v>
      </c>
      <c r="AJ85" s="9">
        <f>100*(1-EXP(LN((AL85/AM85)/(AN85/AO85))+_xlfn.NORM.INV(0.975,0,1)*SQRT((AM85-AL85)/(AM85*AL85)+(AO85-AN85)/(AO85*AN85))))</f>
        <v>-19.579937903798218</v>
      </c>
      <c r="AK85" s="9">
        <f>100*(1-EXP(LN((AL85/AM85)/(AN85/AO85))-_xlfn.NORM.INV(0.975,0,1)*SQRT((AM85-AL85)/(AM85*AL85)+(AO85-AN85)/(AO85*AN85))))</f>
        <v>56.60741595967599</v>
      </c>
      <c r="AL85">
        <v>17</v>
      </c>
      <c r="AM85">
        <v>59</v>
      </c>
      <c r="AN85">
        <v>24</v>
      </c>
      <c r="AO85">
        <v>60</v>
      </c>
      <c r="AP85" s="9">
        <f t="shared" si="31"/>
        <v>6.6666666666666652</v>
      </c>
      <c r="AQ85" s="9">
        <f t="shared" si="32"/>
        <v>-76.012982208869758</v>
      </c>
      <c r="AR85" s="9">
        <f t="shared" si="33"/>
        <v>50.508701109479091</v>
      </c>
      <c r="AS85">
        <v>14</v>
      </c>
      <c r="AT85">
        <v>60</v>
      </c>
      <c r="AU85">
        <v>15</v>
      </c>
      <c r="AV85">
        <v>60</v>
      </c>
      <c r="AW85" t="s">
        <v>166</v>
      </c>
      <c r="AX85" s="1" t="s">
        <v>384</v>
      </c>
      <c r="AY85" t="s">
        <v>396</v>
      </c>
    </row>
    <row r="86" spans="1:51" x14ac:dyDescent="0.2">
      <c r="A86" s="13" t="s">
        <v>54</v>
      </c>
      <c r="C86" t="s">
        <v>7</v>
      </c>
      <c r="D86" t="s">
        <v>7</v>
      </c>
      <c r="E86" t="s">
        <v>14</v>
      </c>
      <c r="F86" t="s">
        <v>196</v>
      </c>
      <c r="G86" t="s">
        <v>46</v>
      </c>
      <c r="H86" t="s">
        <v>20</v>
      </c>
      <c r="I86" t="s">
        <v>3</v>
      </c>
      <c r="J86">
        <v>480</v>
      </c>
      <c r="K86" t="s">
        <v>149</v>
      </c>
      <c r="L86" t="s">
        <v>341</v>
      </c>
      <c r="M86" t="s">
        <v>340</v>
      </c>
      <c r="O86">
        <v>23.4</v>
      </c>
      <c r="P86" t="s">
        <v>146</v>
      </c>
      <c r="Q86">
        <v>7</v>
      </c>
      <c r="R86">
        <v>5</v>
      </c>
      <c r="S86">
        <v>9</v>
      </c>
      <c r="T86" t="s">
        <v>27</v>
      </c>
      <c r="AB86" s="9"/>
      <c r="AI86" s="9">
        <f>100*(1-(AL86/AM86)/(AN86/AO86))</f>
        <v>-91.304347826086968</v>
      </c>
      <c r="AJ86" s="9">
        <f>100*(1-EXP(LN((AL86/AM86)/(AN86/AO86))+_xlfn.NORM.INV(0.975,0,1)*SQRT((AM86-AL86)/(AM86*AL86)+(AO86-AN86)/(AO86*AN86))))</f>
        <v>-408.77505245056579</v>
      </c>
      <c r="AK86" s="9">
        <f>100*(1-EXP(LN((AL86/AM86)/(AN86/AO86))-_xlfn.NORM.INV(0.975,0,1)*SQRT((AM86-AL86)/(AM86*AL86)+(AO86-AN86)/(AO86*AN86))))</f>
        <v>28.067712202299134</v>
      </c>
      <c r="AL86">
        <v>11</v>
      </c>
      <c r="AM86">
        <v>230</v>
      </c>
      <c r="AN86">
        <v>6</v>
      </c>
      <c r="AO86">
        <v>240</v>
      </c>
      <c r="AP86" s="9">
        <f t="shared" si="31"/>
        <v>23.444976076555012</v>
      </c>
      <c r="AQ86" s="9">
        <f t="shared" si="32"/>
        <v>-49.051981622383181</v>
      </c>
      <c r="AR86" s="9">
        <f t="shared" si="33"/>
        <v>60.680350411127073</v>
      </c>
      <c r="AS86">
        <v>14</v>
      </c>
      <c r="AT86">
        <v>231</v>
      </c>
      <c r="AU86">
        <v>19</v>
      </c>
      <c r="AV86">
        <v>240</v>
      </c>
      <c r="AW86" t="s">
        <v>342</v>
      </c>
      <c r="AX86" s="1" t="s">
        <v>57</v>
      </c>
      <c r="AY86" t="s">
        <v>343</v>
      </c>
    </row>
    <row r="87" spans="1:51" x14ac:dyDescent="0.2">
      <c r="A87" s="13" t="s">
        <v>120</v>
      </c>
      <c r="C87" t="s">
        <v>7</v>
      </c>
      <c r="D87" t="s">
        <v>7</v>
      </c>
      <c r="E87" t="s">
        <v>18</v>
      </c>
      <c r="F87" t="s">
        <v>196</v>
      </c>
      <c r="G87" t="s">
        <v>21</v>
      </c>
      <c r="H87">
        <v>1</v>
      </c>
      <c r="I87" t="s">
        <v>3</v>
      </c>
      <c r="J87">
        <v>223</v>
      </c>
      <c r="K87" t="s">
        <v>149</v>
      </c>
      <c r="L87" t="s">
        <v>275</v>
      </c>
      <c r="M87" t="s">
        <v>274</v>
      </c>
      <c r="P87" t="s">
        <v>146</v>
      </c>
      <c r="Q87">
        <v>9</v>
      </c>
      <c r="R87">
        <v>7</v>
      </c>
      <c r="S87">
        <v>13</v>
      </c>
      <c r="T87" t="s">
        <v>27</v>
      </c>
      <c r="AB87" s="9"/>
      <c r="AI87" s="9">
        <f>100*(1-(AL87/AM87)/(AN87/AO87))</f>
        <v>-46.000000000000021</v>
      </c>
      <c r="AJ87" s="9">
        <f>100*(1-EXP(LN((AL87/AM87)/(AN87/AO87))+_xlfn.NORM.INV(0.975,0,1)*SQRT((AM87-AL87)/(AM87*AL87)+(AO87-AN87)/(AO87*AN87))))</f>
        <v>-337.06414952762975</v>
      </c>
      <c r="AK87" s="9">
        <f>100*(1-EXP(LN((AL87/AM87)/(AN87/AO87))-_xlfn.NORM.INV(0.975,0,1)*SQRT((AM87-AL87)/(AM87*AL87)+(AO87-AN87)/(AO87*AN87))))</f>
        <v>51.229127296215168</v>
      </c>
      <c r="AL87">
        <v>12</v>
      </c>
      <c r="AM87">
        <v>150</v>
      </c>
      <c r="AN87">
        <v>4</v>
      </c>
      <c r="AO87">
        <v>73</v>
      </c>
      <c r="AP87" s="9">
        <f t="shared" si="31"/>
        <v>48.629629629629619</v>
      </c>
      <c r="AQ87" s="9">
        <f t="shared" si="32"/>
        <v>8.1743223837063894</v>
      </c>
      <c r="AR87" s="9">
        <f t="shared" si="33"/>
        <v>71.261688228252453</v>
      </c>
      <c r="AS87">
        <v>19</v>
      </c>
      <c r="AT87">
        <v>150</v>
      </c>
      <c r="AU87">
        <v>18</v>
      </c>
      <c r="AV87">
        <v>73</v>
      </c>
      <c r="AW87" t="s">
        <v>166</v>
      </c>
      <c r="AX87" s="1" t="s">
        <v>222</v>
      </c>
      <c r="AY87" s="3" t="s">
        <v>276</v>
      </c>
    </row>
    <row r="88" spans="1:51" x14ac:dyDescent="0.2">
      <c r="A88" s="13" t="s">
        <v>55</v>
      </c>
      <c r="C88" t="s">
        <v>7</v>
      </c>
      <c r="D88" t="s">
        <v>7</v>
      </c>
      <c r="E88" t="s">
        <v>15</v>
      </c>
      <c r="F88" t="s">
        <v>196</v>
      </c>
      <c r="G88" t="s">
        <v>149</v>
      </c>
      <c r="H88">
        <v>1</v>
      </c>
      <c r="I88" t="s">
        <v>3</v>
      </c>
      <c r="J88">
        <v>924</v>
      </c>
      <c r="K88" t="s">
        <v>149</v>
      </c>
      <c r="L88" t="s">
        <v>345</v>
      </c>
      <c r="M88" t="s">
        <v>344</v>
      </c>
      <c r="N88" t="s">
        <v>236</v>
      </c>
      <c r="O88">
        <v>66.8</v>
      </c>
      <c r="P88" t="s">
        <v>146</v>
      </c>
      <c r="Q88">
        <v>7</v>
      </c>
      <c r="R88">
        <v>4</v>
      </c>
      <c r="S88">
        <v>9</v>
      </c>
      <c r="T88" t="s">
        <v>27</v>
      </c>
      <c r="AB88" s="9"/>
      <c r="AI88" s="9"/>
      <c r="AJ88" s="9"/>
      <c r="AK88" s="9"/>
      <c r="AP88" s="9">
        <f t="shared" si="31"/>
        <v>16.901408450704213</v>
      </c>
      <c r="AQ88" s="9">
        <f t="shared" si="32"/>
        <v>-14.470417248179057</v>
      </c>
      <c r="AR88" s="9">
        <f t="shared" si="33"/>
        <v>39.675454292217658</v>
      </c>
      <c r="AS88">
        <v>59</v>
      </c>
      <c r="AT88">
        <v>462</v>
      </c>
      <c r="AU88">
        <v>71</v>
      </c>
      <c r="AV88">
        <v>462</v>
      </c>
      <c r="AW88" t="s">
        <v>347</v>
      </c>
      <c r="AX88" s="1" t="s">
        <v>56</v>
      </c>
      <c r="AY88" t="s">
        <v>346</v>
      </c>
    </row>
    <row r="89" spans="1:51" x14ac:dyDescent="0.2">
      <c r="A89" s="13" t="s">
        <v>125</v>
      </c>
      <c r="C89" t="s">
        <v>7</v>
      </c>
      <c r="D89" t="s">
        <v>7</v>
      </c>
      <c r="E89" t="s">
        <v>324</v>
      </c>
      <c r="F89" t="s">
        <v>196</v>
      </c>
      <c r="G89" t="s">
        <v>46</v>
      </c>
      <c r="H89" s="5" t="s">
        <v>25</v>
      </c>
      <c r="I89" t="s">
        <v>3</v>
      </c>
      <c r="J89">
        <v>60</v>
      </c>
      <c r="K89" t="s">
        <v>149</v>
      </c>
      <c r="L89" t="s">
        <v>326</v>
      </c>
      <c r="P89" t="s">
        <v>146</v>
      </c>
      <c r="S89">
        <v>7</v>
      </c>
      <c r="T89" t="s">
        <v>28</v>
      </c>
      <c r="AB89" s="9"/>
      <c r="AI89" s="9"/>
      <c r="AJ89" s="9"/>
      <c r="AK89" s="9"/>
      <c r="AP89" s="9">
        <f t="shared" si="31"/>
        <v>39.999999999999993</v>
      </c>
      <c r="AQ89" s="9">
        <f t="shared" ref="AQ89:AQ97" si="34">100*(1-EXP(LN((AS89/AT89)/(AU89/AV89))+_xlfn.NORM.INV(0.975,0,1)*SQRT((AT89-AS89)/(AT89*AS89)+(AV89-AU89)/(AV89*AU89))))</f>
        <v>-128.89304889460345</v>
      </c>
      <c r="AR89" s="9">
        <f t="shared" ref="AR89:AR97" si="35">100*(1-EXP(LN((AS89/AT89)/(AU89/AV89))-_xlfn.NORM.INV(0.975,0,1)*SQRT((AT89-AS89)/(AT89*AS89)+(AV89-AU89)/(AV89*AU89))))</f>
        <v>84.272130510797354</v>
      </c>
      <c r="AS89">
        <v>3</v>
      </c>
      <c r="AT89">
        <v>30</v>
      </c>
      <c r="AU89">
        <v>5</v>
      </c>
      <c r="AV89">
        <v>30</v>
      </c>
      <c r="AW89" t="s">
        <v>270</v>
      </c>
      <c r="AX89" s="1" t="s">
        <v>306</v>
      </c>
      <c r="AY89" t="s">
        <v>325</v>
      </c>
    </row>
    <row r="90" spans="1:51" ht="17" x14ac:dyDescent="0.2">
      <c r="A90" s="13" t="s">
        <v>121</v>
      </c>
      <c r="C90" t="s">
        <v>7</v>
      </c>
      <c r="D90" t="s">
        <v>7</v>
      </c>
      <c r="E90" t="s">
        <v>14</v>
      </c>
      <c r="F90" t="s">
        <v>196</v>
      </c>
      <c r="G90" t="s">
        <v>46</v>
      </c>
      <c r="H90">
        <v>2</v>
      </c>
      <c r="I90" t="s">
        <v>3</v>
      </c>
      <c r="J90">
        <v>80</v>
      </c>
      <c r="K90" t="s">
        <v>149</v>
      </c>
      <c r="L90" t="s">
        <v>295</v>
      </c>
      <c r="M90" t="s">
        <v>296</v>
      </c>
      <c r="P90" t="s">
        <v>146</v>
      </c>
      <c r="AB90" s="9"/>
      <c r="AI90" s="9"/>
      <c r="AJ90" s="9"/>
      <c r="AK90" s="9"/>
      <c r="AP90" s="9">
        <f t="shared" si="31"/>
        <v>28.571428571428569</v>
      </c>
      <c r="AQ90" s="9">
        <f t="shared" si="34"/>
        <v>-41.412169001594364</v>
      </c>
      <c r="AR90" s="9">
        <f t="shared" si="35"/>
        <v>63.920779574005351</v>
      </c>
      <c r="AS90">
        <v>10</v>
      </c>
      <c r="AT90">
        <v>40</v>
      </c>
      <c r="AU90">
        <v>14</v>
      </c>
      <c r="AV90">
        <v>40</v>
      </c>
      <c r="AW90" t="s">
        <v>297</v>
      </c>
      <c r="AX90" s="1" t="s">
        <v>223</v>
      </c>
      <c r="AY90" s="4" t="s">
        <v>298</v>
      </c>
    </row>
    <row r="91" spans="1:51" x14ac:dyDescent="0.2">
      <c r="A91" s="13" t="s">
        <v>139</v>
      </c>
      <c r="C91" t="s">
        <v>7</v>
      </c>
      <c r="D91" t="s">
        <v>7</v>
      </c>
      <c r="E91" t="s">
        <v>17</v>
      </c>
      <c r="F91" t="s">
        <v>196</v>
      </c>
      <c r="G91" t="s">
        <v>21</v>
      </c>
      <c r="H91">
        <v>2</v>
      </c>
      <c r="I91" t="s">
        <v>3</v>
      </c>
      <c r="J91">
        <v>11558</v>
      </c>
      <c r="K91" t="s">
        <v>149</v>
      </c>
      <c r="L91" t="s">
        <v>239</v>
      </c>
      <c r="M91" t="s">
        <v>238</v>
      </c>
      <c r="N91" t="s">
        <v>236</v>
      </c>
      <c r="O91">
        <v>51</v>
      </c>
      <c r="P91" t="s">
        <v>146</v>
      </c>
      <c r="Q91">
        <v>9</v>
      </c>
      <c r="R91">
        <v>6</v>
      </c>
      <c r="S91">
        <v>12</v>
      </c>
      <c r="T91" t="s">
        <v>27</v>
      </c>
      <c r="AB91" s="9"/>
      <c r="AI91" s="9">
        <f t="shared" ref="AI91:AI96" si="36">100*(1-(AL91/AM91)/(AN91/AO91))</f>
        <v>2.5441075202431662</v>
      </c>
      <c r="AJ91" s="9">
        <f t="shared" ref="AJ91:AJ96" si="37">100*(1-EXP(LN((AL91/AM91)/(AN91/AO91))+_xlfn.NORM.INV(0.975,0,1)*SQRT((AM91-AL91)/(AM91*AL91)+(AO91-AN91)/(AO91*AN91))))</f>
        <v>-7.6128366305060924</v>
      </c>
      <c r="AK91" s="9">
        <f t="shared" ref="AK91:AK96" si="38">100*(1-EXP(LN((AL91/AM91)/(AN91/AO91))-_xlfn.NORM.INV(0.975,0,1)*SQRT((AM91-AL91)/(AM91*AL91)+(AO91-AN91)/(AO91*AN91))))</f>
        <v>11.742397316069543</v>
      </c>
      <c r="AL91">
        <v>678</v>
      </c>
      <c r="AM91">
        <v>5493</v>
      </c>
      <c r="AN91">
        <v>690</v>
      </c>
      <c r="AO91">
        <v>5448</v>
      </c>
      <c r="AP91" s="9">
        <f t="shared" si="31"/>
        <v>1.1878750294140761</v>
      </c>
      <c r="AQ91" s="9">
        <f t="shared" si="34"/>
        <v>-5.382827918120392</v>
      </c>
      <c r="AR91" s="9">
        <f t="shared" si="35"/>
        <v>7.3488894339699629</v>
      </c>
      <c r="AS91">
        <v>1399</v>
      </c>
      <c r="AT91">
        <v>5795</v>
      </c>
      <c r="AU91">
        <v>1408</v>
      </c>
      <c r="AV91">
        <v>5763</v>
      </c>
      <c r="AW91" t="s">
        <v>166</v>
      </c>
      <c r="AX91" s="1" t="s">
        <v>220</v>
      </c>
      <c r="AY91" t="s">
        <v>240</v>
      </c>
    </row>
    <row r="92" spans="1:51" x14ac:dyDescent="0.2">
      <c r="A92" s="13" t="s">
        <v>139</v>
      </c>
      <c r="B92" t="s">
        <v>107</v>
      </c>
      <c r="C92" t="s">
        <v>7</v>
      </c>
      <c r="D92" t="s">
        <v>7</v>
      </c>
      <c r="E92" t="s">
        <v>17</v>
      </c>
      <c r="F92" t="s">
        <v>196</v>
      </c>
      <c r="G92" t="s">
        <v>21</v>
      </c>
      <c r="H92">
        <v>2</v>
      </c>
      <c r="I92" t="s">
        <v>3</v>
      </c>
      <c r="J92">
        <f>3078+2810</f>
        <v>5888</v>
      </c>
      <c r="K92" t="s">
        <v>149</v>
      </c>
      <c r="L92" t="s">
        <v>239</v>
      </c>
      <c r="M92" t="s">
        <v>238</v>
      </c>
      <c r="N92" t="s">
        <v>236</v>
      </c>
      <c r="O92">
        <v>100</v>
      </c>
      <c r="P92" t="s">
        <v>146</v>
      </c>
      <c r="Q92">
        <v>9</v>
      </c>
      <c r="R92">
        <v>6</v>
      </c>
      <c r="S92">
        <v>12</v>
      </c>
      <c r="T92" t="s">
        <v>27</v>
      </c>
      <c r="AB92" s="9"/>
      <c r="AI92" s="9">
        <f t="shared" si="36"/>
        <v>-6.8607449767316586</v>
      </c>
      <c r="AJ92" s="9">
        <f t="shared" si="37"/>
        <v>-18.346136678857718</v>
      </c>
      <c r="AK92" s="9">
        <f t="shared" si="38"/>
        <v>3.5099992493282661</v>
      </c>
      <c r="AL92">
        <v>630</v>
      </c>
      <c r="AM92">
        <v>2859</v>
      </c>
      <c r="AN92">
        <v>538</v>
      </c>
      <c r="AO92">
        <v>2609</v>
      </c>
      <c r="AP92" s="9">
        <f t="shared" si="31"/>
        <v>-4.7774496491098217</v>
      </c>
      <c r="AQ92" s="9">
        <f t="shared" si="34"/>
        <v>-16.764469041367125</v>
      </c>
      <c r="AR92" s="9">
        <f t="shared" si="35"/>
        <v>5.9789844881462546</v>
      </c>
      <c r="AS92">
        <v>575</v>
      </c>
      <c r="AT92">
        <v>3078</v>
      </c>
      <c r="AU92">
        <v>501</v>
      </c>
      <c r="AV92">
        <v>2810</v>
      </c>
      <c r="AW92" t="s">
        <v>242</v>
      </c>
      <c r="AX92" s="1" t="s">
        <v>220</v>
      </c>
      <c r="AY92" t="s">
        <v>240</v>
      </c>
    </row>
    <row r="93" spans="1:51" x14ac:dyDescent="0.2">
      <c r="A93" s="13" t="s">
        <v>139</v>
      </c>
      <c r="B93" t="s">
        <v>108</v>
      </c>
      <c r="C93" t="s">
        <v>7</v>
      </c>
      <c r="D93" t="s">
        <v>7</v>
      </c>
      <c r="E93" t="s">
        <v>17</v>
      </c>
      <c r="F93" t="s">
        <v>196</v>
      </c>
      <c r="G93" t="s">
        <v>21</v>
      </c>
      <c r="H93">
        <v>2</v>
      </c>
      <c r="I93" t="s">
        <v>3</v>
      </c>
      <c r="J93">
        <f>2016+1660</f>
        <v>3676</v>
      </c>
      <c r="K93" t="s">
        <v>149</v>
      </c>
      <c r="L93" t="s">
        <v>239</v>
      </c>
      <c r="M93" t="s">
        <v>238</v>
      </c>
      <c r="N93" t="s">
        <v>236</v>
      </c>
      <c r="O93">
        <v>0</v>
      </c>
      <c r="P93" t="s">
        <v>146</v>
      </c>
      <c r="Q93">
        <v>9</v>
      </c>
      <c r="R93">
        <v>6</v>
      </c>
      <c r="S93">
        <v>12</v>
      </c>
      <c r="T93" t="s">
        <v>27</v>
      </c>
      <c r="AB93" s="9"/>
      <c r="AI93" s="9">
        <f t="shared" si="36"/>
        <v>9.5905970249713928</v>
      </c>
      <c r="AJ93" s="9">
        <f t="shared" si="37"/>
        <v>1.8707158208430719</v>
      </c>
      <c r="AK93" s="9">
        <f t="shared" si="38"/>
        <v>16.703151208380319</v>
      </c>
      <c r="AL93">
        <v>731</v>
      </c>
      <c r="AM93">
        <v>1969</v>
      </c>
      <c r="AN93">
        <v>664</v>
      </c>
      <c r="AO93">
        <v>1617</v>
      </c>
      <c r="AP93" s="9">
        <f t="shared" si="31"/>
        <v>5.2632701826250239</v>
      </c>
      <c r="AQ93" s="9">
        <f t="shared" si="34"/>
        <v>-3.9695435874275375</v>
      </c>
      <c r="AR93" s="9">
        <f t="shared" si="35"/>
        <v>13.676181823927823</v>
      </c>
      <c r="AS93">
        <v>642</v>
      </c>
      <c r="AT93">
        <v>2016</v>
      </c>
      <c r="AU93">
        <v>558</v>
      </c>
      <c r="AV93">
        <v>1660</v>
      </c>
      <c r="AW93" t="s">
        <v>242</v>
      </c>
      <c r="AX93" s="1" t="s">
        <v>220</v>
      </c>
      <c r="AY93" t="s">
        <v>240</v>
      </c>
    </row>
    <row r="94" spans="1:51" x14ac:dyDescent="0.2">
      <c r="A94" s="13" t="s">
        <v>139</v>
      </c>
      <c r="B94" t="s">
        <v>109</v>
      </c>
      <c r="C94" t="s">
        <v>7</v>
      </c>
      <c r="D94" t="s">
        <v>7</v>
      </c>
      <c r="E94" t="s">
        <v>17</v>
      </c>
      <c r="F94" t="s">
        <v>196</v>
      </c>
      <c r="G94" t="s">
        <v>21</v>
      </c>
      <c r="H94">
        <v>2</v>
      </c>
      <c r="I94" t="s">
        <v>3</v>
      </c>
      <c r="J94">
        <f>701+1293</f>
        <v>1994</v>
      </c>
      <c r="K94" t="s">
        <v>149</v>
      </c>
      <c r="L94" t="s">
        <v>239</v>
      </c>
      <c r="M94" t="s">
        <v>238</v>
      </c>
      <c r="N94" t="s">
        <v>236</v>
      </c>
      <c r="P94" t="s">
        <v>146</v>
      </c>
      <c r="Q94">
        <v>9</v>
      </c>
      <c r="R94">
        <v>6</v>
      </c>
      <c r="S94">
        <v>12</v>
      </c>
      <c r="T94" t="s">
        <v>27</v>
      </c>
      <c r="AB94" s="9"/>
      <c r="AI94" s="9">
        <f t="shared" si="36"/>
        <v>-3.9294958708246064</v>
      </c>
      <c r="AJ94" s="9">
        <f t="shared" si="37"/>
        <v>-19.773777320742191</v>
      </c>
      <c r="AK94" s="9">
        <f t="shared" si="38"/>
        <v>9.8188238395551242</v>
      </c>
      <c r="AL94">
        <v>207</v>
      </c>
      <c r="AM94">
        <v>665</v>
      </c>
      <c r="AN94">
        <v>366</v>
      </c>
      <c r="AO94">
        <v>1222</v>
      </c>
      <c r="AP94" s="9">
        <f t="shared" si="31"/>
        <v>3.8107656274908086</v>
      </c>
      <c r="AQ94" s="9">
        <f t="shared" si="34"/>
        <v>-12.184557951165864</v>
      </c>
      <c r="AR94" s="9">
        <f t="shared" si="35"/>
        <v>17.525468940234401</v>
      </c>
      <c r="AS94">
        <v>182</v>
      </c>
      <c r="AT94">
        <v>701</v>
      </c>
      <c r="AU94">
        <v>349</v>
      </c>
      <c r="AV94">
        <v>1293</v>
      </c>
      <c r="AW94" t="s">
        <v>242</v>
      </c>
      <c r="AX94" s="1" t="s">
        <v>220</v>
      </c>
      <c r="AY94" t="s">
        <v>240</v>
      </c>
    </row>
    <row r="95" spans="1:51" x14ac:dyDescent="0.2">
      <c r="A95" s="13" t="s">
        <v>139</v>
      </c>
      <c r="B95" t="s">
        <v>114</v>
      </c>
      <c r="C95" t="s">
        <v>7</v>
      </c>
      <c r="D95" t="s">
        <v>7</v>
      </c>
      <c r="E95" t="s">
        <v>17</v>
      </c>
      <c r="F95" t="s">
        <v>196</v>
      </c>
      <c r="G95" t="s">
        <v>21</v>
      </c>
      <c r="H95">
        <v>2</v>
      </c>
      <c r="I95" t="s">
        <v>3</v>
      </c>
      <c r="J95">
        <f>AT95+AV95</f>
        <v>4466</v>
      </c>
      <c r="K95" t="s">
        <v>149</v>
      </c>
      <c r="L95" t="s">
        <v>239</v>
      </c>
      <c r="M95" t="s">
        <v>238</v>
      </c>
      <c r="N95" t="s">
        <v>236</v>
      </c>
      <c r="P95" t="s">
        <v>146</v>
      </c>
      <c r="Q95">
        <v>9</v>
      </c>
      <c r="R95">
        <v>6</v>
      </c>
      <c r="S95">
        <v>12</v>
      </c>
      <c r="T95" t="s">
        <v>27</v>
      </c>
      <c r="AB95" s="9"/>
      <c r="AI95" s="9">
        <f t="shared" si="36"/>
        <v>6.8019666232938309</v>
      </c>
      <c r="AJ95" s="9">
        <f t="shared" si="37"/>
        <v>-1.4054100287015814</v>
      </c>
      <c r="AK95" s="9">
        <f t="shared" si="38"/>
        <v>14.345068741133193</v>
      </c>
      <c r="AL95">
        <v>693</v>
      </c>
      <c r="AM95">
        <v>2149</v>
      </c>
      <c r="AN95">
        <v>746</v>
      </c>
      <c r="AO95">
        <v>2156</v>
      </c>
      <c r="AP95" s="9">
        <f t="shared" si="31"/>
        <v>7.604345340194385</v>
      </c>
      <c r="AQ95" s="9">
        <f t="shared" si="34"/>
        <v>-1.4386642094050606</v>
      </c>
      <c r="AR95" s="9">
        <f t="shared" si="35"/>
        <v>15.841192640404056</v>
      </c>
      <c r="AS95">
        <v>606</v>
      </c>
      <c r="AT95">
        <v>2226</v>
      </c>
      <c r="AU95">
        <v>660</v>
      </c>
      <c r="AV95">
        <v>2240</v>
      </c>
      <c r="AW95" t="s">
        <v>241</v>
      </c>
      <c r="AX95" s="1" t="s">
        <v>220</v>
      </c>
      <c r="AY95" t="s">
        <v>240</v>
      </c>
    </row>
    <row r="96" spans="1:51" x14ac:dyDescent="0.2">
      <c r="A96" s="13" t="s">
        <v>139</v>
      </c>
      <c r="B96" t="s">
        <v>115</v>
      </c>
      <c r="C96" t="s">
        <v>7</v>
      </c>
      <c r="D96" t="s">
        <v>7</v>
      </c>
      <c r="E96" t="s">
        <v>17</v>
      </c>
      <c r="F96" t="s">
        <v>196</v>
      </c>
      <c r="G96" t="s">
        <v>21</v>
      </c>
      <c r="H96">
        <v>2</v>
      </c>
      <c r="I96" t="s">
        <v>3</v>
      </c>
      <c r="J96">
        <f>AT96+AV96</f>
        <v>7086</v>
      </c>
      <c r="K96" t="s">
        <v>149</v>
      </c>
      <c r="L96" t="s">
        <v>239</v>
      </c>
      <c r="M96" t="s">
        <v>238</v>
      </c>
      <c r="N96" t="s">
        <v>236</v>
      </c>
      <c r="P96" t="s">
        <v>146</v>
      </c>
      <c r="Q96">
        <v>9</v>
      </c>
      <c r="R96">
        <v>6</v>
      </c>
      <c r="S96">
        <v>12</v>
      </c>
      <c r="T96" t="s">
        <v>27</v>
      </c>
      <c r="AB96" s="9"/>
      <c r="AI96" s="9">
        <f t="shared" si="36"/>
        <v>-4.4378206683674204</v>
      </c>
      <c r="AJ96" s="9">
        <f t="shared" si="37"/>
        <v>-13.391605046654176</v>
      </c>
      <c r="AK96" s="9">
        <f t="shared" si="38"/>
        <v>3.8089426331838427</v>
      </c>
      <c r="AL96">
        <v>871</v>
      </c>
      <c r="AM96">
        <v>3339</v>
      </c>
      <c r="AN96">
        <v>822</v>
      </c>
      <c r="AO96">
        <v>3291</v>
      </c>
      <c r="AP96" s="9">
        <f t="shared" si="31"/>
        <v>-4.3703523650047593</v>
      </c>
      <c r="AQ96" s="9">
        <f t="shared" si="34"/>
        <v>-14.026536878163798</v>
      </c>
      <c r="AR96" s="9">
        <f t="shared" si="35"/>
        <v>4.4681110991338979</v>
      </c>
      <c r="AS96">
        <v>790</v>
      </c>
      <c r="AT96">
        <v>3564</v>
      </c>
      <c r="AU96">
        <v>748</v>
      </c>
      <c r="AV96">
        <v>3522</v>
      </c>
      <c r="AW96" t="s">
        <v>241</v>
      </c>
      <c r="AX96" s="1" t="s">
        <v>220</v>
      </c>
      <c r="AY96" t="s">
        <v>240</v>
      </c>
    </row>
    <row r="97" spans="1:51" x14ac:dyDescent="0.2">
      <c r="A97" s="13" t="s">
        <v>370</v>
      </c>
      <c r="C97" t="s">
        <v>7</v>
      </c>
      <c r="D97" t="s">
        <v>7</v>
      </c>
      <c r="E97" t="s">
        <v>244</v>
      </c>
      <c r="F97" t="s">
        <v>196</v>
      </c>
      <c r="G97" t="s">
        <v>21</v>
      </c>
      <c r="H97">
        <v>2</v>
      </c>
      <c r="I97" t="s">
        <v>3</v>
      </c>
      <c r="J97">
        <v>1977</v>
      </c>
      <c r="K97" t="s">
        <v>149</v>
      </c>
      <c r="L97" t="s">
        <v>245</v>
      </c>
      <c r="M97" t="s">
        <v>243</v>
      </c>
      <c r="N97" t="s">
        <v>236</v>
      </c>
      <c r="O97">
        <v>70</v>
      </c>
      <c r="P97" t="s">
        <v>146</v>
      </c>
      <c r="AB97" s="9"/>
      <c r="AI97" s="9"/>
      <c r="AJ97" s="9"/>
      <c r="AK97" s="9"/>
      <c r="AP97" s="9">
        <f t="shared" si="31"/>
        <v>1.8751351935972438</v>
      </c>
      <c r="AQ97" s="9">
        <f t="shared" si="34"/>
        <v>-9.920592522856154</v>
      </c>
      <c r="AR97" s="9">
        <f t="shared" si="35"/>
        <v>12.40504738661472</v>
      </c>
      <c r="AS97">
        <f>AS98+AS99+AS100</f>
        <v>401</v>
      </c>
      <c r="AT97">
        <f>AT98+AT99+AT100</f>
        <v>1072</v>
      </c>
      <c r="AU97">
        <f>AU98+AU99+AU100</f>
        <v>345</v>
      </c>
      <c r="AV97">
        <f>AV98+AV99+AV100</f>
        <v>905</v>
      </c>
      <c r="AW97" t="s">
        <v>246</v>
      </c>
      <c r="AX97" s="1" t="s">
        <v>225</v>
      </c>
      <c r="AY97" t="s">
        <v>247</v>
      </c>
    </row>
    <row r="98" spans="1:51" x14ac:dyDescent="0.2">
      <c r="A98" s="13" t="s">
        <v>370</v>
      </c>
      <c r="B98" t="s">
        <v>107</v>
      </c>
      <c r="C98" t="s">
        <v>7</v>
      </c>
      <c r="D98" t="s">
        <v>7</v>
      </c>
      <c r="E98" t="s">
        <v>244</v>
      </c>
      <c r="F98" t="s">
        <v>196</v>
      </c>
      <c r="G98" t="s">
        <v>21</v>
      </c>
      <c r="H98">
        <v>2</v>
      </c>
      <c r="I98" t="s">
        <v>3</v>
      </c>
      <c r="J98">
        <f>AT98+AV98</f>
        <v>1006</v>
      </c>
      <c r="K98" t="s">
        <v>149</v>
      </c>
      <c r="L98" t="s">
        <v>245</v>
      </c>
      <c r="M98" t="s">
        <v>243</v>
      </c>
      <c r="N98" t="s">
        <v>236</v>
      </c>
      <c r="O98">
        <v>100</v>
      </c>
      <c r="P98" t="s">
        <v>146</v>
      </c>
      <c r="AB98" s="9"/>
      <c r="AI98" s="9"/>
      <c r="AJ98" s="9"/>
      <c r="AK98" s="9"/>
      <c r="AP98" s="9">
        <f t="shared" ref="AP98:AP112" si="39">100*(1-(AS98/AT98)/(AU98/AV98))</f>
        <v>3.5796265277002304</v>
      </c>
      <c r="AQ98" s="9">
        <f t="shared" ref="AQ98:AQ112" si="40">100*(1-EXP(LN((AS98/AT98)/(AU98/AV98))+_xlfn.NORM.INV(0.975,0,1)*SQRT((AT98-AS98)/(AT98*AS98)+(AV98-AU98)/(AV98*AU98))))</f>
        <v>-15.578926247264135</v>
      </c>
      <c r="AR98" s="9">
        <f t="shared" ref="AR98:AR112" si="41">100*(1-EXP(LN((AS98/AT98)/(AU98/AV98))-_xlfn.NORM.INV(0.975,0,1)*SQRT((AT98-AS98)/(AT98*AS98)+(AV98-AU98)/(AV98*AU98))))</f>
        <v>19.562426106568587</v>
      </c>
      <c r="AS98">
        <v>190</v>
      </c>
      <c r="AT98">
        <v>597</v>
      </c>
      <c r="AU98">
        <v>135</v>
      </c>
      <c r="AV98">
        <v>409</v>
      </c>
      <c r="AW98" t="s">
        <v>246</v>
      </c>
      <c r="AX98" s="1" t="s">
        <v>225</v>
      </c>
      <c r="AY98" t="s">
        <v>247</v>
      </c>
    </row>
    <row r="99" spans="1:51" x14ac:dyDescent="0.2">
      <c r="A99" s="13" t="s">
        <v>370</v>
      </c>
      <c r="B99" t="s">
        <v>108</v>
      </c>
      <c r="C99" t="s">
        <v>7</v>
      </c>
      <c r="D99" t="s">
        <v>7</v>
      </c>
      <c r="E99" t="s">
        <v>244</v>
      </c>
      <c r="F99" t="s">
        <v>196</v>
      </c>
      <c r="G99" t="s">
        <v>21</v>
      </c>
      <c r="H99">
        <v>2</v>
      </c>
      <c r="I99" t="s">
        <v>3</v>
      </c>
      <c r="J99">
        <f>AT99+AV99</f>
        <v>418</v>
      </c>
      <c r="K99" t="s">
        <v>149</v>
      </c>
      <c r="L99" t="s">
        <v>245</v>
      </c>
      <c r="M99" t="s">
        <v>243</v>
      </c>
      <c r="N99" t="s">
        <v>236</v>
      </c>
      <c r="O99">
        <v>0</v>
      </c>
      <c r="P99" t="s">
        <v>146</v>
      </c>
      <c r="AB99" s="9"/>
      <c r="AI99" s="9"/>
      <c r="AJ99" s="9"/>
      <c r="AK99" s="9"/>
      <c r="AP99" s="9">
        <f t="shared" si="39"/>
        <v>8.6419753086419693</v>
      </c>
      <c r="AQ99" s="9">
        <f t="shared" si="40"/>
        <v>-11.196062513383055</v>
      </c>
      <c r="AR99" s="9">
        <f t="shared" si="41"/>
        <v>24.940789387193796</v>
      </c>
      <c r="AS99">
        <v>130</v>
      </c>
      <c r="AT99">
        <v>270</v>
      </c>
      <c r="AU99">
        <v>78</v>
      </c>
      <c r="AV99">
        <v>148</v>
      </c>
      <c r="AW99" t="s">
        <v>246</v>
      </c>
      <c r="AX99" s="1" t="s">
        <v>225</v>
      </c>
      <c r="AY99" t="s">
        <v>247</v>
      </c>
    </row>
    <row r="100" spans="1:51" x14ac:dyDescent="0.2">
      <c r="A100" s="13" t="s">
        <v>370</v>
      </c>
      <c r="B100" t="s">
        <v>109</v>
      </c>
      <c r="C100" t="s">
        <v>7</v>
      </c>
      <c r="D100" t="s">
        <v>7</v>
      </c>
      <c r="E100" t="s">
        <v>244</v>
      </c>
      <c r="F100" t="s">
        <v>196</v>
      </c>
      <c r="G100" t="s">
        <v>21</v>
      </c>
      <c r="H100">
        <v>2</v>
      </c>
      <c r="I100" t="s">
        <v>3</v>
      </c>
      <c r="J100">
        <f>AT100+AV100</f>
        <v>553</v>
      </c>
      <c r="K100" t="s">
        <v>149</v>
      </c>
      <c r="L100" t="s">
        <v>245</v>
      </c>
      <c r="M100" t="s">
        <v>243</v>
      </c>
      <c r="N100" t="s">
        <v>236</v>
      </c>
      <c r="P100" t="s">
        <v>146</v>
      </c>
      <c r="AB100" s="9"/>
      <c r="AI100" s="9"/>
      <c r="AJ100" s="9"/>
      <c r="AK100" s="9"/>
      <c r="AP100" s="9">
        <f t="shared" si="39"/>
        <v>-4.1685144124168572</v>
      </c>
      <c r="AQ100" s="9">
        <f t="shared" si="40"/>
        <v>-29.311875272651132</v>
      </c>
      <c r="AR100" s="9">
        <f t="shared" si="41"/>
        <v>16.085979172364141</v>
      </c>
      <c r="AS100">
        <v>81</v>
      </c>
      <c r="AT100">
        <v>205</v>
      </c>
      <c r="AU100">
        <v>132</v>
      </c>
      <c r="AV100">
        <v>348</v>
      </c>
      <c r="AW100" t="s">
        <v>246</v>
      </c>
      <c r="AX100" s="1" t="s">
        <v>225</v>
      </c>
      <c r="AY100" t="s">
        <v>247</v>
      </c>
    </row>
    <row r="101" spans="1:51" x14ac:dyDescent="0.2">
      <c r="A101" s="13" t="s">
        <v>379</v>
      </c>
      <c r="C101" t="s">
        <v>7</v>
      </c>
      <c r="D101" t="s">
        <v>7</v>
      </c>
      <c r="E101" t="s">
        <v>15</v>
      </c>
      <c r="F101" t="s">
        <v>196</v>
      </c>
      <c r="G101" t="s">
        <v>46</v>
      </c>
      <c r="H101">
        <v>2</v>
      </c>
      <c r="I101" t="s">
        <v>3</v>
      </c>
      <c r="J101">
        <v>101</v>
      </c>
      <c r="K101" t="s">
        <v>149</v>
      </c>
      <c r="L101" t="s">
        <v>391</v>
      </c>
      <c r="M101" t="s">
        <v>390</v>
      </c>
      <c r="P101" t="s">
        <v>146</v>
      </c>
      <c r="Q101">
        <v>11</v>
      </c>
      <c r="R101">
        <v>9</v>
      </c>
      <c r="S101">
        <v>12</v>
      </c>
      <c r="T101" t="s">
        <v>27</v>
      </c>
      <c r="AB101" s="9"/>
      <c r="AI101" s="9">
        <f>100*(1-(AL101/AM101)/(AN101/AO101))</f>
        <v>31.521739130434778</v>
      </c>
      <c r="AJ101" s="9">
        <f>100*(1-EXP(LN((AL101/AM101)/(AN101/AO101))+_xlfn.NORM.INV(0.975,0,1)*SQRT((AM101-AL101)/(AM101*AL101)+(AO101-AN101)/(AO101*AN101))))</f>
        <v>-64.122953754275613</v>
      </c>
      <c r="AK101" s="9">
        <f>100*(1-EXP(LN((AL101/AM101)/(AN101/AO101))-_xlfn.NORM.INV(0.975,0,1)*SQRT((AM101-AL101)/(AM101*AL101)+(AO101-AN101)/(AO101*AN101))))</f>
        <v>71.428297477871425</v>
      </c>
      <c r="AL101">
        <v>7</v>
      </c>
      <c r="AM101">
        <v>46</v>
      </c>
      <c r="AN101">
        <v>10</v>
      </c>
      <c r="AO101">
        <v>45</v>
      </c>
      <c r="AP101" s="9">
        <f t="shared" si="39"/>
        <v>-193.47826086956519</v>
      </c>
      <c r="AQ101" s="9">
        <f t="shared" si="40"/>
        <v>-1278.0766347780627</v>
      </c>
      <c r="AR101" s="9">
        <f t="shared" si="41"/>
        <v>37.500217745948795</v>
      </c>
      <c r="AS101">
        <v>6</v>
      </c>
      <c r="AT101">
        <v>46</v>
      </c>
      <c r="AU101">
        <v>2</v>
      </c>
      <c r="AV101">
        <v>45</v>
      </c>
      <c r="AW101" t="s">
        <v>392</v>
      </c>
      <c r="AX101" s="15" t="s">
        <v>383</v>
      </c>
      <c r="AY101" t="s">
        <v>393</v>
      </c>
    </row>
    <row r="102" spans="1:51" x14ac:dyDescent="0.2">
      <c r="A102" s="13" t="s">
        <v>371</v>
      </c>
      <c r="C102" t="s">
        <v>7</v>
      </c>
      <c r="D102" t="s">
        <v>7</v>
      </c>
      <c r="E102" t="s">
        <v>16</v>
      </c>
      <c r="F102" t="s">
        <v>196</v>
      </c>
      <c r="G102" t="s">
        <v>263</v>
      </c>
      <c r="H102">
        <v>2</v>
      </c>
      <c r="I102" t="s">
        <v>3</v>
      </c>
      <c r="J102">
        <v>160</v>
      </c>
      <c r="K102" t="s">
        <v>149</v>
      </c>
      <c r="L102" t="s">
        <v>303</v>
      </c>
      <c r="M102" t="s">
        <v>302</v>
      </c>
      <c r="O102">
        <v>83.1</v>
      </c>
      <c r="P102" t="s">
        <v>146</v>
      </c>
      <c r="Q102">
        <v>10</v>
      </c>
      <c r="R102">
        <v>8</v>
      </c>
      <c r="S102">
        <v>12</v>
      </c>
      <c r="T102" t="s">
        <v>27</v>
      </c>
      <c r="AB102" s="9"/>
      <c r="AI102" s="9">
        <f>100*(1-(AL102/AM102)/(AN102/AO102))</f>
        <v>-19.999999999999996</v>
      </c>
      <c r="AJ102" s="9">
        <f>100*(1-EXP(LN((AL102/AM102)/(AN102/AO102))+_xlfn.NORM.INV(0.975,0,1)*SQRT((AM102-AL102)/(AM102*AL102)+(AO102-AN102)/(AO102*AN102))))</f>
        <v>-161.74830892121301</v>
      </c>
      <c r="AK102" s="9">
        <f>100*(1-EXP(LN((AL102/AM102)/(AN102/AO102))-_xlfn.NORM.INV(0.975,0,1)*SQRT((AM102-AL102)/(AM102*AL102)+(AO102-AN102)/(AO102*AN102))))</f>
        <v>44.985317921062716</v>
      </c>
      <c r="AL102">
        <v>12</v>
      </c>
      <c r="AM102">
        <v>80</v>
      </c>
      <c r="AN102">
        <v>10</v>
      </c>
      <c r="AO102">
        <v>80</v>
      </c>
      <c r="AP102" s="9">
        <f t="shared" si="39"/>
        <v>-38.46153846153846</v>
      </c>
      <c r="AQ102" s="9">
        <f t="shared" si="40"/>
        <v>-163.26098654917854</v>
      </c>
      <c r="AR102" s="9">
        <f t="shared" si="41"/>
        <v>27.17645753578174</v>
      </c>
      <c r="AS102">
        <v>18</v>
      </c>
      <c r="AT102">
        <v>80</v>
      </c>
      <c r="AU102">
        <v>13</v>
      </c>
      <c r="AV102">
        <v>80</v>
      </c>
      <c r="AW102" t="s">
        <v>166</v>
      </c>
      <c r="AX102" s="1" t="s">
        <v>226</v>
      </c>
      <c r="AY102" t="s">
        <v>304</v>
      </c>
    </row>
    <row r="103" spans="1:51" x14ac:dyDescent="0.2">
      <c r="A103" s="13" t="s">
        <v>378</v>
      </c>
      <c r="C103" t="s">
        <v>7</v>
      </c>
      <c r="D103" t="s">
        <v>7</v>
      </c>
      <c r="E103" t="s">
        <v>387</v>
      </c>
      <c r="F103" t="s">
        <v>196</v>
      </c>
      <c r="G103" t="s">
        <v>46</v>
      </c>
      <c r="H103">
        <v>1</v>
      </c>
      <c r="I103" t="s">
        <v>3</v>
      </c>
      <c r="J103">
        <v>960</v>
      </c>
      <c r="K103" t="s">
        <v>149</v>
      </c>
      <c r="L103" t="s">
        <v>388</v>
      </c>
      <c r="M103" t="s">
        <v>386</v>
      </c>
      <c r="N103" t="s">
        <v>236</v>
      </c>
      <c r="O103">
        <v>69.900000000000006</v>
      </c>
      <c r="P103" t="s">
        <v>146</v>
      </c>
      <c r="Q103">
        <v>8</v>
      </c>
      <c r="R103">
        <v>5</v>
      </c>
      <c r="S103">
        <v>10</v>
      </c>
      <c r="T103" t="s">
        <v>27</v>
      </c>
      <c r="AB103" s="9"/>
      <c r="AI103" s="9"/>
      <c r="AJ103" s="9"/>
      <c r="AK103" s="9"/>
      <c r="AP103" s="9">
        <f t="shared" si="39"/>
        <v>-7.3262448132780156</v>
      </c>
      <c r="AQ103" s="9">
        <f t="shared" si="40"/>
        <v>-41.124512645919097</v>
      </c>
      <c r="AR103" s="9">
        <f t="shared" si="41"/>
        <v>18.37759004616991</v>
      </c>
      <c r="AS103">
        <v>89</v>
      </c>
      <c r="AT103">
        <v>482</v>
      </c>
      <c r="AU103">
        <v>80</v>
      </c>
      <c r="AV103">
        <v>465</v>
      </c>
      <c r="AW103" t="s">
        <v>166</v>
      </c>
      <c r="AX103" s="1" t="s">
        <v>382</v>
      </c>
      <c r="AY103" t="s">
        <v>389</v>
      </c>
    </row>
    <row r="104" spans="1:51" x14ac:dyDescent="0.2">
      <c r="A104" s="13" t="s">
        <v>122</v>
      </c>
      <c r="C104" t="s">
        <v>7</v>
      </c>
      <c r="D104" t="s">
        <v>7</v>
      </c>
      <c r="E104" t="s">
        <v>23</v>
      </c>
      <c r="F104" t="s">
        <v>196</v>
      </c>
      <c r="G104" t="s">
        <v>21</v>
      </c>
      <c r="H104">
        <v>1</v>
      </c>
      <c r="I104" t="s">
        <v>3</v>
      </c>
      <c r="J104">
        <v>333</v>
      </c>
      <c r="K104" t="s">
        <v>149</v>
      </c>
      <c r="L104" t="s">
        <v>300</v>
      </c>
      <c r="M104" t="s">
        <v>299</v>
      </c>
      <c r="O104">
        <v>54</v>
      </c>
      <c r="P104" t="s">
        <v>146</v>
      </c>
      <c r="Q104">
        <v>8</v>
      </c>
      <c r="R104">
        <v>5</v>
      </c>
      <c r="S104">
        <v>10</v>
      </c>
      <c r="T104" t="s">
        <v>27</v>
      </c>
      <c r="AB104" s="9"/>
      <c r="AI104" s="9">
        <f>100*(1-(AL104/AM104)/(AN104/AO104))</f>
        <v>12.5</v>
      </c>
      <c r="AJ104" s="9">
        <f>100*(1-EXP(LN((AL104/AM104)/(AN104/AO104))+_xlfn.NORM.INV(0.975,0,1)*SQRT((AM104-AL104)/(AM104*AL104)+(AO104-AN104)/(AO104*AN104))))</f>
        <v>-81.568819376547935</v>
      </c>
      <c r="AK104" s="9">
        <f>100*(1-EXP(LN((AL104/AM104)/(AN104/AO104))-_xlfn.NORM.INV(0.975,0,1)*SQRT((AM104-AL104)/(AM104*AL104)+(AO104-AN104)/(AO104*AN104))))</f>
        <v>57.832792952615804</v>
      </c>
      <c r="AL104">
        <v>19</v>
      </c>
      <c r="AM104">
        <v>228</v>
      </c>
      <c r="AN104">
        <v>10</v>
      </c>
      <c r="AO104">
        <v>105</v>
      </c>
      <c r="AP104" s="9">
        <f t="shared" si="39"/>
        <v>4.0570175438596534</v>
      </c>
      <c r="AQ104" s="9">
        <f t="shared" si="40"/>
        <v>-83.478063541454901</v>
      </c>
      <c r="AR104" s="9">
        <f t="shared" si="41"/>
        <v>49.830210190225429</v>
      </c>
      <c r="AS104">
        <v>25</v>
      </c>
      <c r="AT104">
        <v>228</v>
      </c>
      <c r="AU104">
        <v>12</v>
      </c>
      <c r="AV104">
        <v>105</v>
      </c>
      <c r="AW104" t="s">
        <v>166</v>
      </c>
      <c r="AX104" s="1" t="s">
        <v>224</v>
      </c>
      <c r="AY104" s="3" t="s">
        <v>301</v>
      </c>
    </row>
    <row r="105" spans="1:51" x14ac:dyDescent="0.2">
      <c r="A105" s="13" t="s">
        <v>381</v>
      </c>
      <c r="C105" t="s">
        <v>7</v>
      </c>
      <c r="D105" t="s">
        <v>7</v>
      </c>
      <c r="E105" t="s">
        <v>16</v>
      </c>
      <c r="F105" t="s">
        <v>196</v>
      </c>
      <c r="G105" t="s">
        <v>46</v>
      </c>
      <c r="H105">
        <v>2</v>
      </c>
      <c r="I105" t="s">
        <v>3</v>
      </c>
      <c r="J105">
        <v>144</v>
      </c>
      <c r="K105" t="s">
        <v>149</v>
      </c>
      <c r="L105" t="s">
        <v>399</v>
      </c>
      <c r="M105" t="s">
        <v>398</v>
      </c>
      <c r="P105" t="s">
        <v>146</v>
      </c>
      <c r="Q105">
        <v>11</v>
      </c>
      <c r="R105">
        <v>8</v>
      </c>
      <c r="S105">
        <v>13</v>
      </c>
      <c r="T105" t="s">
        <v>27</v>
      </c>
      <c r="AB105" s="9"/>
      <c r="AI105" s="9">
        <f>100*(1-(AL105/AM105)/(AN105/AO105))</f>
        <v>6.122448979591832</v>
      </c>
      <c r="AJ105" s="9">
        <f>100*(1-EXP(LN((AL105/AM105)/(AN105/AO105))+_xlfn.NORM.INV(0.975,0,1)*SQRT((AM105-AL105)/(AM105*AL105)+(AO105-AN105)/(AO105*AN105))))</f>
        <v>-258.84634634722602</v>
      </c>
      <c r="AK105" s="9">
        <f>100*(1-EXP(LN((AL105/AM105)/(AN105/AO105))-_xlfn.NORM.INV(0.975,0,1)*SQRT((AM105-AL105)/(AM105*AL105)+(AO105-AN105)/(AO105*AN105))))</f>
        <v>75.440757094788054</v>
      </c>
      <c r="AL105">
        <v>6</v>
      </c>
      <c r="AM105">
        <v>98</v>
      </c>
      <c r="AN105">
        <v>3</v>
      </c>
      <c r="AO105">
        <v>46</v>
      </c>
      <c r="AP105" s="9">
        <f t="shared" si="39"/>
        <v>-64.285714285714278</v>
      </c>
      <c r="AQ105" s="9">
        <f t="shared" si="40"/>
        <v>-660.1639963153342</v>
      </c>
      <c r="AR105" s="9">
        <f t="shared" si="41"/>
        <v>64.494772116027264</v>
      </c>
      <c r="AS105">
        <v>7</v>
      </c>
      <c r="AT105">
        <v>98</v>
      </c>
      <c r="AU105">
        <v>2</v>
      </c>
      <c r="AV105">
        <v>46</v>
      </c>
      <c r="AW105" t="s">
        <v>166</v>
      </c>
      <c r="AX105" s="15" t="s">
        <v>385</v>
      </c>
    </row>
    <row r="106" spans="1:51" x14ac:dyDescent="0.2">
      <c r="A106" s="13" t="s">
        <v>145</v>
      </c>
      <c r="C106" t="s">
        <v>7</v>
      </c>
      <c r="D106" t="s">
        <v>7</v>
      </c>
      <c r="E106" t="s">
        <v>18</v>
      </c>
      <c r="F106" t="s">
        <v>196</v>
      </c>
      <c r="G106" t="s">
        <v>263</v>
      </c>
      <c r="H106">
        <v>1</v>
      </c>
      <c r="I106" t="s">
        <v>3</v>
      </c>
      <c r="J106">
        <v>103</v>
      </c>
      <c r="K106" t="s">
        <v>149</v>
      </c>
      <c r="L106" t="s">
        <v>157</v>
      </c>
      <c r="M106" t="s">
        <v>159</v>
      </c>
      <c r="N106" t="s">
        <v>160</v>
      </c>
      <c r="P106" t="s">
        <v>146</v>
      </c>
      <c r="Q106">
        <v>9</v>
      </c>
      <c r="R106">
        <v>6</v>
      </c>
      <c r="S106">
        <v>11</v>
      </c>
      <c r="T106" t="s">
        <v>27</v>
      </c>
      <c r="AB106" s="9"/>
      <c r="AI106" s="9">
        <f>100*(1-(AL106/AM106)/(AN106/AO106))</f>
        <v>67.307692307692307</v>
      </c>
      <c r="AJ106" s="9">
        <f>100*(1-EXP(LN((AL106/AM106)/(AN106/AO106))+_xlfn.NORM.INV(0.975,0,1)*SQRT((AM106-AL106)/(AM106*AL106)+(AO106-AN106)/(AO106*AN106))))</f>
        <v>-204.02373295817324</v>
      </c>
      <c r="AK106" s="9">
        <f>100*(1-EXP(LN((AL106/AM106)/(AN106/AO106))-_xlfn.NORM.INV(0.975,0,1)*SQRT((AM106-AL106)/(AM106*AL106)+(AO106-AN106)/(AO106*AN106))))</f>
        <v>96.484527797059968</v>
      </c>
      <c r="AL106">
        <v>1</v>
      </c>
      <c r="AM106">
        <v>52</v>
      </c>
      <c r="AN106">
        <v>3</v>
      </c>
      <c r="AO106">
        <v>51</v>
      </c>
      <c r="AP106" s="9">
        <f t="shared" si="39"/>
        <v>17.011834319526621</v>
      </c>
      <c r="AQ106" s="9">
        <f t="shared" si="40"/>
        <v>-67.776421336238741</v>
      </c>
      <c r="AR106" s="9">
        <f t="shared" si="41"/>
        <v>58.951111317319892</v>
      </c>
      <c r="AS106">
        <v>11</v>
      </c>
      <c r="AT106">
        <v>52</v>
      </c>
      <c r="AU106">
        <v>13</v>
      </c>
      <c r="AV106">
        <v>51</v>
      </c>
      <c r="AW106" t="s">
        <v>150</v>
      </c>
      <c r="AX106" s="1" t="s">
        <v>162</v>
      </c>
      <c r="AY106" t="s">
        <v>161</v>
      </c>
    </row>
    <row r="107" spans="1:51" x14ac:dyDescent="0.2">
      <c r="A107" s="13" t="s">
        <v>48</v>
      </c>
      <c r="C107" t="s">
        <v>49</v>
      </c>
      <c r="D107" t="s">
        <v>52</v>
      </c>
      <c r="E107" t="s">
        <v>351</v>
      </c>
      <c r="F107" t="s">
        <v>196</v>
      </c>
      <c r="H107">
        <v>2</v>
      </c>
      <c r="I107" t="s">
        <v>3</v>
      </c>
      <c r="J107">
        <v>60</v>
      </c>
      <c r="K107" t="s">
        <v>149</v>
      </c>
      <c r="P107" t="s">
        <v>146</v>
      </c>
      <c r="S107">
        <v>10</v>
      </c>
      <c r="T107" t="s">
        <v>28</v>
      </c>
      <c r="AB107" s="9"/>
      <c r="AI107" s="9"/>
      <c r="AJ107" s="9"/>
      <c r="AK107" s="9"/>
      <c r="AP107" s="9">
        <f t="shared" si="39"/>
        <v>0</v>
      </c>
      <c r="AQ107" s="9">
        <f t="shared" si="40"/>
        <v>-1425.9760455310125</v>
      </c>
      <c r="AR107" s="9">
        <f t="shared" si="41"/>
        <v>93.446817183476711</v>
      </c>
      <c r="AS107">
        <v>1</v>
      </c>
      <c r="AT107">
        <v>30</v>
      </c>
      <c r="AU107">
        <v>1</v>
      </c>
      <c r="AV107">
        <v>30</v>
      </c>
      <c r="AW107" t="s">
        <v>352</v>
      </c>
      <c r="AX107" s="1" t="s">
        <v>50</v>
      </c>
    </row>
    <row r="108" spans="1:51" x14ac:dyDescent="0.2">
      <c r="A108" s="13" t="s">
        <v>32</v>
      </c>
      <c r="C108" t="s">
        <v>52</v>
      </c>
      <c r="D108" t="s">
        <v>52</v>
      </c>
      <c r="E108" t="s">
        <v>33</v>
      </c>
      <c r="F108" t="s">
        <v>196</v>
      </c>
      <c r="H108">
        <v>1</v>
      </c>
      <c r="I108" t="s">
        <v>3</v>
      </c>
      <c r="J108">
        <v>50</v>
      </c>
      <c r="K108" t="s">
        <v>149</v>
      </c>
      <c r="L108" t="s">
        <v>288</v>
      </c>
      <c r="M108" t="s">
        <v>286</v>
      </c>
      <c r="P108" t="s">
        <v>146</v>
      </c>
      <c r="AB108" s="9"/>
      <c r="AI108" s="9"/>
      <c r="AJ108" s="9"/>
      <c r="AK108" s="9"/>
      <c r="AP108" s="9">
        <f t="shared" si="39"/>
        <v>58.333333333333329</v>
      </c>
      <c r="AQ108" s="9">
        <f t="shared" si="40"/>
        <v>12.869665740863956</v>
      </c>
      <c r="AR108" s="9">
        <f t="shared" si="41"/>
        <v>80.074550087829238</v>
      </c>
      <c r="AS108">
        <v>10</v>
      </c>
      <c r="AT108">
        <v>40</v>
      </c>
      <c r="AU108">
        <v>6</v>
      </c>
      <c r="AV108">
        <v>10</v>
      </c>
      <c r="AW108" t="s">
        <v>166</v>
      </c>
      <c r="AX108" s="1" t="s">
        <v>35</v>
      </c>
      <c r="AY108" t="s">
        <v>287</v>
      </c>
    </row>
    <row r="109" spans="1:51" x14ac:dyDescent="0.2">
      <c r="A109" s="13" t="s">
        <v>32</v>
      </c>
      <c r="B109" t="s">
        <v>135</v>
      </c>
      <c r="C109" t="s">
        <v>52</v>
      </c>
      <c r="D109" t="s">
        <v>52</v>
      </c>
      <c r="E109" t="s">
        <v>36</v>
      </c>
      <c r="F109" t="s">
        <v>196</v>
      </c>
      <c r="H109">
        <v>1</v>
      </c>
      <c r="I109" t="s">
        <v>3</v>
      </c>
      <c r="J109">
        <v>20</v>
      </c>
      <c r="K109" t="s">
        <v>149</v>
      </c>
      <c r="L109" t="s">
        <v>288</v>
      </c>
      <c r="M109" t="s">
        <v>286</v>
      </c>
      <c r="P109" t="s">
        <v>146</v>
      </c>
      <c r="AB109" s="9"/>
      <c r="AI109" s="9"/>
      <c r="AJ109" s="9"/>
      <c r="AK109" s="9"/>
      <c r="AP109" s="9">
        <f t="shared" si="39"/>
        <v>66.666666666666657</v>
      </c>
      <c r="AQ109" s="9">
        <f t="shared" si="40"/>
        <v>-27.162804941446339</v>
      </c>
      <c r="AR109" s="9">
        <f t="shared" si="41"/>
        <v>91.262294728220752</v>
      </c>
      <c r="AS109">
        <v>2</v>
      </c>
      <c r="AT109">
        <v>10</v>
      </c>
      <c r="AU109">
        <v>6</v>
      </c>
      <c r="AV109">
        <v>10</v>
      </c>
      <c r="AW109" t="s">
        <v>166</v>
      </c>
      <c r="AX109" s="1" t="s">
        <v>35</v>
      </c>
      <c r="AY109" t="s">
        <v>287</v>
      </c>
    </row>
    <row r="110" spans="1:51" x14ac:dyDescent="0.2">
      <c r="A110" s="13" t="s">
        <v>32</v>
      </c>
      <c r="B110" t="s">
        <v>136</v>
      </c>
      <c r="C110" t="s">
        <v>52</v>
      </c>
      <c r="D110" t="s">
        <v>52</v>
      </c>
      <c r="E110" t="s">
        <v>37</v>
      </c>
      <c r="F110" t="s">
        <v>196</v>
      </c>
      <c r="H110">
        <v>1</v>
      </c>
      <c r="I110" t="s">
        <v>3</v>
      </c>
      <c r="J110">
        <v>20</v>
      </c>
      <c r="K110" t="s">
        <v>149</v>
      </c>
      <c r="L110" t="s">
        <v>288</v>
      </c>
      <c r="M110" t="s">
        <v>286</v>
      </c>
      <c r="P110" t="s">
        <v>146</v>
      </c>
      <c r="AB110" s="9"/>
      <c r="AI110" s="9"/>
      <c r="AJ110" s="9"/>
      <c r="AK110" s="9"/>
      <c r="AP110" s="9">
        <f t="shared" si="39"/>
        <v>50</v>
      </c>
      <c r="AQ110" s="9">
        <f t="shared" si="40"/>
        <v>-46.282471915511159</v>
      </c>
      <c r="AR110" s="9">
        <f t="shared" si="41"/>
        <v>82.909777451368655</v>
      </c>
      <c r="AS110">
        <v>3</v>
      </c>
      <c r="AT110">
        <v>10</v>
      </c>
      <c r="AU110">
        <v>6</v>
      </c>
      <c r="AV110">
        <v>10</v>
      </c>
      <c r="AW110" t="s">
        <v>166</v>
      </c>
      <c r="AX110" s="1" t="s">
        <v>35</v>
      </c>
      <c r="AY110" t="s">
        <v>287</v>
      </c>
    </row>
    <row r="111" spans="1:51" x14ac:dyDescent="0.2">
      <c r="A111" s="13" t="s">
        <v>32</v>
      </c>
      <c r="B111" t="s">
        <v>137</v>
      </c>
      <c r="C111" t="s">
        <v>52</v>
      </c>
      <c r="D111" t="s">
        <v>52</v>
      </c>
      <c r="E111" t="s">
        <v>38</v>
      </c>
      <c r="F111" t="s">
        <v>196</v>
      </c>
      <c r="H111">
        <v>1</v>
      </c>
      <c r="I111" t="s">
        <v>3</v>
      </c>
      <c r="J111">
        <v>20</v>
      </c>
      <c r="K111" t="s">
        <v>149</v>
      </c>
      <c r="L111" t="s">
        <v>288</v>
      </c>
      <c r="M111" t="s">
        <v>286</v>
      </c>
      <c r="P111" t="s">
        <v>146</v>
      </c>
      <c r="AB111" s="9"/>
      <c r="AI111" s="9"/>
      <c r="AJ111" s="9"/>
      <c r="AK111" s="9"/>
      <c r="AP111" s="9">
        <f t="shared" si="39"/>
        <v>83.333333333333329</v>
      </c>
      <c r="AQ111" s="9">
        <f t="shared" si="40"/>
        <v>-14.483623199044882</v>
      </c>
      <c r="AR111" s="9">
        <f t="shared" si="41"/>
        <v>97.573646168633005</v>
      </c>
      <c r="AS111">
        <v>1</v>
      </c>
      <c r="AT111">
        <v>10</v>
      </c>
      <c r="AU111">
        <v>6</v>
      </c>
      <c r="AV111">
        <v>10</v>
      </c>
      <c r="AW111" t="s">
        <v>166</v>
      </c>
      <c r="AX111" s="1" t="s">
        <v>35</v>
      </c>
      <c r="AY111" t="s">
        <v>287</v>
      </c>
    </row>
    <row r="112" spans="1:51" x14ac:dyDescent="0.2">
      <c r="A112" s="13" t="s">
        <v>32</v>
      </c>
      <c r="B112" t="s">
        <v>138</v>
      </c>
      <c r="C112" t="s">
        <v>52</v>
      </c>
      <c r="D112" t="s">
        <v>52</v>
      </c>
      <c r="E112" t="s">
        <v>39</v>
      </c>
      <c r="F112" t="s">
        <v>196</v>
      </c>
      <c r="H112">
        <v>1</v>
      </c>
      <c r="I112" t="s">
        <v>3</v>
      </c>
      <c r="J112">
        <v>20</v>
      </c>
      <c r="K112" t="s">
        <v>149</v>
      </c>
      <c r="L112" t="s">
        <v>288</v>
      </c>
      <c r="M112" t="s">
        <v>286</v>
      </c>
      <c r="P112" t="s">
        <v>146</v>
      </c>
      <c r="AB112" s="9"/>
      <c r="AI112" s="9"/>
      <c r="AJ112" s="9"/>
      <c r="AK112" s="9"/>
      <c r="AP112" s="9">
        <f t="shared" si="39"/>
        <v>33.333333333333329</v>
      </c>
      <c r="AQ112" s="9">
        <f t="shared" si="40"/>
        <v>-66.005125290169659</v>
      </c>
      <c r="AR112" s="9">
        <f t="shared" si="41"/>
        <v>73.227064907328909</v>
      </c>
      <c r="AS112">
        <v>4</v>
      </c>
      <c r="AT112">
        <v>10</v>
      </c>
      <c r="AU112">
        <v>6</v>
      </c>
      <c r="AV112">
        <v>10</v>
      </c>
      <c r="AW112" t="s">
        <v>166</v>
      </c>
      <c r="AX112" s="1" t="s">
        <v>35</v>
      </c>
      <c r="AY112" t="s">
        <v>287</v>
      </c>
    </row>
    <row r="113" spans="1:51" x14ac:dyDescent="0.2">
      <c r="A113" s="13" t="s">
        <v>410</v>
      </c>
      <c r="C113" t="s">
        <v>457</v>
      </c>
      <c r="D113" t="s">
        <v>52</v>
      </c>
      <c r="E113" t="s">
        <v>458</v>
      </c>
      <c r="F113" t="s">
        <v>196</v>
      </c>
      <c r="H113">
        <v>1</v>
      </c>
      <c r="I113" t="s">
        <v>3</v>
      </c>
      <c r="J113">
        <v>18</v>
      </c>
      <c r="K113" t="s">
        <v>46</v>
      </c>
      <c r="L113" t="s">
        <v>456</v>
      </c>
      <c r="M113" t="s">
        <v>459</v>
      </c>
      <c r="N113" t="s">
        <v>236</v>
      </c>
      <c r="O113">
        <v>11</v>
      </c>
      <c r="P113" t="s">
        <v>146</v>
      </c>
      <c r="Q113">
        <v>9</v>
      </c>
      <c r="R113">
        <v>7</v>
      </c>
      <c r="S113">
        <v>21</v>
      </c>
      <c r="T113" t="s">
        <v>27</v>
      </c>
      <c r="AB113" s="9"/>
      <c r="AI113" s="9">
        <f>100*(1-(AL113/AM113)/(AN113/AO113))</f>
        <v>68</v>
      </c>
      <c r="AJ113" s="9">
        <f>100*(1-EXP(LN((AL113/AM113)/(AN113/AO113))+_xlfn.NORM.INV(0.975,0,1)*SQRT((AM113-AL113)/(AM113*AL113)+(AO113-AN113)/(AO113*AN113))))</f>
        <v>-23.537883567173434</v>
      </c>
      <c r="AK113" s="9">
        <f>100*(1-EXP(LN((AL113/AM113)/(AN113/AO113))-_xlfn.NORM.INV(0.975,0,1)*SQRT((AM113-AL113)/(AM113*AL113)+(AO113-AN113)/(AO113*AN113))))</f>
        <v>91.71104465746167</v>
      </c>
      <c r="AL113">
        <v>2</v>
      </c>
      <c r="AM113">
        <v>10</v>
      </c>
      <c r="AN113">
        <v>5</v>
      </c>
      <c r="AO113">
        <v>8</v>
      </c>
      <c r="AP113" s="9"/>
      <c r="AQ113" s="9"/>
      <c r="AR113" s="9"/>
      <c r="AS113">
        <v>0</v>
      </c>
      <c r="AT113">
        <v>10</v>
      </c>
      <c r="AU113">
        <v>3</v>
      </c>
      <c r="AV113">
        <v>38</v>
      </c>
      <c r="AW113" t="s">
        <v>166</v>
      </c>
      <c r="AX113" s="15" t="s">
        <v>418</v>
      </c>
      <c r="AY113" t="s">
        <v>460</v>
      </c>
    </row>
    <row r="114" spans="1:51" x14ac:dyDescent="0.2">
      <c r="A114" s="13" t="s">
        <v>51</v>
      </c>
      <c r="C114" t="s">
        <v>52</v>
      </c>
      <c r="D114" t="s">
        <v>52</v>
      </c>
      <c r="E114" t="s">
        <v>353</v>
      </c>
      <c r="F114" t="s">
        <v>196</v>
      </c>
      <c r="H114">
        <v>1</v>
      </c>
      <c r="I114" t="s">
        <v>3</v>
      </c>
      <c r="J114">
        <v>579</v>
      </c>
      <c r="K114" t="s">
        <v>149</v>
      </c>
      <c r="M114" t="s">
        <v>354</v>
      </c>
      <c r="O114">
        <v>48</v>
      </c>
      <c r="P114" t="s">
        <v>146</v>
      </c>
      <c r="Q114">
        <v>8</v>
      </c>
      <c r="R114">
        <v>6</v>
      </c>
      <c r="S114">
        <v>10</v>
      </c>
      <c r="T114" t="s">
        <v>27</v>
      </c>
      <c r="AB114" s="9"/>
      <c r="AI114" s="9"/>
      <c r="AJ114" s="9"/>
      <c r="AK114" s="9"/>
      <c r="AP114" s="9">
        <f>100*(1-(AS114/AT114)/(AU114/AV114))</f>
        <v>21.23266563944529</v>
      </c>
      <c r="AQ114" s="9">
        <f>100*(1-EXP(LN((AS114/AT114)/(AU114/AV114))+_xlfn.NORM.INV(0.975,0,1)*SQRT((AT114-AS114)/(AT114*AS114)+(AV114-AU114)/(AV114*AU114))))</f>
        <v>-43.700139747262526</v>
      </c>
      <c r="AR114" s="9">
        <f>100*(1-EXP(LN((AS114/AT114)/(AU114/AV114))-_xlfn.NORM.INV(0.975,0,1)*SQRT((AT114-AS114)/(AT114*AS114)+(AV114-AU114)/(AV114*AU114))))</f>
        <v>56.824725618364511</v>
      </c>
      <c r="AS114">
        <v>18</v>
      </c>
      <c r="AT114">
        <v>295</v>
      </c>
      <c r="AU114">
        <v>22</v>
      </c>
      <c r="AV114">
        <v>284</v>
      </c>
      <c r="AW114" t="s">
        <v>166</v>
      </c>
      <c r="AX114" s="1" t="s">
        <v>53</v>
      </c>
      <c r="AY114" t="s">
        <v>355</v>
      </c>
    </row>
    <row r="115" spans="1:51" x14ac:dyDescent="0.2">
      <c r="A115" s="13" t="s">
        <v>40</v>
      </c>
      <c r="C115" t="s">
        <v>41</v>
      </c>
      <c r="D115" t="s">
        <v>52</v>
      </c>
      <c r="E115" t="s">
        <v>43</v>
      </c>
      <c r="F115" t="s">
        <v>196</v>
      </c>
      <c r="H115">
        <v>2</v>
      </c>
      <c r="I115" t="s">
        <v>3</v>
      </c>
      <c r="J115">
        <v>241</v>
      </c>
      <c r="K115" t="s">
        <v>149</v>
      </c>
      <c r="L115" t="s">
        <v>350</v>
      </c>
      <c r="M115" t="s">
        <v>348</v>
      </c>
      <c r="P115" t="s">
        <v>146</v>
      </c>
      <c r="Q115">
        <v>6</v>
      </c>
      <c r="R115">
        <v>5</v>
      </c>
      <c r="S115">
        <v>8</v>
      </c>
      <c r="T115" t="s">
        <v>27</v>
      </c>
      <c r="AB115" s="9"/>
      <c r="AI115" s="9">
        <f t="shared" ref="AI115" si="42">100*(1-(AL115/AM115)/(AN115/AO115))</f>
        <v>32.552342971086745</v>
      </c>
      <c r="AJ115" s="9">
        <f t="shared" ref="AJ115" si="43">100*(1-EXP(LN((AL115/AM115)/(AN115/AO115))+_xlfn.NORM.INV(0.975,0,1)*SQRT((AM115-AL115)/(AM115*AL115)+(AO115-AN115)/(AO115*AN115))))</f>
        <v>-37.893013356389929</v>
      </c>
      <c r="AK115" s="9">
        <f t="shared" ref="AK115" si="44">100*(1-EXP(LN((AL115/AM115)/(AN115/AO115))-_xlfn.NORM.INV(0.975,0,1)*SQRT((AM115-AL115)/(AM115*AL115)+(AO115-AN115)/(AO115*AN115))))</f>
        <v>67.009304329782395</v>
      </c>
      <c r="AL115">
        <v>11</v>
      </c>
      <c r="AM115">
        <v>118</v>
      </c>
      <c r="AN115">
        <v>17</v>
      </c>
      <c r="AO115">
        <v>123</v>
      </c>
      <c r="AP115" s="9">
        <f>100*(1-(AS115/AT115)/(AU115/AV115))</f>
        <v>40.435835351089587</v>
      </c>
      <c r="AQ115" s="9">
        <f>100*(1-EXP(LN((AS115/AT115)/(AU115/AV115))+_xlfn.NORM.INV(0.975,0,1)*SQRT((AT115-AS115)/(AT115*AS115)+(AV115-AU115)/(AV115*AU115))))</f>
        <v>-36.754807117853886</v>
      </c>
      <c r="AR115" s="9">
        <f>100*(1-EXP(LN((AS115/AT115)/(AU115/AV115))-_xlfn.NORM.INV(0.975,0,1)*SQRT((AT115-AS115)/(AT115*AS115)+(AV115-AU115)/(AV115*AU115))))</f>
        <v>74.056563092038346</v>
      </c>
      <c r="AS115">
        <v>8</v>
      </c>
      <c r="AT115">
        <v>118</v>
      </c>
      <c r="AU115">
        <v>14</v>
      </c>
      <c r="AV115">
        <v>123</v>
      </c>
      <c r="AW115" t="s">
        <v>186</v>
      </c>
      <c r="AX115" s="1" t="s">
        <v>42</v>
      </c>
      <c r="AY115" t="s">
        <v>349</v>
      </c>
    </row>
    <row r="125" spans="1:51" x14ac:dyDescent="0.2">
      <c r="AB125" s="9"/>
    </row>
    <row r="126" spans="1:51" x14ac:dyDescent="0.2">
      <c r="AB126" s="9"/>
    </row>
    <row r="127" spans="1:51" x14ac:dyDescent="0.2">
      <c r="AB127" s="9"/>
    </row>
    <row r="128" spans="1:51" x14ac:dyDescent="0.2">
      <c r="AB128" s="9"/>
    </row>
    <row r="129" spans="28:28" x14ac:dyDescent="0.2">
      <c r="AB129" s="9"/>
    </row>
    <row r="130" spans="28:28" x14ac:dyDescent="0.2">
      <c r="AB130" s="9"/>
    </row>
    <row r="131" spans="28:28" x14ac:dyDescent="0.2">
      <c r="AB131" s="9"/>
    </row>
    <row r="132" spans="28:28" x14ac:dyDescent="0.2">
      <c r="AB132" s="9"/>
    </row>
    <row r="133" spans="28:28" x14ac:dyDescent="0.2">
      <c r="AB133" s="9"/>
    </row>
    <row r="134" spans="28:28" x14ac:dyDescent="0.2">
      <c r="AB134" s="9"/>
    </row>
    <row r="135" spans="28:28" x14ac:dyDescent="0.2">
      <c r="AB135" s="9"/>
    </row>
    <row r="136" spans="28:28" x14ac:dyDescent="0.2">
      <c r="AB136" s="9"/>
    </row>
    <row r="137" spans="28:28" x14ac:dyDescent="0.2">
      <c r="AB137" s="9"/>
    </row>
    <row r="138" spans="28:28" x14ac:dyDescent="0.2">
      <c r="AB138" s="9"/>
    </row>
    <row r="139" spans="28:28" x14ac:dyDescent="0.2">
      <c r="AB139" s="9"/>
    </row>
    <row r="140" spans="28:28" x14ac:dyDescent="0.2">
      <c r="AB140" s="9"/>
    </row>
    <row r="141" spans="28:28" x14ac:dyDescent="0.2">
      <c r="AB141" s="9"/>
    </row>
    <row r="142" spans="28:28" x14ac:dyDescent="0.2">
      <c r="AB142" s="9"/>
    </row>
    <row r="143" spans="28:28" x14ac:dyDescent="0.2">
      <c r="AB143" s="9"/>
    </row>
    <row r="144" spans="28:28" x14ac:dyDescent="0.2">
      <c r="AB144" s="9"/>
    </row>
    <row r="145" spans="28:28" x14ac:dyDescent="0.2">
      <c r="AB145" s="9"/>
    </row>
    <row r="146" spans="28:28" x14ac:dyDescent="0.2">
      <c r="AB146" s="9"/>
    </row>
    <row r="147" spans="28:28" x14ac:dyDescent="0.2">
      <c r="AB147" s="9"/>
    </row>
    <row r="148" spans="28:28" x14ac:dyDescent="0.2">
      <c r="AB148" s="9"/>
    </row>
    <row r="149" spans="28:28" x14ac:dyDescent="0.2">
      <c r="AB149" s="9"/>
    </row>
    <row r="150" spans="28:28" x14ac:dyDescent="0.2">
      <c r="AB150" s="9"/>
    </row>
    <row r="151" spans="28:28" x14ac:dyDescent="0.2">
      <c r="AB151" s="9"/>
    </row>
    <row r="152" spans="28:28" x14ac:dyDescent="0.2">
      <c r="AB152" s="9"/>
    </row>
    <row r="153" spans="28:28" x14ac:dyDescent="0.2">
      <c r="AB153" s="9"/>
    </row>
    <row r="154" spans="28:28" x14ac:dyDescent="0.2">
      <c r="AB154" s="9"/>
    </row>
    <row r="155" spans="28:28" x14ac:dyDescent="0.2">
      <c r="AB155" s="9"/>
    </row>
    <row r="156" spans="28:28" x14ac:dyDescent="0.2">
      <c r="AB156" s="9"/>
    </row>
    <row r="157" spans="28:28" x14ac:dyDescent="0.2">
      <c r="AB157" s="9"/>
    </row>
    <row r="158" spans="28:28" x14ac:dyDescent="0.2">
      <c r="AB158" s="9"/>
    </row>
    <row r="159" spans="28:28" x14ac:dyDescent="0.2">
      <c r="AB159" s="9"/>
    </row>
    <row r="160" spans="28:28" x14ac:dyDescent="0.2">
      <c r="AB160" s="9"/>
    </row>
    <row r="161" spans="28:28" x14ac:dyDescent="0.2">
      <c r="AB161" s="9"/>
    </row>
    <row r="162" spans="28:28" x14ac:dyDescent="0.2">
      <c r="AB162" s="9"/>
    </row>
    <row r="163" spans="28:28" x14ac:dyDescent="0.2">
      <c r="AB163" s="9"/>
    </row>
    <row r="164" spans="28:28" x14ac:dyDescent="0.2">
      <c r="AB164" s="9"/>
    </row>
    <row r="165" spans="28:28" x14ac:dyDescent="0.2">
      <c r="AB165" s="9"/>
    </row>
    <row r="166" spans="28:28" x14ac:dyDescent="0.2">
      <c r="AB166" s="9"/>
    </row>
    <row r="167" spans="28:28" x14ac:dyDescent="0.2">
      <c r="AB167" s="9"/>
    </row>
    <row r="168" spans="28:28" x14ac:dyDescent="0.2">
      <c r="AB168" s="9"/>
    </row>
    <row r="169" spans="28:28" x14ac:dyDescent="0.2">
      <c r="AB169" s="9"/>
    </row>
    <row r="170" spans="28:28" x14ac:dyDescent="0.2">
      <c r="AB170" s="9"/>
    </row>
    <row r="171" spans="28:28" x14ac:dyDescent="0.2">
      <c r="AB171" s="9"/>
    </row>
    <row r="172" spans="28:28" x14ac:dyDescent="0.2">
      <c r="AB172" s="9"/>
    </row>
    <row r="173" spans="28:28" x14ac:dyDescent="0.2">
      <c r="AB173" s="9"/>
    </row>
    <row r="174" spans="28:28" x14ac:dyDescent="0.2">
      <c r="AB174" s="9"/>
    </row>
    <row r="175" spans="28:28" x14ac:dyDescent="0.2">
      <c r="AB175" s="9"/>
    </row>
    <row r="176" spans="28:28" x14ac:dyDescent="0.2">
      <c r="AB176" s="9"/>
    </row>
    <row r="177" spans="28:28" x14ac:dyDescent="0.2">
      <c r="AB177" s="9"/>
    </row>
    <row r="178" spans="28:28" x14ac:dyDescent="0.2">
      <c r="AB178" s="9"/>
    </row>
    <row r="179" spans="28:28" x14ac:dyDescent="0.2">
      <c r="AB179" s="9"/>
    </row>
    <row r="180" spans="28:28" x14ac:dyDescent="0.2">
      <c r="AB180" s="9"/>
    </row>
    <row r="181" spans="28:28" x14ac:dyDescent="0.2">
      <c r="AB181" s="9"/>
    </row>
    <row r="182" spans="28:28" x14ac:dyDescent="0.2">
      <c r="AB182" s="9"/>
    </row>
    <row r="183" spans="28:28" x14ac:dyDescent="0.2">
      <c r="AB183" s="9"/>
    </row>
    <row r="184" spans="28:28" x14ac:dyDescent="0.2">
      <c r="AB184" s="9"/>
    </row>
    <row r="185" spans="28:28" x14ac:dyDescent="0.2">
      <c r="AB185" s="9"/>
    </row>
    <row r="186" spans="28:28" x14ac:dyDescent="0.2">
      <c r="AB186" s="9"/>
    </row>
    <row r="187" spans="28:28" x14ac:dyDescent="0.2">
      <c r="AB187" s="9"/>
    </row>
    <row r="188" spans="28:28" x14ac:dyDescent="0.2">
      <c r="AB188" s="9"/>
    </row>
    <row r="189" spans="28:28" x14ac:dyDescent="0.2">
      <c r="AB189" s="9"/>
    </row>
    <row r="190" spans="28:28" x14ac:dyDescent="0.2">
      <c r="AB190" s="9"/>
    </row>
    <row r="191" spans="28:28" x14ac:dyDescent="0.2">
      <c r="AB191" s="9"/>
    </row>
    <row r="192" spans="28:28" x14ac:dyDescent="0.2">
      <c r="AB192" s="9"/>
    </row>
    <row r="193" spans="28:28" x14ac:dyDescent="0.2">
      <c r="AB193" s="9"/>
    </row>
    <row r="194" spans="28:28" x14ac:dyDescent="0.2">
      <c r="AB194" s="9"/>
    </row>
    <row r="195" spans="28:28" x14ac:dyDescent="0.2">
      <c r="AB195" s="9"/>
    </row>
    <row r="196" spans="28:28" x14ac:dyDescent="0.2">
      <c r="AB196" s="9"/>
    </row>
    <row r="197" spans="28:28" x14ac:dyDescent="0.2">
      <c r="AB197" s="9"/>
    </row>
    <row r="198" spans="28:28" x14ac:dyDescent="0.2">
      <c r="AB198" s="9"/>
    </row>
    <row r="199" spans="28:28" x14ac:dyDescent="0.2">
      <c r="AB199" s="9"/>
    </row>
    <row r="200" spans="28:28" x14ac:dyDescent="0.2">
      <c r="AB200" s="9"/>
    </row>
    <row r="201" spans="28:28" x14ac:dyDescent="0.2">
      <c r="AB201" s="9"/>
    </row>
    <row r="202" spans="28:28" x14ac:dyDescent="0.2">
      <c r="AB202" s="9"/>
    </row>
    <row r="203" spans="28:28" x14ac:dyDescent="0.2">
      <c r="AB203" s="9"/>
    </row>
    <row r="204" spans="28:28" x14ac:dyDescent="0.2">
      <c r="AB204" s="9"/>
    </row>
    <row r="205" spans="28:28" x14ac:dyDescent="0.2">
      <c r="AB205" s="9"/>
    </row>
    <row r="206" spans="28:28" x14ac:dyDescent="0.2">
      <c r="AB206" s="9"/>
    </row>
    <row r="207" spans="28:28" x14ac:dyDescent="0.2">
      <c r="AB207" s="9"/>
    </row>
    <row r="208" spans="28:28" x14ac:dyDescent="0.2">
      <c r="AB208" s="9"/>
    </row>
    <row r="209" spans="28:28" x14ac:dyDescent="0.2">
      <c r="AB209" s="9"/>
    </row>
    <row r="210" spans="28:28" x14ac:dyDescent="0.2">
      <c r="AB210" s="9"/>
    </row>
    <row r="211" spans="28:28" x14ac:dyDescent="0.2">
      <c r="AB211" s="9"/>
    </row>
    <row r="212" spans="28:28" x14ac:dyDescent="0.2">
      <c r="AB212" s="9"/>
    </row>
    <row r="213" spans="28:28" x14ac:dyDescent="0.2">
      <c r="AB213" s="9"/>
    </row>
    <row r="214" spans="28:28" x14ac:dyDescent="0.2">
      <c r="AB214" s="9"/>
    </row>
    <row r="215" spans="28:28" x14ac:dyDescent="0.2">
      <c r="AB215" s="9"/>
    </row>
    <row r="216" spans="28:28" x14ac:dyDescent="0.2">
      <c r="AB216" s="9"/>
    </row>
    <row r="217" spans="28:28" x14ac:dyDescent="0.2">
      <c r="AB217" s="9"/>
    </row>
    <row r="218" spans="28:28" x14ac:dyDescent="0.2">
      <c r="AB218" s="9"/>
    </row>
    <row r="219" spans="28:28" x14ac:dyDescent="0.2">
      <c r="AB219" s="9"/>
    </row>
    <row r="220" spans="28:28" x14ac:dyDescent="0.2">
      <c r="AB220" s="9"/>
    </row>
    <row r="221" spans="28:28" x14ac:dyDescent="0.2">
      <c r="AB221" s="9"/>
    </row>
    <row r="222" spans="28:28" x14ac:dyDescent="0.2">
      <c r="AB222" s="9"/>
    </row>
    <row r="223" spans="28:28" x14ac:dyDescent="0.2">
      <c r="AB223" s="9"/>
    </row>
    <row r="224" spans="28:28" x14ac:dyDescent="0.2">
      <c r="AB224" s="9"/>
    </row>
    <row r="225" spans="28:28" x14ac:dyDescent="0.2">
      <c r="AB225" s="9"/>
    </row>
  </sheetData>
  <sortState xmlns:xlrd2="http://schemas.microsoft.com/office/spreadsheetml/2017/richdata2" ref="A59:CG99">
    <sortCondition ref="P59:P99"/>
    <sortCondition descending="1" ref="D59:D99"/>
    <sortCondition ref="C59:C99"/>
    <sortCondition ref="A59:A99"/>
  </sortState>
  <hyperlinks>
    <hyperlink ref="AX33" r:id="rId1" xr:uid="{8BEB3917-9CBA-1E4D-87B2-FB44B4AB14B1}"/>
    <hyperlink ref="AX34" r:id="rId2" xr:uid="{5DE2FC63-AF74-304D-976F-EBDA5BEF9236}"/>
    <hyperlink ref="AX35" r:id="rId3" xr:uid="{8E5958C7-87FB-424C-9FCC-889B350D5014}"/>
    <hyperlink ref="AX36" r:id="rId4" xr:uid="{DFEDFD5D-A532-834B-B5FC-6AFC0FD21EFE}"/>
    <hyperlink ref="AX72" r:id="rId5" xr:uid="{7FD140D6-978E-2243-AECC-EF3758CC7FCF}"/>
    <hyperlink ref="AX81" r:id="rId6" xr:uid="{8A27D8B2-C691-1642-8930-FFAEACE34E70}"/>
    <hyperlink ref="AX77" r:id="rId7" xr:uid="{5BAB7D8B-1073-C14A-8DCC-CB0A8CCCD42D}"/>
    <hyperlink ref="AX5" r:id="rId8" xr:uid="{6A56E3F9-DA91-2A48-A225-3BDA41088F81}"/>
    <hyperlink ref="AX37" r:id="rId9" xr:uid="{6B9CB20F-A7E5-1641-8758-0D93F2B541B3}"/>
    <hyperlink ref="AX69" r:id="rId10" xr:uid="{C9AA38F5-1F99-C34E-A382-C116E0960F85}"/>
    <hyperlink ref="AX55" r:id="rId11" xr:uid="{A22F6E59-13B4-B64B-998D-B81CAC735FF3}"/>
    <hyperlink ref="AX54" r:id="rId12" xr:uid="{C4C2B854-A9CD-CC42-8864-B5F43B024C68}"/>
    <hyperlink ref="AX86" r:id="rId13" xr:uid="{28779C94-CDA4-8E43-8A0A-FA9E88C43E19}"/>
    <hyperlink ref="AX108" r:id="rId14" xr:uid="{17763A8F-8E7B-B94B-92A4-6756A5EB76C2}"/>
    <hyperlink ref="AX109" r:id="rId15" xr:uid="{D44F5AE7-76EA-F546-8BEF-1D78CA732802}"/>
    <hyperlink ref="AX110" r:id="rId16" xr:uid="{68F738F0-F2EA-9B4D-AB63-5AD37B915153}"/>
    <hyperlink ref="AX111" r:id="rId17" xr:uid="{E00167CD-21EB-A341-B42C-F28072762090}"/>
    <hyperlink ref="AX112" r:id="rId18" xr:uid="{90225C93-A9BA-A846-B2AC-1D61088462B7}"/>
    <hyperlink ref="AX115" r:id="rId19" xr:uid="{7BE96ADC-D3CC-F64C-B60E-907BCA7368E4}"/>
    <hyperlink ref="AX114" r:id="rId20" xr:uid="{2F186532-60E2-4C45-9841-F7B56A45EE18}"/>
    <hyperlink ref="AX106" r:id="rId21" xr:uid="{6965E3F7-5D9B-4946-B971-EA5C1229CA0F}"/>
    <hyperlink ref="AX82" r:id="rId22" xr:uid="{4128B6AE-0C84-AF48-8606-492D5294E35D}"/>
    <hyperlink ref="AX79" r:id="rId23" xr:uid="{2208327B-E076-324B-8B3C-82B039FCF409}"/>
    <hyperlink ref="AX75" r:id="rId24" xr:uid="{DCB428A9-3DB5-4544-9963-31DED19FDABC}"/>
    <hyperlink ref="AX53" r:id="rId25" xr:uid="{02903AD7-6D51-CD41-808D-C0E82414F15C}"/>
    <hyperlink ref="AX49" r:id="rId26" xr:uid="{BA47851E-00EA-354E-8FD6-83D66C99895E}"/>
    <hyperlink ref="AX52" r:id="rId27" xr:uid="{5BB9CC9A-8A47-A24B-8BCD-7C06A4FBA1E1}"/>
    <hyperlink ref="AX51" r:id="rId28" xr:uid="{EEBB76DD-A672-3446-BDAB-84825628C531}"/>
    <hyperlink ref="AX50" r:id="rId29" xr:uid="{AF7EA48B-3463-5B45-AE0B-E4D6F1C75053}"/>
    <hyperlink ref="AX47" r:id="rId30" xr:uid="{21012E16-3D36-D94E-BD85-10FA6228A3B1}"/>
    <hyperlink ref="AX56" r:id="rId31" xr:uid="{68DE14F8-D0AA-E049-B3C2-441D343BD447}"/>
    <hyperlink ref="AX91" r:id="rId32" xr:uid="{61CEE9D9-7446-064A-A82E-D14D166827E9}"/>
    <hyperlink ref="AX92" r:id="rId33" xr:uid="{5FD1873F-FBA0-2940-AA1B-3D4BB508B115}"/>
    <hyperlink ref="AX93" r:id="rId34" xr:uid="{072082DD-DCBC-3A4F-8FCA-A7A9A1157603}"/>
    <hyperlink ref="AX94" r:id="rId35" xr:uid="{204DB4E9-F6EF-9A49-9FAD-E3326954884A}"/>
    <hyperlink ref="AX95" r:id="rId36" xr:uid="{2F8F96F0-E547-0A41-A838-9EF79D31415C}"/>
    <hyperlink ref="AX96" r:id="rId37" xr:uid="{60013ED2-F157-5942-914A-B989D2869152}"/>
    <hyperlink ref="AX97" r:id="rId38" xr:uid="{B9ACE27A-68B1-A441-87F5-B258DC11296F}"/>
    <hyperlink ref="AX98" r:id="rId39" xr:uid="{5707A69D-2916-3D40-BA76-0C5182C18F14}"/>
    <hyperlink ref="AX99" r:id="rId40" xr:uid="{DF5B7811-646E-0848-AD9A-B222209BDE1B}"/>
    <hyperlink ref="AX100" r:id="rId41" xr:uid="{8B403200-A4B7-FD43-BFAF-5D32D342C443}"/>
    <hyperlink ref="AX102" r:id="rId42" xr:uid="{9C881A49-F3A9-C244-B8D3-DC31FAE13BB8}"/>
    <hyperlink ref="AX45" r:id="rId43" xr:uid="{11FA510D-10FB-4441-8D4D-D38DADC33F89}"/>
    <hyperlink ref="AX46" r:id="rId44" xr:uid="{52CC2084-FEA8-2646-A8F7-9E1F05A1170C}"/>
    <hyperlink ref="AX44" r:id="rId45" xr:uid="{44650ED3-19BA-DC4D-942D-DD75C9724069}"/>
    <hyperlink ref="AX58" r:id="rId46" xr:uid="{80ED1E71-B7BF-504A-82B2-B98266E11195}"/>
    <hyperlink ref="AX59" r:id="rId47" xr:uid="{BC514C73-1FB0-6849-9552-E4A16D243B7D}"/>
    <hyperlink ref="AX70" r:id="rId48" xr:uid="{461FFA87-F395-6F49-9FF4-4949C1018174}"/>
    <hyperlink ref="AX73" r:id="rId49" xr:uid="{4841C493-3F01-894B-B27B-28726C38B12B}"/>
    <hyperlink ref="AX87" r:id="rId50" xr:uid="{1EB588E4-56F2-0A46-B5D3-39EF218C4893}"/>
    <hyperlink ref="AX83" r:id="rId51" xr:uid="{9DFB7E22-A088-9548-B93E-1AE8AFDA14FD}"/>
    <hyperlink ref="AX78" r:id="rId52" xr:uid="{5921AB12-12DE-694F-840D-248246281881}"/>
    <hyperlink ref="AX38" r:id="rId53" xr:uid="{28F0F693-FCA1-E44E-AA3F-F80A35D981E3}"/>
    <hyperlink ref="AX39" r:id="rId54" xr:uid="{2B858CCD-F369-6F4E-833D-55867CCC5EFC}"/>
    <hyperlink ref="AX40" r:id="rId55" xr:uid="{CFA24A0E-E8BE-7C4B-A199-C80165536878}"/>
    <hyperlink ref="AX41" r:id="rId56" xr:uid="{1E2CE867-651A-5542-8385-FFDF54AC17E5}"/>
    <hyperlink ref="AX42" r:id="rId57" xr:uid="{30B70209-45E5-5A44-9578-94B023D2C81E}"/>
    <hyperlink ref="AX43" r:id="rId58" xr:uid="{D379F638-C646-FF45-A4B4-F711511CE255}"/>
    <hyperlink ref="AX48" r:id="rId59" xr:uid="{3E9D4ABE-5D11-484D-A200-A91CB4D94874}"/>
    <hyperlink ref="AX89" r:id="rId60" xr:uid="{203FE4D1-5CB6-944A-BFD8-6321F5CA0CE1}"/>
    <hyperlink ref="AX6" r:id="rId61" xr:uid="{3192A859-6889-C14A-86B1-2B9747192AD1}"/>
    <hyperlink ref="AX7" r:id="rId62" xr:uid="{798FF8E7-E6C7-2E4A-8098-BA3F0CDAFBDD}"/>
    <hyperlink ref="AX2" r:id="rId63" xr:uid="{FA7F0A3A-339B-404C-B229-382E27ED07CF}"/>
    <hyperlink ref="AX8" r:id="rId64" xr:uid="{1C429072-9E08-1B47-AC47-EE110A2C4378}"/>
    <hyperlink ref="AX4" r:id="rId65" xr:uid="{7FB3311C-3F33-2F45-9547-EC78E2AAB58D}"/>
    <hyperlink ref="AX57" r:id="rId66" xr:uid="{49D2B7C2-E3D2-934A-97A3-336270DBF3F6}"/>
    <hyperlink ref="AX104" r:id="rId67" xr:uid="{6BFFDB60-2792-AB46-B697-F31C31B886C0}"/>
    <hyperlink ref="AX101" r:id="rId68" xr:uid="{D472F672-CFE3-F849-9F43-1B7C314E3329}"/>
    <hyperlink ref="AX85" r:id="rId69" xr:uid="{B25F556D-B5D0-1B45-A19C-59BE5FB1A9FC}"/>
    <hyperlink ref="AX105" r:id="rId70" xr:uid="{5CE67B15-E63F-5F40-A9CB-0B9D51FE5CF1}"/>
    <hyperlink ref="AX3" r:id="rId71" xr:uid="{63BB326C-5F2B-2247-9B3E-B2BDD9A8603D}"/>
    <hyperlink ref="AX90" r:id="rId72" xr:uid="{D4BFE1AC-0A21-2F40-B912-550EC867966D}"/>
    <hyperlink ref="AX103" r:id="rId73" xr:uid="{AC5F68ED-E6C0-A742-9ABE-6F0DAE96A978}"/>
    <hyperlink ref="AX12" r:id="rId74" xr:uid="{C193C885-C4ED-0D4E-B12D-6F3734C8D164}"/>
    <hyperlink ref="AX13" r:id="rId75" xr:uid="{6EEA2F57-EB41-2E42-BE75-4AD0D5C88121}"/>
    <hyperlink ref="AX71" r:id="rId76" xr:uid="{D476C4E0-DE3F-2044-BCE0-D57717315F62}"/>
    <hyperlink ref="AX84" r:id="rId77" xr:uid="{BEF46105-B279-BB48-B4E7-0A1B21D79552}"/>
    <hyperlink ref="AX88" r:id="rId78" xr:uid="{CEB31E7C-D6CB-4B46-B47A-E9DBD1A781AA}"/>
    <hyperlink ref="AX107" r:id="rId79" xr:uid="{1CA67625-E911-AB42-97AB-1AA2DFAD53FC}"/>
    <hyperlink ref="AX22" r:id="rId80" display="https://www.ncbi.nlm.nih.gov/pmc/articles/PMC9129191/" xr:uid="{FF8CB01B-9DF2-442D-95B5-8DEB3248D109}"/>
    <hyperlink ref="AX66" r:id="rId81" display="https://www.thelancet.com/journals/lanres/article/PIIS2213-2600(22)00215-6/fulltext" xr:uid="{7A41A313-ECC3-4E75-AE40-106C70D79335}"/>
    <hyperlink ref="AX23" r:id="rId82" display="https://www.nature.com/articles/s41467-022-32551-2" xr:uid="{89BEC94F-7DBF-48B0-BB7C-B72CD4BBE0BE}"/>
    <hyperlink ref="AX80" r:id="rId83" xr:uid="{14908343-4DAB-402D-B0E8-297E2F80880E}"/>
    <hyperlink ref="AX113" r:id="rId84" display="https://www.ncbi.nlm.nih.gov/pmc/articles/PMC9384649/" xr:uid="{9BB20125-7D19-45D9-A406-B5663A5C7AB5}"/>
    <hyperlink ref="AX19" r:id="rId85" display="https://jamanetwork.com/journals/jama/fullarticle/2788256" xr:uid="{30599928-3B83-4CFB-988F-72280CB0AFF5}"/>
    <hyperlink ref="AX61" r:id="rId86" xr:uid="{E477A0E3-308E-4557-9BBA-AED059ABCC25}"/>
    <hyperlink ref="AX76" r:id="rId87" display="https://www.ncbi.nlm.nih.gov/pmc/articles/PMC8670841/" xr:uid="{44DD1CCD-8D76-4379-9AD6-AFB94FBF780E}"/>
    <hyperlink ref="AX74" r:id="rId88" display="https://bmjopen.bmj.com/content/12/4/e055189.long" xr:uid="{C252CEDE-FF38-4B35-855D-8FD7B26E6B59}"/>
    <hyperlink ref="AX67" r:id="rId89" xr:uid="{70451D5A-0FB7-41EF-AAD9-074E565B8CB7}"/>
    <hyperlink ref="AX68" r:id="rId90" display="https://www.thelancet.com/journals/lanres/article/PIIS2213-2600(22)00215-6/fulltext" xr:uid="{756E0395-901D-460F-947E-B8BF7478906A}"/>
    <hyperlink ref="AX24" r:id="rId91" display="https://www.nature.com/articles/s41467-022-32551-2" xr:uid="{0A66736F-9653-405D-9A1D-0029097D79BB}"/>
    <hyperlink ref="AX25" r:id="rId92" display="https://www.nature.com/articles/s41467-022-32551-2" xr:uid="{137E9F78-2AFD-4A5D-8C8A-143A4EEFE142}"/>
    <hyperlink ref="AX31" r:id="rId93" xr:uid="{28FEEEFE-12B1-4D4B-89A0-9638ED2B6F74}"/>
    <hyperlink ref="AX26" r:id="rId94" xr:uid="{9F20F7BB-A0F6-492D-A8F1-36BA24EEAE69}"/>
    <hyperlink ref="AX27" r:id="rId95" xr:uid="{B629C169-E189-44F9-A579-480A0A79742A}"/>
    <hyperlink ref="AX28" r:id="rId96" xr:uid="{DD5EF7FD-C5B3-4FDE-912E-0BB216926394}"/>
    <hyperlink ref="AX29" r:id="rId97" xr:uid="{F369ACB4-F653-49C4-B065-9C44F8E8527D}"/>
    <hyperlink ref="AX30" r:id="rId98" xr:uid="{83D8BA77-7BE2-4DFA-8634-D94EDFF3BC7D}"/>
    <hyperlink ref="AX20" r:id="rId99" display="https://jamanetwork.com/journals/jama/fullarticle/2788256" xr:uid="{9F9D9244-7A8E-46AB-8028-1C4BC44CDDD9}"/>
    <hyperlink ref="AX21" r:id="rId100" display="https://jamanetwork.com/journals/jama/fullarticle/2788256" xr:uid="{60546BBA-74D7-4723-9446-639DE25D92E2}"/>
    <hyperlink ref="AX62" r:id="rId101" xr:uid="{E8D88DE0-02FB-4727-B25B-9316B472C68D}"/>
    <hyperlink ref="AX63" r:id="rId102" xr:uid="{6F2E9DD0-539D-4A4F-9427-DD2D8CE53AB6}"/>
    <hyperlink ref="AX64" r:id="rId103" xr:uid="{5EABFCE0-FEAE-4CFC-B65C-AA406E9EA8DC}"/>
    <hyperlink ref="AX65" r:id="rId104" xr:uid="{BBFC888A-7B22-4FE1-926C-BC4CB724216E}"/>
    <hyperlink ref="AX9" r:id="rId105" xr:uid="{A6BE9182-4C39-EF43-B976-9F8FE1A0B3EE}"/>
    <hyperlink ref="AX10" r:id="rId106" xr:uid="{018CF7CC-743C-6445-9CFD-A8DBAB80FB68}"/>
  </hyperlinks>
  <pageMargins left="0.7" right="0.7" top="0.75" bottom="0.75" header="0.3" footer="0.3"/>
  <pageSetup paperSize="9" orientation="portrait" horizontalDpi="1200" verticalDpi="1200" r:id="rId10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f2fb40f-cad9-42b1-8429-6e3e59365347" xsi:nil="true"/>
    <lcf76f155ced4ddcb4097134ff3c332f xmlns="940c4600-7d1a-49e1-aa15-219fdccaff2c">
      <Terms xmlns="http://schemas.microsoft.com/office/infopath/2007/PartnerControls"/>
    </lcf76f155ced4ddcb4097134ff3c332f>
    <_Flow_SignoffStatus xmlns="940c4600-7d1a-49e1-aa15-219fdccaff2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6C82A2D3555884CB771BE97E52D3115" ma:contentTypeVersion="16" ma:contentTypeDescription="Create a new document." ma:contentTypeScope="" ma:versionID="020850bde0e0af57df64c11dbbb6fc9d">
  <xsd:schema xmlns:xsd="http://www.w3.org/2001/XMLSchema" xmlns:xs="http://www.w3.org/2001/XMLSchema" xmlns:p="http://schemas.microsoft.com/office/2006/metadata/properties" xmlns:ns2="940c4600-7d1a-49e1-aa15-219fdccaff2c" xmlns:ns3="4f2fb40f-cad9-42b1-8429-6e3e59365347" targetNamespace="http://schemas.microsoft.com/office/2006/metadata/properties" ma:root="true" ma:fieldsID="114c9a5d27f68716dd01d9b4e5714533" ns2:_="" ns3:_="">
    <xsd:import namespace="940c4600-7d1a-49e1-aa15-219fdccaff2c"/>
    <xsd:import namespace="4f2fb40f-cad9-42b1-8429-6e3e5936534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_Flow_SignoffStatu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0c4600-7d1a-49e1-aa15-219fdccaf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_Flow_SignoffStatus" ma:index="19" nillable="true" ma:displayName="Sign-off status" ma:internalName="Sign_x002d_off_x0020_status">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b026aac-6b52-4d7e-a64d-f3ee90946f56"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2fb40f-cad9-42b1-8429-6e3e5936534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463b1c2-3797-41fa-8f39-2c02c56891ab}" ma:internalName="TaxCatchAll" ma:showField="CatchAllData" ma:web="4f2fb40f-cad9-42b1-8429-6e3e593653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AECCD0-D25D-49BA-B7DE-AD0CD5710BC4}">
  <ds:schemaRefs>
    <ds:schemaRef ds:uri="http://purl.org/dc/elements/1.1/"/>
    <ds:schemaRef ds:uri="4f2fb40f-cad9-42b1-8429-6e3e59365347"/>
    <ds:schemaRef ds:uri="http://purl.org/dc/dcmitype/"/>
    <ds:schemaRef ds:uri="http://schemas.openxmlformats.org/package/2006/metadata/core-properties"/>
    <ds:schemaRef ds:uri="940c4600-7d1a-49e1-aa15-219fdccaff2c"/>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6026477-E053-4A4C-A5C4-CAE89B26F1FF}">
  <ds:schemaRefs>
    <ds:schemaRef ds:uri="http://schemas.microsoft.com/sharepoint/v3/contenttype/forms"/>
  </ds:schemaRefs>
</ds:datastoreItem>
</file>

<file path=customXml/itemProps3.xml><?xml version="1.0" encoding="utf-8"?>
<ds:datastoreItem xmlns:ds="http://schemas.openxmlformats.org/officeDocument/2006/customXml" ds:itemID="{5AF1CFC3-60C2-4E20-8E30-76064DDC40C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Eva Stadler</cp:lastModifiedBy>
  <dcterms:created xsi:type="dcterms:W3CDTF">2021-08-26T06:57:05Z</dcterms:created>
  <dcterms:modified xsi:type="dcterms:W3CDTF">2023-03-05T22:49:10Z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0x01010086C82A2D3555884CB771BE97E52D3115</vt:lpwstr>
  </property>
  <property fmtid="{D5CDD505-2E9C-101B-9397-08002B2CF9AE}" pid="3" name="MediaServiceImageTags">
    <vt:lpwstr/>
  </property>
</Properties>
</file>