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CS HomeWorks\BCSHomeWork\HomeWork1\excel-challenge\"/>
    </mc:Choice>
  </mc:AlternateContent>
  <bookViews>
    <workbookView xWindow="1968" yWindow="0" windowWidth="15780" windowHeight="6228" tabRatio="429"/>
  </bookViews>
  <sheets>
    <sheet name="Bonus" sheetId="5" r:id="rId1"/>
    <sheet name="Sheet4" sheetId="4" r:id="rId2"/>
    <sheet name="Sheet3" sheetId="3" r:id="rId3"/>
    <sheet name="Sheet2" sheetId="2" r:id="rId4"/>
    <sheet name="Sheet1" sheetId="1" r:id="rId5"/>
  </sheets>
  <calcPr calcId="162913"/>
  <pivotCaches>
    <pivotCache cacheId="5" r:id="rId6"/>
    <pivotCache cacheId="9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J2" i="5"/>
  <c r="J3" i="5"/>
  <c r="J4" i="5"/>
  <c r="J5" i="5"/>
  <c r="J6" i="5"/>
  <c r="J7" i="5"/>
  <c r="J8" i="5"/>
  <c r="J9" i="5"/>
  <c r="J10" i="5"/>
  <c r="J11" i="5"/>
  <c r="J12" i="5"/>
  <c r="J13" i="5"/>
  <c r="D2" i="5"/>
  <c r="D3" i="5"/>
  <c r="D4" i="5"/>
  <c r="D5" i="5"/>
  <c r="D6" i="5"/>
  <c r="D7" i="5"/>
  <c r="D8" i="5"/>
  <c r="D9" i="5"/>
  <c r="D10" i="5"/>
  <c r="D11" i="5"/>
  <c r="D12" i="5"/>
  <c r="D13" i="5"/>
  <c r="C2" i="5"/>
  <c r="C3" i="5"/>
  <c r="C4" i="5"/>
  <c r="C5" i="5"/>
  <c r="C6" i="5"/>
  <c r="C7" i="5"/>
  <c r="C8" i="5"/>
  <c r="C9" i="5"/>
  <c r="C10" i="5"/>
  <c r="C11" i="5"/>
  <c r="C12" i="5"/>
  <c r="C13" i="5"/>
  <c r="B2" i="5"/>
  <c r="B13" i="5"/>
  <c r="B12" i="5"/>
  <c r="B11" i="5"/>
  <c r="B10" i="5"/>
  <c r="B9" i="5"/>
  <c r="B8" i="5"/>
  <c r="B7" i="5"/>
  <c r="B6" i="5"/>
  <c r="B5" i="5"/>
  <c r="B4" i="5"/>
  <c r="B3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<sst xmlns="http://schemas.openxmlformats.org/spreadsheetml/2006/main" count="24811" uniqueCount="8399">
  <si>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</si>
  <si>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</si>
  <si>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</si>
  <si>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</si>
  <si>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</si>
  <si>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</si>
  <si>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</si>
  <si>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</si>
  <si>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</si>
  <si>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</si>
  <si>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</si>
  <si>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</si>
  <si>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</si>
  <si>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</si>
  <si>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</si>
  <si>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</si>
  <si>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</si>
  <si>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</si>
  <si>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</si>
  <si>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</si>
  <si>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</si>
  <si>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</si>
  <si>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</si>
  <si>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</si>
  <si>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</si>
  <si>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</si>
  <si>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</si>
  <si>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</si>
  <si>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</si>
  <si>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</si>
  <si>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</si>
  <si>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</si>
  <si>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</si>
  <si>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</si>
  <si>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</si>
  <si>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</si>
  <si>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</si>
  <si>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</si>
  <si>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</si>
  <si>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</si>
  <si>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</si>
  <si>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</si>
  <si>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</si>
  <si>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</si>
  <si>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</si>
  <si>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</si>
  <si>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</si>
  <si>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</si>
  <si>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</si>
  <si>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</si>
  <si>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</si>
  <si>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</si>
  <si>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</si>
  <si>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</si>
  <si>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</si>
  <si>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</si>
  <si>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</si>
  <si>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</si>
  <si>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</si>
  <si>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</si>
  <si>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</si>
  <si>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</si>
  <si>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</si>
  <si>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</si>
  <si>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</si>
  <si>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</si>
  <si>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</si>
  <si>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</si>
  <si>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</si>
  <si>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</si>
  <si>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</si>
  <si>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</si>
  <si>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</si>
  <si>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</si>
  <si>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</si>
  <si>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</si>
  <si>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</si>
  <si>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</si>
  <si>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</si>
  <si>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</si>
  <si>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</si>
  <si>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</si>
  <si>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</si>
  <si>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</si>
  <si>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</si>
  <si>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</si>
  <si>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</si>
  <si>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</si>
  <si>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</si>
  <si>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</si>
  <si>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</si>
  <si>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</si>
  <si>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</si>
  <si>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</si>
  <si>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</si>
  <si>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</si>
  <si>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</si>
  <si>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</si>
  <si>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</si>
  <si>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</si>
  <si>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</si>
  <si>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</si>
  <si>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</si>
  <si>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</si>
  <si>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</si>
  <si>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</si>
  <si>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</si>
  <si>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</si>
  <si>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</si>
  <si>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</si>
  <si>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</si>
  <si>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</si>
  <si>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</si>
  <si>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</si>
  <si>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</si>
  <si>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</si>
  <si>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</si>
  <si>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</si>
  <si>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</si>
  <si>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</si>
  <si>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</si>
  <si>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</si>
  <si>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</si>
  <si>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</si>
  <si>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</si>
  <si>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</si>
  <si>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</si>
  <si>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</si>
  <si>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</si>
  <si>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</si>
  <si>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</si>
  <si>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</si>
  <si>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</si>
  <si>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</si>
  <si>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</si>
  <si>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</si>
  <si>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</si>
  <si>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</si>
  <si>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</si>
  <si>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</si>
  <si>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</si>
  <si>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</si>
  <si>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</si>
  <si>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</si>
  <si>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</si>
  <si>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</si>
  <si>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</si>
  <si>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</si>
  <si>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</si>
  <si>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</si>
  <si>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</si>
  <si>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</si>
  <si>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</si>
  <si>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</si>
  <si>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</si>
  <si>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</si>
  <si>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</si>
  <si>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</si>
  <si>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</si>
  <si>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</si>
  <si>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</si>
  <si>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</si>
  <si>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</si>
  <si>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</si>
  <si>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</si>
  <si>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</si>
  <si>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</si>
  <si>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</si>
  <si>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</si>
  <si>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</si>
  <si>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</si>
  <si>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</si>
  <si>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</si>
  <si>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</si>
  <si>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</si>
  <si>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</si>
  <si>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</si>
  <si>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</si>
  <si>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</si>
  <si>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</si>
  <si>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</si>
  <si>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</si>
  <si>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</si>
  <si>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</si>
  <si>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</si>
  <si>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</si>
  <si>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</si>
  <si>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</si>
  <si>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</si>
  <si>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</si>
  <si>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</si>
  <si>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</si>
  <si>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</si>
  <si>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</si>
  <si>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</si>
  <si>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</si>
  <si>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</si>
  <si>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</si>
  <si>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</si>
  <si>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</si>
  <si>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</si>
  <si>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</si>
  <si>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</si>
  <si>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</si>
  <si>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</si>
  <si>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</si>
  <si>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</si>
  <si>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</si>
  <si>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</si>
  <si>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</si>
  <si>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</si>
  <si>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</si>
  <si>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</si>
  <si>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</si>
  <si>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</si>
  <si>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</si>
  <si>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</si>
  <si>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</si>
  <si>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</si>
  <si>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</si>
  <si>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</si>
  <si>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</si>
  <si>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</si>
  <si>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</si>
  <si>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</si>
  <si>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</si>
  <si>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</si>
  <si>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</si>
  <si>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</si>
  <si>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</si>
  <si>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</si>
  <si>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</si>
  <si>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</si>
  <si>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</si>
  <si>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</si>
  <si>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</si>
  <si>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</si>
  <si>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</si>
  <si>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</si>
  <si>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</si>
  <si>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</si>
  <si>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</si>
  <si>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</si>
  <si>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</si>
  <si>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</si>
  <si>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</si>
  <si>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</si>
  <si>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</si>
  <si>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</si>
  <si>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</si>
  <si>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</si>
  <si>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</si>
  <si>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</si>
  <si>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</si>
  <si>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</si>
  <si>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</si>
  <si>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</si>
  <si>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</si>
  <si>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</si>
  <si>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</si>
  <si>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</si>
  <si>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</si>
  <si>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</si>
  <si>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</si>
  <si>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</si>
  <si>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</si>
  <si>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</si>
  <si>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</si>
  <si>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</si>
  <si>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</si>
  <si>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</si>
  <si>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</si>
  <si>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</si>
  <si>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</si>
  <si>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</si>
  <si>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</si>
  <si>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</si>
  <si>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</si>
  <si>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</si>
  <si>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</si>
  <si>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</si>
  <si>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</si>
  <si>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</si>
  <si>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</si>
  <si>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</si>
  <si>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</si>
  <si>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</si>
  <si>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</si>
  <si>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</si>
  <si>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</si>
  <si>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</si>
  <si>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</si>
  <si>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</si>
  <si>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</si>
  <si>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</si>
  <si>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</si>
  <si>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</si>
  <si>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</si>
  <si>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</si>
  <si>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</si>
  <si>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</si>
  <si>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</si>
  <si>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</si>
  <si>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</si>
  <si>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</si>
  <si>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</si>
  <si>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</si>
  <si>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</si>
  <si>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</si>
  <si>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</si>
  <si>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</si>
  <si>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</si>
  <si>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</si>
  <si>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</si>
  <si>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</si>
  <si>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</si>
  <si>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</si>
  <si>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</si>
  <si>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</si>
  <si>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</si>
  <si>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</si>
  <si>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</si>
  <si>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</si>
  <si>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</si>
  <si>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</si>
  <si>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</si>
  <si>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</si>
  <si>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</si>
  <si>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</si>
  <si>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</si>
  <si>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</si>
  <si>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</si>
  <si>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</si>
  <si>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</si>
  <si>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</si>
  <si>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</si>
  <si>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</si>
  <si>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</si>
  <si>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</si>
  <si>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</si>
  <si>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</si>
  <si>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</si>
  <si>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</si>
  <si>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</si>
  <si>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</si>
  <si>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</si>
  <si>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</si>
  <si>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</si>
  <si>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</si>
  <si>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</si>
  <si>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</si>
  <si>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</si>
  <si>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</si>
  <si>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</si>
  <si>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</si>
  <si>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</si>
  <si>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</si>
  <si>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</si>
  <si>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</si>
  <si>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</si>
  <si>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</si>
  <si>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</si>
  <si>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</si>
  <si>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</si>
  <si>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</si>
  <si>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</si>
  <si>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</si>
  <si>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</si>
  <si>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</si>
  <si>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</si>
  <si>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</si>
  <si>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</si>
  <si>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</si>
  <si>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</si>
  <si>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</si>
  <si>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</si>
  <si>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</si>
  <si>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</si>
  <si>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</si>
  <si>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</si>
  <si>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</si>
  <si>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</si>
  <si>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</si>
  <si>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</si>
  <si>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</si>
  <si>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</si>
  <si>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</si>
  <si>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</si>
  <si>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</si>
  <si>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</si>
  <si>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</si>
  <si>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</si>
  <si>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</si>
  <si>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</si>
  <si>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</si>
  <si>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</si>
  <si>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</si>
  <si>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</si>
  <si>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</si>
  <si>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</si>
  <si>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</si>
  <si>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</si>
  <si>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</si>
  <si>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</si>
  <si>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</si>
  <si>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</si>
  <si>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</si>
  <si>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</si>
  <si>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</si>
  <si>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</si>
  <si>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</si>
  <si>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</si>
  <si>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</si>
  <si>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</si>
  <si>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</si>
  <si>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</si>
  <si>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</si>
  <si>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</si>
  <si>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</si>
  <si>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</si>
  <si>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</si>
  <si>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</si>
  <si>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</si>
  <si>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</si>
  <si>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</si>
  <si>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</si>
  <si>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</si>
  <si>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</si>
  <si>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</si>
  <si>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</si>
  <si>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</si>
  <si>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</si>
  <si>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</si>
  <si>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</si>
  <si>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</si>
  <si>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</si>
  <si>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</si>
  <si>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</si>
  <si>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</si>
  <si>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</si>
  <si>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</si>
  <si>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</si>
  <si>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</si>
  <si>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</si>
  <si>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</si>
  <si>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</si>
  <si>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</si>
  <si>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</si>
  <si>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</si>
  <si>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</si>
  <si>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</si>
  <si>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</si>
  <si>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</si>
  <si>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</si>
  <si>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</si>
  <si>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</si>
  <si>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</si>
  <si>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</si>
  <si>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</si>
  <si>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</si>
  <si>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</si>
  <si>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</si>
  <si>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</si>
  <si>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</si>
  <si>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</si>
  <si>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</si>
  <si>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</si>
  <si>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</si>
  <si>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</si>
  <si>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</si>
  <si>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</si>
  <si>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</si>
  <si>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</si>
  <si>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</si>
  <si>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</si>
  <si>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</si>
  <si>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</si>
  <si>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</si>
  <si>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</si>
  <si>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</si>
  <si>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</si>
  <si>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</si>
  <si>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</si>
  <si>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</si>
  <si>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</si>
  <si>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</si>
  <si>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</si>
  <si>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</si>
  <si>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</si>
  <si>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</si>
  <si>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</si>
  <si>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</si>
  <si>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</si>
  <si>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</si>
  <si>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</si>
  <si>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</si>
  <si>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</si>
  <si>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</si>
  <si>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</si>
  <si>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</si>
  <si>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</si>
  <si>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</si>
  <si>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</si>
  <si>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</si>
  <si>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</si>
  <si>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</si>
  <si>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</si>
  <si>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</si>
  <si>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</si>
  <si>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</si>
  <si>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</si>
  <si>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</si>
  <si>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</si>
  <si>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</si>
  <si>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</si>
  <si>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</si>
  <si>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</si>
  <si>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</si>
  <si>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</si>
  <si>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</si>
  <si>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</si>
  <si>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</si>
  <si>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</si>
  <si>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</si>
  <si>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</si>
  <si>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</si>
  <si>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</si>
  <si>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</si>
  <si>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</si>
  <si>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</si>
  <si>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</si>
  <si>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</si>
  <si>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</si>
  <si>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</si>
  <si>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</si>
  <si>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</si>
  <si>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</si>
  <si>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</si>
  <si>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</si>
  <si>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</si>
  <si>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</si>
  <si>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</si>
  <si>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</si>
  <si>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</si>
  <si>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</si>
  <si>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</si>
  <si>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</si>
  <si>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</si>
  <si>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</si>
  <si>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</si>
  <si>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</si>
  <si>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</si>
  <si>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</si>
  <si>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</si>
  <si>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</si>
  <si>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</si>
  <si>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</si>
  <si>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</si>
  <si>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</si>
  <si>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</si>
  <si>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</si>
  <si>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</si>
  <si>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</si>
  <si>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</si>
  <si>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</si>
  <si>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</si>
  <si>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</si>
  <si>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</si>
  <si>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</si>
  <si>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</si>
  <si>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</si>
  <si>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</si>
  <si>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</si>
  <si>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</si>
  <si>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</si>
  <si>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</si>
  <si>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</si>
  <si>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</si>
  <si>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</si>
  <si>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</si>
  <si>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</si>
  <si>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</si>
  <si>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</si>
  <si>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</si>
  <si>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</si>
  <si>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</si>
  <si>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</si>
  <si>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</si>
  <si>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</si>
  <si>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</si>
  <si>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</si>
  <si>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</si>
  <si>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</si>
  <si>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</si>
  <si>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</si>
  <si>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</si>
  <si>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</si>
  <si>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</si>
  <si>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</si>
  <si>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</si>
  <si>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</si>
  <si>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</si>
  <si>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</si>
  <si>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</si>
  <si>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</si>
  <si>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</si>
  <si>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</si>
  <si>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</si>
  <si>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</si>
  <si>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</si>
  <si>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</si>
  <si>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</si>
  <si>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</si>
  <si>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</si>
  <si>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</si>
  <si>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</si>
  <si>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</si>
  <si>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</si>
  <si>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</si>
  <si>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</si>
  <si>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</si>
  <si>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</si>
  <si>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</si>
  <si>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</si>
  <si>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</si>
  <si>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</si>
  <si>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</si>
  <si>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</si>
  <si>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</si>
  <si>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</si>
  <si>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</si>
  <si>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</si>
  <si>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</si>
  <si>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</si>
  <si>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</si>
  <si>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</si>
  <si>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</si>
  <si>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</si>
  <si>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</si>
  <si>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</si>
  <si>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</si>
  <si>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</si>
  <si>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</si>
  <si>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</si>
  <si>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</si>
  <si>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</si>
  <si>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</si>
  <si>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</si>
  <si>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</si>
  <si>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</si>
  <si>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</si>
  <si>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</si>
  <si>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</si>
  <si>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</si>
  <si>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</si>
  <si>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</si>
  <si>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</si>
  <si>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</si>
  <si>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</si>
  <si>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</si>
  <si>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</si>
  <si>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</si>
  <si>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</si>
  <si>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</si>
  <si>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</si>
  <si>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</si>
  <si>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</si>
  <si>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</si>
  <si>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</si>
  <si>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</si>
  <si>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</si>
  <si>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</si>
  <si>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</si>
  <si>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</si>
  <si>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</si>
  <si>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</si>
  <si>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</si>
  <si>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</si>
  <si>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</si>
  <si>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</si>
  <si>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</si>
  <si>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</si>
  <si>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</si>
  <si>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</si>
  <si>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</si>
  <si>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</si>
  <si>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</si>
  <si>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</si>
  <si>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</si>
  <si>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</si>
  <si>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</si>
  <si>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</si>
  <si>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</si>
  <si>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</si>
  <si>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</si>
  <si>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</si>
  <si>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</si>
  <si>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</si>
  <si>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</si>
  <si>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</si>
  <si>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</si>
  <si>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</si>
  <si>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</si>
  <si>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</si>
  <si>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</si>
  <si>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</si>
  <si>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</si>
  <si>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</si>
  <si>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</si>
  <si>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</si>
  <si>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</si>
  <si>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</si>
  <si>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</si>
  <si>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</si>
  <si>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</si>
  <si>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</si>
  <si>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</si>
  <si>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</si>
  <si>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</si>
  <si>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</si>
  <si>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</si>
  <si>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</si>
  <si>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</si>
  <si>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</si>
  <si>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</si>
  <si>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</si>
  <si>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</si>
  <si>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</si>
  <si>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</si>
  <si>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</si>
  <si>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</si>
  <si>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</si>
  <si>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</si>
  <si>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</si>
  <si>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</si>
  <si>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</si>
  <si>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</si>
  <si>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</si>
  <si>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</si>
  <si>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</si>
  <si>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</si>
  <si>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</si>
  <si>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</si>
  <si>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</si>
  <si>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</si>
  <si>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</si>
  <si>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</si>
  <si>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</si>
  <si>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</si>
  <si>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</si>
  <si>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</si>
  <si>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</si>
  <si>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</si>
  <si>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</si>
  <si>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</si>
  <si>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</si>
  <si>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</si>
  <si>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</si>
  <si>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</si>
  <si>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</si>
  <si>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</si>
  <si>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</si>
  <si>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</si>
  <si>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</si>
  <si>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</si>
  <si>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</si>
  <si>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</si>
  <si>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</si>
  <si>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</si>
  <si>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</si>
  <si>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</si>
  <si>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</si>
  <si>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</si>
  <si>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</si>
  <si>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</si>
  <si>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</si>
  <si>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</si>
  <si>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</si>
  <si>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</si>
  <si>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</si>
  <si>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</si>
  <si>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</si>
  <si>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</si>
  <si>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</si>
  <si>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</si>
  <si>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</si>
  <si>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</si>
  <si>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</si>
  <si>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</si>
  <si>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</si>
  <si>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</si>
  <si>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</si>
  <si>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</si>
  <si>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</si>
  <si>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</si>
  <si>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</si>
  <si>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</si>
  <si>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</si>
  <si>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</si>
  <si>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</si>
  <si>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</si>
  <si>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</si>
  <si>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</si>
  <si>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</si>
  <si>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</si>
  <si>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</si>
  <si>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</si>
  <si>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</si>
  <si>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</si>
  <si>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</si>
  <si>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</si>
  <si>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</si>
  <si>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</si>
  <si>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</si>
  <si>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</si>
  <si>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</si>
  <si>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</si>
  <si>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</si>
  <si>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</si>
  <si>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</si>
  <si>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</si>
  <si>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</si>
  <si>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</si>
  <si>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</si>
  <si>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</si>
  <si>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</si>
  <si>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</si>
  <si>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</si>
  <si>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</si>
  <si>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</si>
  <si>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</si>
  <si>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</si>
  <si>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</si>
  <si>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</si>
  <si>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</si>
  <si>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</si>
  <si>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</si>
  <si>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</si>
  <si>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</si>
  <si>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</si>
  <si>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</si>
  <si>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</si>
  <si>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</si>
  <si>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</si>
  <si>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</si>
  <si>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</si>
  <si>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</si>
  <si>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</si>
  <si>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</si>
  <si>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</si>
  <si>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</si>
  <si>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</si>
  <si>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</si>
  <si>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</si>
  <si>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</si>
  <si>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</si>
  <si>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</si>
  <si>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</si>
  <si>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</si>
  <si>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</si>
  <si>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</si>
  <si>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</si>
  <si>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</si>
  <si>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</si>
  <si>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</si>
  <si>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</si>
  <si>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</si>
  <si>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</si>
  <si>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</si>
  <si>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</si>
  <si>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</si>
  <si>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</si>
  <si>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</si>
  <si>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</si>
  <si>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</si>
  <si>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</si>
  <si>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</si>
  <si>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</si>
  <si>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</si>
  <si>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</si>
  <si>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</si>
  <si>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</si>
  <si>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</si>
  <si>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</si>
  <si>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</si>
  <si>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</si>
  <si>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</si>
  <si>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</si>
  <si>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</si>
  <si>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</si>
  <si>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</si>
  <si>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</si>
  <si>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</si>
  <si>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</si>
  <si>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</si>
  <si>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</si>
  <si>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</si>
  <si>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</si>
  <si>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</si>
  <si>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</si>
  <si>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</si>
  <si>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</si>
  <si>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</si>
  <si>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</si>
  <si>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</si>
  <si>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</si>
  <si>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</si>
  <si>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</si>
  <si>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</si>
  <si>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</si>
  <si>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</si>
  <si>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</si>
  <si>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</si>
  <si>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</si>
  <si>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</si>
  <si>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</si>
  <si>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</si>
  <si>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</si>
  <si>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</si>
  <si>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</si>
  <si>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</si>
  <si>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</si>
  <si>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</si>
  <si>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</si>
  <si>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</si>
  <si>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</si>
  <si>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</si>
  <si>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</si>
  <si>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</si>
  <si>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</si>
  <si>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</si>
  <si>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</si>
  <si>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</si>
  <si>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</si>
  <si>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</si>
  <si>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</si>
  <si>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</si>
  <si>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</si>
  <si>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</si>
  <si>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</si>
  <si>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</si>
  <si>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</si>
  <si>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</si>
  <si>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</si>
  <si>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</si>
  <si>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</si>
  <si>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</si>
  <si>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</si>
  <si>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</si>
  <si>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</si>
  <si>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</si>
  <si>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</si>
  <si>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</si>
  <si>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</si>
  <si>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</si>
  <si>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</si>
  <si>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</si>
  <si>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</si>
  <si>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</si>
  <si>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</si>
  <si>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</si>
  <si>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</si>
  <si>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</si>
  <si>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</si>
  <si>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</si>
  <si>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</si>
  <si>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</si>
  <si>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</si>
  <si>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</si>
  <si>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</si>
  <si>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</si>
  <si>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</si>
  <si>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</si>
  <si>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</si>
  <si>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</si>
  <si>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</si>
  <si>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</si>
  <si>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</si>
  <si>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</si>
  <si>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</si>
  <si>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</si>
  <si>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</si>
  <si>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</si>
  <si>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</si>
  <si>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</si>
  <si>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</si>
  <si>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</si>
  <si>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</si>
  <si>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</si>
  <si>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</si>
  <si>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</si>
  <si>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</si>
  <si>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</si>
  <si>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</si>
  <si>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</si>
  <si>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</si>
  <si>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</si>
  <si>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</si>
  <si>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</si>
  <si>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</si>
  <si>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</si>
  <si>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</si>
  <si>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</si>
  <si>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</si>
  <si>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</si>
  <si>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</si>
  <si>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</si>
  <si>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</si>
  <si>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</si>
  <si>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</si>
  <si>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</si>
  <si>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</si>
  <si>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</si>
  <si>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</si>
  <si>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</si>
  <si>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</si>
  <si>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</si>
  <si>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</si>
  <si>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</si>
  <si>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</si>
  <si>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</si>
  <si>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</si>
  <si>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</si>
  <si>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</si>
  <si>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</si>
  <si>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</si>
  <si>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</si>
  <si>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</si>
  <si>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</si>
  <si>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</si>
  <si>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</si>
  <si>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</si>
  <si>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</si>
  <si>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</si>
  <si>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</si>
  <si>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</si>
  <si>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</si>
  <si>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</si>
  <si>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</si>
  <si>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</si>
  <si>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</si>
  <si>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</si>
  <si>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</si>
  <si>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</si>
  <si>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</si>
  <si>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</si>
  <si>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</si>
  <si>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</si>
  <si>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</si>
  <si>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</si>
  <si>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</si>
  <si>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</si>
  <si>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</si>
  <si>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</si>
  <si>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</si>
  <si>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</si>
  <si>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</si>
  <si>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</si>
  <si>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</si>
  <si>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</si>
  <si>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</si>
  <si>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</si>
  <si>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</si>
  <si>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</si>
  <si>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</si>
  <si>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</si>
  <si>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</si>
  <si>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</si>
  <si>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</si>
  <si>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</si>
  <si>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</si>
  <si>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</si>
  <si>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</si>
  <si>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</si>
  <si>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</si>
  <si>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</si>
  <si>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</si>
  <si>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</si>
  <si>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</si>
  <si>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</si>
  <si>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</si>
  <si>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</si>
  <si>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</si>
  <si>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</si>
  <si>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</si>
  <si>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</si>
  <si>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</si>
  <si>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</si>
  <si>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</si>
  <si>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</si>
  <si>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</si>
  <si>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</si>
  <si>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</si>
  <si>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</si>
  <si>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</si>
  <si>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</si>
  <si>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</si>
  <si>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</si>
  <si>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</si>
  <si>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</si>
  <si>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</si>
  <si>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</si>
  <si>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</si>
  <si>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</si>
  <si>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</si>
  <si>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</si>
  <si>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</si>
  <si>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</si>
  <si>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</si>
  <si>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</si>
  <si>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</si>
  <si>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</si>
  <si>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</si>
  <si>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</si>
  <si>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</si>
  <si>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</si>
  <si>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</si>
  <si>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</si>
  <si>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</si>
  <si>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</si>
  <si>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</si>
  <si>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</si>
  <si>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</si>
  <si>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</si>
  <si>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</si>
  <si>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</si>
  <si>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</si>
  <si>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</si>
  <si>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</si>
  <si>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</si>
  <si>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</si>
  <si>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</si>
  <si>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</si>
  <si>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</si>
  <si>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</si>
  <si>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</si>
  <si>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</si>
  <si>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</si>
  <si>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</si>
  <si>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</si>
  <si>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</si>
  <si>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</si>
  <si>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</si>
  <si>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</si>
  <si>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</si>
  <si>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</si>
  <si>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</si>
  <si>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</si>
  <si>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</si>
  <si>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</si>
  <si>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</si>
  <si>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</si>
  <si>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</si>
  <si>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</si>
  <si>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</si>
  <si>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</si>
  <si>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</si>
  <si>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</si>
  <si>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</si>
  <si>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</si>
  <si>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</si>
  <si>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</si>
  <si>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</si>
  <si>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</si>
  <si>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</si>
  <si>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</si>
  <si>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</si>
  <si>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</si>
  <si>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</si>
  <si>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</si>
  <si>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</si>
  <si>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</si>
  <si>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</si>
  <si>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</si>
  <si>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</si>
  <si>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</si>
  <si>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</si>
  <si>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</si>
  <si>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</si>
  <si>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</si>
  <si>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</si>
  <si>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</si>
  <si>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</si>
  <si>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</si>
  <si>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</si>
  <si>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</si>
  <si>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</si>
  <si>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</si>
  <si>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</si>
  <si>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</si>
  <si>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</si>
  <si>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</si>
  <si>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</si>
  <si>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</si>
  <si>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</si>
  <si>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</si>
  <si>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</si>
  <si>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</si>
  <si>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</si>
  <si>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</si>
  <si>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</si>
  <si>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</si>
  <si>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</si>
  <si>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</si>
  <si>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</si>
  <si>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</si>
  <si>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</si>
  <si>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</si>
  <si>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</si>
  <si>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</si>
  <si>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</si>
  <si>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</si>
  <si>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</si>
  <si>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</si>
  <si>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</si>
  <si>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</si>
  <si>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</si>
  <si>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</si>
  <si>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</si>
  <si>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</si>
  <si>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</si>
  <si>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</si>
  <si>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</si>
  <si>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</si>
  <si>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</si>
  <si>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</si>
  <si>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</si>
  <si>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</si>
  <si>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</si>
  <si>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</si>
  <si>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</si>
  <si>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</si>
  <si>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</si>
  <si>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</si>
  <si>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</si>
  <si>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</si>
  <si>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</si>
  <si>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</si>
  <si>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</si>
  <si>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</si>
  <si>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</si>
  <si>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</si>
  <si>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</si>
  <si>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</si>
  <si>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</si>
  <si>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</si>
  <si>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</si>
  <si>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</si>
  <si>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</si>
  <si>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</si>
  <si>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</si>
  <si>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</si>
  <si>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</si>
  <si>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</si>
  <si>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</si>
  <si>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</si>
  <si>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</si>
  <si>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</si>
  <si>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</si>
  <si>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</si>
  <si>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</si>
  <si>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</si>
  <si>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</si>
  <si>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</si>
  <si>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</si>
  <si>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</si>
  <si>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</si>
  <si>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</si>
  <si>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</si>
  <si>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</si>
  <si>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</si>
  <si>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</si>
  <si>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</si>
  <si>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</si>
  <si>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</si>
  <si>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</si>
  <si>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</si>
  <si>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</si>
  <si>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</si>
  <si>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</si>
  <si>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</si>
  <si>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</si>
  <si>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</si>
  <si>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</si>
  <si>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</si>
  <si>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</si>
  <si>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</si>
  <si>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</si>
  <si>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</si>
  <si>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</si>
  <si>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</si>
  <si>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</si>
  <si>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</si>
  <si>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</si>
  <si>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</si>
  <si>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</si>
  <si>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</si>
  <si>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</si>
  <si>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</si>
  <si>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</si>
  <si>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</si>
  <si>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</si>
  <si>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</si>
  <si>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</si>
  <si>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</si>
  <si>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</si>
  <si>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</si>
  <si>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</si>
  <si>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</si>
  <si>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</si>
  <si>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</si>
  <si>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</si>
  <si>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</si>
  <si>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</si>
  <si>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</si>
  <si>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</si>
  <si>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</si>
  <si>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</si>
  <si>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</si>
  <si>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</si>
  <si>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</si>
  <si>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</si>
  <si>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</si>
  <si>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</si>
  <si>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</si>
  <si>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</si>
  <si>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</si>
  <si>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</si>
  <si>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</si>
  <si>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</si>
  <si>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</si>
  <si>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</si>
  <si>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</si>
  <si>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</si>
  <si>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</si>
  <si>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</si>
  <si>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</si>
  <si>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</si>
  <si>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</si>
  <si>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</si>
  <si>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</si>
  <si>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</si>
  <si>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</si>
  <si>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</si>
  <si>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</si>
  <si>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</si>
  <si>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</si>
  <si>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</si>
  <si>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</si>
  <si>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</si>
  <si>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</si>
  <si>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</si>
  <si>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</si>
  <si>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</si>
  <si>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</si>
  <si>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</si>
  <si>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</si>
  <si>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</si>
  <si>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</si>
  <si>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</si>
  <si>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</si>
  <si>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</si>
  <si>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</si>
  <si>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</si>
  <si>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</si>
  <si>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</si>
  <si>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</si>
  <si>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</si>
  <si>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</si>
  <si>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</si>
  <si>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</si>
  <si>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</si>
  <si>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</si>
  <si>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</si>
  <si>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</si>
  <si>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</si>
  <si>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</si>
  <si>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</si>
  <si>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</si>
  <si>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</si>
  <si>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</si>
  <si>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</si>
  <si>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</si>
  <si>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</si>
  <si>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</si>
  <si>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</si>
  <si>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</si>
  <si>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</si>
  <si>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</si>
  <si>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</si>
  <si>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</si>
  <si>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</si>
  <si>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</si>
  <si>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</si>
  <si>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</si>
  <si>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</si>
  <si>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</si>
  <si>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</si>
  <si>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</si>
  <si>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</si>
  <si>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</si>
  <si>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</si>
  <si>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</si>
  <si>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</si>
  <si>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</si>
  <si>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</si>
  <si>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</si>
  <si>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</si>
  <si>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</si>
  <si>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</si>
  <si>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</si>
  <si>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</si>
  <si>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</si>
  <si>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</si>
  <si>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</si>
  <si>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</si>
  <si>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</si>
  <si>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</si>
  <si>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</si>
  <si>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</si>
  <si>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</si>
  <si>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</si>
  <si>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</si>
  <si>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</si>
  <si>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</si>
  <si>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</si>
  <si>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</si>
  <si>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</si>
  <si>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</si>
  <si>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</si>
  <si>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</si>
  <si>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</si>
  <si>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</si>
  <si>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</si>
  <si>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</si>
  <si>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</si>
  <si>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</si>
  <si>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</si>
  <si>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</si>
  <si>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</si>
  <si>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</si>
  <si>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</si>
  <si>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</si>
  <si>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</si>
  <si>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</si>
  <si>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</si>
  <si>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</si>
  <si>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</si>
  <si>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</si>
  <si>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</si>
  <si>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</si>
  <si>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</si>
  <si>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</si>
  <si>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</si>
  <si>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</si>
  <si>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</si>
  <si>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</si>
  <si>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</si>
  <si>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</si>
  <si>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</si>
  <si>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</si>
  <si>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</si>
  <si>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</si>
  <si>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</si>
  <si>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</si>
  <si>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</si>
  <si>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</si>
  <si>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</si>
  <si>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</si>
  <si>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</si>
  <si>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</si>
  <si>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</si>
  <si>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</si>
  <si>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</si>
  <si>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</si>
  <si>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</si>
  <si>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</si>
  <si>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</si>
  <si>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</si>
  <si>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</si>
  <si>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</si>
  <si>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</si>
  <si>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</si>
  <si>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</si>
  <si>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</si>
  <si>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</si>
  <si>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</si>
  <si>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</si>
  <si>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</si>
  <si>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</si>
  <si>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</si>
  <si>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</si>
  <si>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</si>
  <si>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</si>
  <si>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</si>
  <si>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</si>
  <si>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</si>
  <si>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</si>
  <si>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</si>
  <si>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</si>
  <si>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</si>
  <si>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</si>
  <si>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</si>
  <si>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</si>
  <si>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</si>
  <si>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</si>
  <si>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</si>
  <si>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</si>
  <si>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</si>
  <si>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</si>
  <si>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</si>
  <si>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</si>
  <si>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</si>
  <si>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</si>
  <si>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</si>
  <si>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</si>
  <si>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</si>
  <si>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</si>
  <si>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</si>
  <si>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</si>
  <si>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</si>
  <si>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</si>
  <si>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</si>
  <si>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</si>
  <si>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</si>
  <si>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</si>
  <si>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</si>
  <si>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</si>
  <si>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</si>
  <si>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</si>
  <si>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</si>
  <si>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</si>
  <si>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</si>
  <si>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</si>
  <si>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</si>
  <si>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</si>
  <si>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</si>
  <si>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</si>
  <si>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</si>
  <si>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</si>
  <si>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</si>
  <si>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</si>
  <si>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</si>
  <si>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</si>
  <si>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</si>
  <si>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</si>
  <si>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</si>
  <si>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</si>
  <si>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</si>
  <si>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</si>
  <si>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</si>
  <si>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</si>
  <si>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</si>
  <si>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</si>
  <si>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</si>
  <si>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</si>
  <si>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</si>
  <si>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</si>
  <si>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</si>
  <si>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</si>
  <si>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</si>
  <si>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</si>
  <si>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</si>
  <si>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</si>
  <si>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</si>
  <si>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</si>
  <si>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</si>
  <si>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</si>
  <si>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</si>
  <si>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</si>
  <si>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</si>
  <si>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</si>
  <si>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</si>
  <si>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</si>
  <si>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</si>
  <si>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</si>
  <si>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</si>
  <si>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</si>
  <si>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</si>
  <si>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</si>
  <si>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</si>
  <si>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</si>
  <si>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</si>
  <si>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</si>
  <si>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</si>
  <si>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</si>
  <si>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</si>
  <si>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</si>
  <si>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</si>
  <si>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</si>
  <si>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</si>
  <si>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</si>
  <si>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</si>
  <si>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</si>
  <si>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</si>
  <si>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</si>
  <si>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</si>
  <si>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</si>
  <si>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</si>
  <si>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</si>
  <si>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</si>
  <si>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</si>
  <si>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</si>
  <si>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</si>
  <si>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</si>
  <si>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</si>
  <si>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</si>
  <si>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</si>
  <si>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</si>
  <si>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</si>
  <si>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</si>
  <si>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</si>
  <si>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</si>
  <si>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</si>
  <si>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</si>
  <si>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</si>
  <si>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</si>
  <si>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</si>
  <si>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</si>
  <si>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</si>
  <si>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</si>
  <si>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</si>
  <si>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</si>
  <si>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</si>
  <si>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</si>
  <si>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</si>
  <si>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</si>
  <si>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</si>
  <si>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</si>
  <si>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</si>
  <si>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</si>
  <si>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</si>
  <si>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</si>
  <si>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</si>
  <si>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</si>
  <si>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</si>
  <si>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</si>
  <si>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</si>
  <si>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</si>
  <si>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</si>
  <si>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</si>
  <si>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</si>
  <si>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</si>
  <si>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</si>
  <si>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</si>
  <si>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</si>
  <si>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</si>
  <si>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</si>
  <si>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</si>
  <si>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</si>
  <si>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</si>
  <si>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</si>
  <si>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</si>
  <si>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</si>
  <si>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</si>
  <si>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</si>
  <si>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</si>
  <si>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</si>
  <si>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</si>
  <si>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</si>
  <si>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</si>
  <si>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</si>
  <si>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</si>
  <si>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</si>
  <si>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</si>
  <si>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</si>
  <si>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</si>
  <si>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</si>
  <si>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</si>
  <si>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</si>
  <si>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</si>
  <si>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</si>
  <si>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</si>
  <si>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</si>
  <si>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</si>
  <si>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</si>
  <si>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</si>
  <si>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</si>
  <si>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</si>
  <si>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</si>
  <si>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</si>
  <si>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</si>
  <si>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</si>
  <si>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</si>
  <si>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</si>
  <si>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</si>
  <si>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</si>
  <si>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</si>
  <si>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</si>
  <si>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</si>
  <si>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</si>
  <si>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</si>
  <si>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</si>
  <si>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</si>
  <si>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</si>
  <si>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</si>
  <si>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</si>
  <si>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</si>
  <si>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</si>
  <si>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</si>
  <si>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</si>
  <si>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</si>
  <si>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</si>
  <si>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</si>
  <si>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</si>
  <si>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</si>
  <si>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</si>
  <si>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</si>
  <si>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</si>
  <si>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</si>
  <si>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</si>
  <si>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</si>
  <si>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</si>
  <si>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</si>
  <si>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</si>
  <si>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</si>
  <si>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</si>
  <si>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</si>
  <si>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</si>
  <si>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</si>
  <si>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</si>
  <si>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</si>
  <si>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</si>
  <si>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</si>
  <si>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</si>
  <si>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</si>
  <si>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</si>
  <si>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</si>
  <si>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</si>
  <si>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</si>
  <si>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</si>
  <si>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</si>
  <si>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</si>
  <si>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</si>
  <si>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</si>
  <si>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</si>
  <si>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</si>
  <si>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</si>
  <si>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</si>
  <si>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</si>
  <si>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</si>
  <si>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</si>
  <si>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</si>
  <si>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</si>
  <si>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</si>
  <si>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</si>
  <si>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</si>
  <si>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</si>
  <si>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</si>
  <si>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</si>
  <si>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</si>
  <si>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</si>
  <si>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</si>
  <si>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</si>
  <si>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</si>
  <si>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</si>
  <si>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</si>
  <si>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</si>
  <si>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</si>
  <si>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</si>
  <si>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</si>
  <si>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</si>
  <si>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</si>
  <si>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</si>
  <si>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</si>
  <si>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</si>
  <si>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</si>
  <si>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</si>
  <si>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</si>
  <si>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</si>
  <si>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</si>
  <si>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</si>
  <si>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</si>
  <si>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</si>
  <si>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</si>
  <si>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</si>
  <si>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</si>
  <si>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</si>
  <si>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</si>
  <si>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</si>
  <si>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</si>
  <si>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</si>
  <si>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</si>
  <si>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</si>
  <si>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</si>
  <si>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</si>
  <si>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</si>
  <si>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</si>
  <si>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</si>
  <si>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</si>
  <si>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</si>
  <si>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</si>
  <si>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</si>
  <si>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</si>
  <si>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</si>
  <si>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</si>
  <si>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</si>
  <si>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</si>
  <si>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</si>
  <si>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</si>
  <si>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</si>
  <si>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</si>
  <si>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</si>
  <si>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</si>
  <si>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</si>
  <si>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</si>
  <si>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</si>
  <si>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</si>
  <si>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</si>
  <si>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</si>
  <si>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</si>
  <si>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</si>
  <si>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</si>
  <si>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</si>
  <si>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</si>
  <si>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</si>
  <si>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</si>
  <si>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</si>
  <si>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</si>
  <si>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</si>
  <si>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</si>
  <si>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</si>
  <si>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</si>
  <si>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</si>
  <si>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</si>
  <si>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</si>
  <si>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</si>
  <si>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</si>
  <si>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</si>
  <si>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</si>
  <si>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</si>
  <si>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</si>
  <si>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</si>
  <si>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</si>
  <si>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</si>
  <si>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</si>
  <si>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</si>
  <si>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</si>
  <si>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</si>
  <si>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</si>
  <si>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</si>
  <si>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</si>
  <si>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</si>
  <si>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</si>
  <si>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</si>
  <si>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</si>
  <si>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</si>
  <si>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</si>
  <si>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</si>
  <si>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</si>
  <si>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</si>
  <si>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</si>
  <si>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</si>
  <si>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</si>
  <si>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</si>
  <si>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</si>
  <si>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</si>
  <si>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</si>
  <si>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</si>
  <si>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</si>
  <si>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</si>
  <si>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</si>
  <si>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</si>
  <si>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</si>
  <si>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</si>
  <si>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</si>
  <si>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</si>
  <si>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</si>
  <si>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</si>
  <si>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</si>
  <si>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</si>
  <si>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</si>
  <si>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</si>
  <si>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</si>
  <si>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</si>
  <si>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</si>
  <si>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</si>
  <si>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</si>
  <si>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</si>
  <si>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</si>
  <si>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</si>
  <si>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</si>
  <si>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</si>
  <si>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</si>
  <si>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</si>
  <si>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</si>
  <si>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</si>
  <si>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</si>
  <si>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</si>
  <si>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</si>
  <si>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</si>
  <si>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</si>
  <si>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</si>
  <si>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</si>
  <si>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</si>
  <si>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</si>
  <si>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</si>
  <si>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</si>
  <si>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</si>
  <si>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</si>
  <si>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</si>
  <si>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</si>
  <si>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</si>
  <si>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</si>
  <si>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</si>
  <si>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</si>
  <si>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</si>
  <si>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</si>
  <si>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</si>
  <si>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</si>
  <si>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</si>
  <si>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</si>
  <si>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</si>
  <si>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</si>
  <si>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</si>
  <si>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</si>
  <si>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</si>
  <si>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</si>
  <si>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</si>
  <si>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</si>
  <si>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</si>
  <si>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</si>
  <si>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</si>
  <si>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</si>
  <si>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</si>
  <si>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</si>
  <si>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</si>
  <si>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</si>
  <si>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</si>
  <si>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</si>
  <si>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</si>
  <si>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</si>
  <si>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</si>
  <si>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</si>
  <si>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</si>
  <si>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</si>
  <si>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</si>
  <si>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</si>
  <si>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</si>
  <si>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</si>
  <si>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</si>
  <si>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</si>
  <si>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</si>
  <si>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</si>
  <si>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</si>
  <si>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</si>
  <si>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</si>
  <si>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</si>
  <si>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</si>
  <si>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</si>
  <si>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</si>
  <si>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</si>
  <si>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</si>
  <si>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</si>
  <si>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</si>
  <si>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</si>
  <si>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</si>
  <si>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</si>
  <si>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</si>
  <si>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</si>
  <si>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</si>
  <si>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</si>
  <si>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</si>
  <si>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</si>
  <si>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</si>
  <si>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</si>
  <si>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</si>
  <si>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</si>
  <si>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</si>
  <si>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</si>
  <si>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</si>
  <si>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</si>
  <si>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</si>
  <si>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</si>
  <si>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</si>
  <si>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</si>
  <si>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</si>
  <si>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</si>
  <si>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</si>
  <si>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</si>
  <si>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</si>
  <si>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</si>
  <si>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</si>
  <si>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</si>
  <si>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</si>
  <si>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</si>
  <si>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</si>
  <si>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</si>
  <si>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</si>
  <si>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</si>
  <si>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</si>
  <si>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</si>
  <si>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</si>
  <si>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</si>
  <si>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</si>
  <si>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</si>
  <si>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</si>
  <si>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</si>
  <si>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</si>
  <si>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</si>
  <si>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</si>
  <si>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</si>
  <si>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</si>
  <si>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</si>
  <si>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</si>
  <si>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</si>
  <si>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</si>
  <si>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</si>
  <si>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</si>
  <si>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</si>
  <si>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</si>
  <si>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</si>
  <si>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</si>
  <si>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</si>
  <si>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</si>
  <si>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</si>
  <si>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</si>
  <si>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</si>
  <si>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</si>
  <si>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</si>
  <si>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</si>
  <si>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</si>
  <si>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</si>
  <si>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</si>
  <si>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</si>
  <si>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</si>
  <si>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</si>
  <si>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</si>
  <si>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</si>
  <si>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</si>
  <si>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</si>
  <si>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</si>
  <si>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</si>
  <si>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</si>
  <si>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</si>
  <si>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</si>
  <si>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</si>
  <si>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</si>
  <si>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</si>
  <si>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</si>
  <si>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</si>
  <si>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</si>
  <si>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</si>
  <si>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</si>
  <si>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</si>
  <si>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</si>
  <si>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</si>
  <si>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</si>
  <si>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</si>
  <si>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</si>
  <si>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</si>
  <si>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</si>
  <si>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</si>
  <si>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</si>
  <si>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</si>
  <si>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</si>
  <si>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</si>
  <si>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</si>
  <si>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</si>
  <si>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</si>
  <si>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</si>
  <si>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</si>
  <si>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</si>
  <si>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</si>
  <si>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</si>
  <si>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</si>
  <si>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</si>
  <si>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</si>
  <si>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</si>
  <si>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</si>
  <si>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</si>
  <si>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</si>
  <si>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</si>
  <si>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</si>
  <si>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</si>
  <si>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</si>
  <si>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</si>
  <si>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</si>
  <si>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</si>
  <si>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</si>
  <si>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</si>
  <si>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</si>
  <si>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</si>
  <si>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</si>
  <si>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</si>
  <si>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</si>
  <si>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</si>
  <si>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</si>
  <si>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</si>
  <si>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</si>
  <si>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</si>
  <si>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</si>
  <si>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</si>
  <si>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</si>
  <si>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</si>
  <si>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</si>
  <si>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</si>
  <si>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</si>
  <si>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</si>
  <si>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</si>
  <si>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</si>
  <si>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</si>
  <si>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</si>
  <si>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</si>
  <si>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</si>
  <si>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</si>
  <si>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</si>
  <si>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</si>
  <si>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</si>
  <si>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</si>
  <si>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</si>
  <si>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</si>
  <si>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</si>
  <si>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</si>
  <si>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</si>
  <si>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</si>
  <si>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</si>
  <si>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</si>
  <si>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</si>
  <si>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</si>
  <si>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</si>
  <si>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</si>
  <si>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</si>
  <si>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</si>
  <si>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</si>
  <si>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</si>
  <si>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</si>
  <si>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</si>
  <si>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</si>
  <si>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</si>
  <si>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</si>
  <si>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</si>
  <si>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</si>
  <si>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</si>
  <si>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</si>
  <si>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</si>
  <si>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</si>
  <si>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</si>
  <si>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</si>
  <si>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</si>
  <si>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</si>
  <si>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</si>
  <si>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</si>
  <si>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</si>
  <si>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</si>
  <si>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</si>
  <si>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</si>
  <si>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</si>
  <si>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</si>
  <si>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</si>
  <si>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</si>
  <si>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</si>
  <si>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</si>
  <si>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</si>
  <si>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</si>
  <si>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</si>
  <si>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</si>
  <si>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</si>
  <si>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</si>
  <si>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</si>
  <si>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</si>
  <si>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</si>
  <si>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</si>
  <si>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</si>
  <si>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</si>
  <si>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</si>
  <si>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</si>
  <si>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</si>
  <si>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</si>
  <si>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</si>
  <si>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</si>
  <si>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</si>
  <si>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</si>
  <si>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</si>
  <si>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</si>
  <si>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</si>
  <si>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</si>
  <si>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</si>
  <si>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</si>
  <si>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</si>
  <si>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</si>
  <si>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</si>
  <si>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</si>
  <si>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</si>
  <si>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</si>
  <si>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</si>
  <si>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</si>
  <si>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</si>
  <si>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</si>
  <si>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</si>
  <si>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</si>
  <si>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</si>
  <si>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</si>
  <si>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</si>
  <si>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</si>
  <si>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</si>
  <si>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</si>
  <si>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</si>
  <si>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</si>
  <si>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</si>
  <si>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</si>
  <si>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</si>
  <si>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</si>
  <si>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</si>
  <si>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</si>
  <si>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</si>
  <si>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</si>
  <si>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</si>
  <si>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</si>
  <si>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</si>
  <si>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</si>
  <si>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</si>
  <si>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</si>
  <si>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</si>
  <si>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</si>
  <si>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</si>
  <si>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</si>
  <si>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</si>
  <si>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</si>
  <si>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</si>
  <si>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</si>
  <si>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</si>
  <si>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</si>
  <si>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</si>
  <si>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</si>
  <si>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</si>
  <si>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</si>
  <si>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</si>
  <si>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</si>
  <si>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</si>
  <si>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</si>
  <si>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</si>
  <si>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</si>
  <si>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</si>
  <si>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</si>
  <si>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</si>
  <si>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</si>
  <si>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</si>
  <si>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</si>
  <si>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</si>
  <si>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</si>
  <si>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</si>
  <si>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</si>
  <si>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</si>
  <si>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</si>
  <si>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</si>
  <si>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</si>
  <si>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</si>
  <si>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</si>
  <si>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</si>
  <si>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</si>
  <si>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</si>
  <si>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</si>
  <si>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</si>
  <si>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</si>
  <si>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</si>
  <si>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</si>
  <si>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</si>
  <si>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</si>
  <si>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</si>
  <si>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</si>
  <si>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</si>
  <si>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</si>
  <si>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</si>
  <si>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</si>
  <si>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</si>
  <si>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</si>
  <si>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</si>
  <si>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</si>
  <si>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</si>
  <si>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</si>
  <si>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</si>
  <si>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</si>
  <si>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</si>
  <si>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</si>
  <si>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</si>
  <si>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</si>
  <si>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</si>
  <si>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</si>
  <si>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</si>
  <si>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</si>
  <si>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</si>
  <si>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</si>
  <si>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</si>
  <si>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</si>
  <si>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</si>
  <si>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</si>
  <si>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</si>
  <si>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</si>
  <si>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</si>
  <si>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</si>
  <si>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</si>
  <si>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</si>
  <si>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</si>
  <si>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</si>
  <si>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</si>
  <si>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</si>
  <si>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</si>
  <si>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</si>
  <si>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</si>
  <si>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</si>
  <si>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</si>
  <si>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</si>
  <si>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</si>
  <si>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</si>
  <si>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</si>
  <si>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</si>
  <si>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</si>
  <si>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</si>
  <si>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</si>
  <si>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</si>
  <si>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</si>
  <si>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</si>
  <si>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</si>
  <si>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</si>
  <si>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</si>
  <si>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</si>
  <si>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</si>
  <si>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</si>
  <si>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</si>
  <si>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</si>
  <si>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</si>
  <si>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</si>
  <si>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</si>
  <si>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</si>
  <si>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</si>
  <si>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</si>
  <si>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</si>
  <si>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</si>
  <si>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</si>
  <si>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</si>
  <si>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</si>
  <si>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</si>
  <si>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</si>
  <si>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</si>
  <si>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</si>
  <si>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</si>
  <si>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</si>
  <si>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</si>
  <si>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</si>
  <si>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</si>
  <si>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</si>
  <si>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</si>
  <si>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</si>
  <si>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</si>
  <si>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</si>
  <si>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</si>
  <si>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</si>
  <si>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</si>
  <si>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</si>
  <si>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</si>
  <si>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</si>
  <si>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</si>
  <si>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</si>
  <si>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</si>
  <si>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</si>
  <si>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</si>
  <si>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</si>
  <si>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</si>
  <si>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</si>
  <si>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</si>
  <si>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</si>
  <si>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</si>
  <si>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</si>
  <si>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</si>
  <si>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</si>
  <si>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</si>
  <si>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</si>
  <si>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</si>
  <si>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</si>
  <si>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</si>
  <si>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</si>
  <si>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</si>
  <si>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</si>
  <si>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</si>
  <si>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</si>
  <si>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</si>
  <si>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</si>
  <si>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</si>
  <si>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</si>
  <si>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</si>
  <si>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</si>
  <si>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</si>
  <si>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</si>
  <si>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</si>
  <si>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</si>
  <si>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</si>
  <si>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</si>
  <si>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</si>
  <si>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</si>
  <si>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</si>
  <si>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</si>
  <si>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</si>
  <si>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</si>
  <si>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</si>
  <si>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</si>
  <si>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</si>
  <si>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</si>
  <si>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</si>
  <si>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</si>
  <si>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</si>
  <si>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</si>
  <si>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</si>
  <si>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</si>
  <si>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</si>
  <si>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</si>
  <si>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</si>
  <si>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</si>
  <si>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</si>
  <si>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</si>
  <si>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</si>
  <si>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</si>
  <si>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</si>
  <si>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</si>
  <si>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</si>
  <si>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</si>
  <si>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</si>
  <si>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</si>
  <si>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</si>
  <si>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</si>
  <si>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</si>
  <si>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</si>
  <si>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</si>
  <si>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</si>
  <si>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</si>
  <si>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</si>
  <si>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</si>
  <si>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</si>
  <si>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</si>
  <si>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</si>
  <si>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</si>
  <si>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</si>
  <si>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</si>
  <si>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</si>
  <si>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</si>
  <si>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</si>
  <si>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</si>
  <si>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</si>
  <si>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</si>
  <si>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</si>
  <si>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</si>
  <si>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</si>
  <si>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</si>
  <si>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</si>
  <si>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</si>
  <si>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</si>
  <si>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</si>
  <si>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</si>
  <si>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</si>
  <si>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</si>
  <si>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</si>
  <si>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</si>
  <si>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</si>
  <si>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</si>
  <si>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</si>
  <si>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</si>
  <si>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</si>
  <si>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</si>
  <si>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</si>
  <si>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</si>
  <si>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</si>
  <si>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</si>
  <si>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</si>
  <si>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</si>
  <si>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</si>
  <si>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</si>
  <si>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</si>
  <si>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</si>
  <si>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</si>
  <si>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</si>
  <si>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</si>
  <si>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</si>
  <si>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</si>
  <si>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</si>
  <si>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</si>
  <si>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</si>
  <si>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</si>
  <si>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</si>
  <si>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</si>
  <si>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</si>
  <si>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</si>
  <si>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</si>
  <si>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</si>
  <si>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</si>
  <si>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</si>
  <si>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</si>
  <si>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</si>
  <si>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</si>
  <si>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</si>
  <si>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</si>
  <si>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</si>
  <si>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</si>
  <si>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</si>
  <si>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</si>
  <si>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</si>
  <si>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</si>
  <si>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</si>
  <si>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</si>
  <si>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</si>
  <si>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</si>
  <si>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</si>
  <si>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</si>
  <si>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</si>
  <si>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</si>
  <si>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</si>
  <si>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</si>
  <si>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</si>
  <si>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</si>
  <si>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</si>
  <si>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</si>
  <si>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</si>
  <si>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</si>
  <si>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</si>
  <si>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</si>
  <si>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</si>
  <si>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</si>
  <si>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</si>
  <si>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</si>
  <si>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</si>
  <si>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</si>
  <si>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</si>
  <si>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</si>
  <si>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</si>
  <si>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</si>
  <si>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</si>
  <si>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</si>
  <si>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</si>
  <si>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</si>
  <si>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</si>
  <si>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</si>
  <si>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</si>
  <si>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</si>
  <si>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</si>
  <si>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</si>
  <si>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</si>
  <si>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</si>
  <si>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</si>
  <si>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</si>
  <si>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</si>
  <si>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</si>
  <si>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</si>
  <si>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</si>
  <si>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</si>
  <si>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</si>
  <si>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</si>
  <si>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</si>
  <si>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</si>
  <si>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</si>
  <si>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</si>
  <si>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</si>
  <si>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</si>
  <si>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</si>
  <si>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</si>
  <si>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</si>
  <si>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</si>
  <si>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</si>
  <si>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</si>
  <si>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</si>
  <si>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</si>
  <si>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</si>
  <si>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</si>
  <si>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</si>
  <si>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</si>
  <si>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</si>
  <si>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</si>
  <si>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</si>
  <si>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</si>
  <si>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</si>
  <si>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</si>
  <si>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</si>
  <si>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</si>
  <si>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</si>
  <si>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</si>
  <si>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</si>
  <si>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</si>
  <si>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</si>
  <si>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</si>
  <si>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</si>
  <si>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</si>
  <si>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</si>
  <si>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</si>
  <si>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</si>
  <si>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</si>
  <si>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</si>
  <si>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</si>
  <si>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</si>
  <si>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</si>
  <si>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</si>
  <si>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</si>
  <si>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</si>
  <si>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</si>
  <si>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</si>
  <si>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</si>
  <si>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</si>
  <si>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</si>
  <si>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</si>
  <si>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</si>
  <si>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</si>
  <si>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</si>
  <si>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</si>
  <si>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</si>
  <si>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</si>
  <si>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</si>
  <si>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</si>
  <si>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</si>
  <si>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</si>
  <si>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</si>
  <si>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</si>
  <si>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</si>
  <si>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</si>
  <si>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</si>
  <si>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</si>
  <si>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</si>
  <si>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</si>
  <si>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</si>
  <si>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</si>
  <si>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</si>
  <si>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</si>
  <si>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</si>
  <si>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</si>
  <si>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</si>
  <si>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</si>
  <si>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</si>
  <si>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</si>
  <si>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</si>
  <si>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</si>
  <si>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</si>
  <si>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</si>
  <si>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</si>
  <si>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</si>
  <si>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</si>
  <si>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</si>
  <si>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</si>
  <si>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</si>
  <si>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</si>
  <si>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</si>
  <si>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</si>
  <si>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</si>
  <si>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</si>
  <si>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</si>
  <si>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</si>
  <si>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</si>
  <si>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</si>
  <si>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</si>
  <si>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</si>
  <si>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</si>
  <si>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</si>
  <si>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</si>
  <si>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</si>
  <si>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</si>
  <si>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</si>
  <si>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</si>
  <si>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</si>
  <si>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</si>
  <si>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</si>
  <si>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</si>
  <si>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</si>
  <si>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</si>
  <si>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</si>
  <si>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</si>
  <si>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</si>
  <si>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</si>
  <si>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</si>
  <si>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</si>
  <si>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</si>
  <si>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</si>
  <si>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</si>
  <si>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</si>
  <si>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</si>
  <si>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</si>
  <si>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</si>
  <si>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</si>
  <si>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</si>
  <si>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</si>
  <si>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</si>
  <si>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</si>
  <si>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</si>
  <si>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</si>
  <si>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</si>
  <si>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</si>
  <si>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</si>
  <si>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</si>
  <si>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</si>
  <si>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</si>
  <si>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</si>
  <si>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</si>
  <si>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</si>
  <si>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</si>
  <si>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</si>
  <si>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</si>
  <si>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</si>
  <si>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</si>
  <si>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</si>
  <si>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</si>
  <si>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</si>
  <si>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</si>
  <si>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</si>
  <si>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</si>
  <si>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</si>
  <si>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</si>
  <si>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</si>
  <si>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</si>
  <si>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</si>
  <si>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</si>
  <si>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</si>
  <si>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</si>
  <si>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</si>
  <si>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</si>
  <si>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</si>
  <si>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</si>
  <si>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</si>
  <si>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</si>
  <si>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</si>
  <si>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</si>
  <si>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</si>
  <si>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</si>
  <si>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</si>
  <si>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</si>
  <si>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</si>
  <si>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</si>
  <si>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</si>
  <si>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</si>
  <si>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</si>
  <si>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</si>
  <si>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</si>
  <si>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</si>
  <si>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</si>
  <si>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</si>
  <si>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</si>
  <si>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</si>
  <si>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</si>
  <si>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</si>
  <si>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</si>
  <si>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</si>
  <si>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</si>
  <si>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</si>
  <si>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</si>
  <si>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</si>
  <si>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</si>
  <si>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</si>
  <si>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</si>
  <si>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</si>
  <si>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</si>
  <si>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</si>
  <si>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</si>
  <si>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</si>
  <si>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</si>
  <si>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</si>
  <si>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</si>
  <si>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</si>
  <si>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</si>
  <si>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</si>
  <si>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</si>
  <si>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</si>
  <si>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</si>
  <si>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</si>
  <si>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</si>
  <si>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</si>
  <si>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</si>
  <si>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</si>
  <si>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</si>
  <si>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</si>
  <si>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</si>
  <si>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</si>
  <si>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</si>
  <si>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</si>
  <si>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</si>
  <si>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</si>
  <si>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</si>
  <si>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</si>
  <si>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</si>
  <si>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</si>
  <si>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</si>
  <si>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</si>
  <si>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</si>
  <si>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</si>
  <si>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</si>
  <si>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</si>
  <si>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</si>
  <si>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</si>
  <si>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</si>
  <si>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</si>
  <si>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</si>
  <si>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</si>
  <si>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</si>
  <si>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</si>
  <si>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</si>
  <si>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</si>
  <si>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</si>
  <si>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</si>
  <si>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</si>
  <si>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</si>
  <si>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</si>
  <si>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</si>
  <si>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</si>
  <si>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</si>
  <si>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</si>
  <si>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</si>
  <si>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</si>
  <si>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</si>
  <si>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</si>
  <si>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</si>
  <si>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</si>
  <si>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</si>
  <si>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</si>
  <si>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</si>
  <si>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</si>
  <si>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</si>
  <si>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</si>
  <si>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</si>
  <si>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</si>
  <si>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</si>
  <si>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</si>
  <si>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</si>
  <si>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</si>
  <si>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</si>
  <si>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</si>
  <si>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</si>
  <si>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</si>
  <si>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</si>
  <si>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</si>
  <si>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</si>
  <si>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</si>
  <si>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</si>
  <si>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</si>
  <si>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</si>
  <si>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</si>
  <si>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</si>
  <si>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</si>
  <si>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</si>
  <si>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</si>
  <si>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</si>
  <si>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</si>
  <si>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</si>
  <si>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</si>
  <si>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</si>
  <si>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</si>
  <si>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</si>
  <si>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</si>
  <si>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</si>
  <si>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</si>
  <si>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</si>
  <si>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</si>
  <si>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</si>
  <si>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</si>
  <si>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</si>
  <si>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</si>
  <si>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</si>
  <si>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</si>
  <si>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</si>
  <si>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</si>
  <si>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</si>
  <si>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</si>
  <si>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</si>
  <si>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</si>
  <si>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</si>
  <si>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</si>
  <si>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</si>
  <si>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</si>
  <si>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</si>
  <si>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</si>
  <si>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</si>
  <si>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</si>
  <si>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</si>
  <si>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</si>
  <si>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</si>
  <si>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</si>
  <si>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</si>
  <si>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</si>
  <si>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</si>
  <si>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</si>
  <si>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</si>
  <si>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</si>
  <si>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</si>
  <si>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</si>
  <si>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</si>
  <si>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</si>
  <si>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</si>
  <si>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</si>
  <si>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</si>
  <si>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</si>
  <si>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</si>
  <si>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</si>
  <si>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</si>
  <si>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</si>
  <si>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</si>
  <si>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</si>
  <si>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</si>
  <si>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</si>
  <si>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</si>
  <si>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</si>
  <si>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</si>
  <si>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</si>
  <si>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</si>
  <si>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</si>
  <si>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</si>
  <si>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</si>
  <si>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</si>
  <si>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</si>
  <si>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</si>
  <si>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</si>
  <si>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</si>
  <si>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</si>
  <si>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</si>
  <si>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</si>
  <si>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</si>
  <si>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</si>
  <si>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</si>
  <si>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</si>
  <si>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</si>
  <si>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</si>
  <si>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</si>
  <si>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</si>
  <si>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</si>
  <si>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</si>
  <si>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</si>
  <si>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</si>
  <si>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</si>
  <si>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</si>
  <si>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</si>
  <si>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</si>
  <si>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</si>
  <si>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</si>
  <si>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</si>
  <si>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</si>
  <si>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</si>
  <si>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</si>
  <si>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</si>
  <si>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</si>
  <si>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</si>
  <si>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</si>
  <si>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</si>
  <si>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</si>
  <si>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</si>
  <si>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</si>
  <si>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</si>
  <si>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</si>
  <si>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</si>
  <si>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</si>
  <si>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</si>
  <si>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</si>
  <si>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</si>
  <si>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</si>
  <si>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</si>
  <si>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</si>
  <si>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</si>
  <si>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</si>
  <si>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</si>
  <si>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</si>
  <si>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</si>
  <si>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</si>
  <si>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</si>
  <si>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</si>
  <si>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</si>
  <si>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</si>
  <si>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</si>
  <si>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</si>
  <si>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</si>
  <si>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</si>
  <si>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</si>
  <si>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</si>
  <si>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</si>
  <si>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</si>
  <si>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</si>
  <si>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</si>
  <si>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</si>
  <si>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</si>
  <si>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</si>
  <si>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</si>
  <si>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</si>
  <si>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</si>
  <si>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</si>
  <si>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</si>
  <si>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</si>
  <si>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</si>
  <si>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</si>
  <si>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</si>
  <si>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</si>
  <si>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</si>
  <si>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</si>
  <si>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</si>
  <si>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</si>
  <si>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</si>
  <si>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</si>
  <si>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</si>
  <si>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</si>
  <si>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</si>
  <si>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</si>
  <si>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</si>
  <si>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</si>
  <si>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</si>
  <si>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</si>
  <si>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</si>
  <si>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</si>
  <si>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</si>
  <si>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</si>
  <si>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</si>
  <si>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</si>
  <si>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</si>
  <si>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</si>
  <si>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</si>
  <si>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</si>
  <si>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</si>
  <si>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</si>
  <si>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</si>
  <si>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</si>
  <si>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</si>
  <si>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</si>
  <si>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</si>
  <si>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</si>
  <si>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</si>
  <si>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</si>
  <si>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</si>
  <si>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</si>
  <si>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</si>
  <si>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</si>
  <si>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</si>
  <si>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</si>
  <si>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</si>
  <si>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</si>
  <si>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</si>
  <si>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</si>
  <si>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</si>
  <si>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</si>
  <si>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</si>
  <si>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</si>
  <si>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</si>
  <si>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</si>
  <si>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</si>
  <si>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</si>
  <si>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</si>
  <si>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</si>
  <si>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</si>
  <si>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</si>
  <si>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</si>
  <si>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</si>
  <si>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</si>
  <si>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</si>
  <si>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</si>
  <si>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</si>
  <si>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</si>
  <si>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</si>
  <si>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</si>
  <si>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</si>
  <si>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</si>
  <si>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</si>
  <si>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</si>
  <si>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</si>
  <si>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</si>
  <si>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</si>
  <si>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</si>
  <si>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</si>
  <si>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</si>
  <si>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</si>
  <si>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</si>
  <si>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</si>
  <si>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</si>
  <si>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</si>
  <si>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</si>
  <si>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</si>
  <si>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</si>
  <si>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</si>
  <si>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</si>
  <si>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</si>
  <si>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</si>
  <si>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</si>
  <si>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</si>
  <si>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</si>
  <si>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</si>
  <si>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</si>
  <si>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</si>
  <si>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</si>
  <si>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</si>
  <si>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</si>
  <si>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</si>
  <si>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</si>
  <si>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</si>
  <si>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</si>
  <si>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</si>
  <si>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</si>
  <si>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</si>
  <si>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</si>
  <si>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</si>
  <si>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</si>
  <si>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</si>
  <si>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</si>
  <si>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</si>
  <si>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</si>
  <si>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</si>
  <si>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</si>
  <si>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</si>
  <si>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</si>
  <si>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</si>
  <si>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</si>
  <si>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</si>
  <si>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</si>
  <si>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</si>
  <si>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</si>
  <si>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</si>
  <si>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</si>
  <si>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</si>
  <si>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</si>
  <si>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</si>
  <si>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</si>
  <si>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</si>
  <si>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</si>
  <si>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</si>
  <si>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</si>
  <si>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</si>
  <si>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</si>
  <si>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</si>
  <si>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</si>
  <si>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</si>
  <si>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</si>
  <si>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</si>
  <si>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</si>
  <si>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</si>
  <si>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</si>
  <si>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</si>
  <si>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</si>
  <si>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</si>
  <si>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</si>
  <si>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</si>
  <si>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</si>
  <si>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</si>
  <si>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</si>
  <si>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</si>
  <si>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</si>
  <si>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</si>
  <si>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</si>
  <si>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</si>
  <si>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</si>
  <si>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</si>
  <si>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</si>
  <si>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</si>
  <si>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</si>
  <si>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</si>
  <si>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</si>
  <si>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</si>
  <si>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</si>
  <si>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</si>
  <si>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</si>
  <si>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</si>
  <si>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</si>
  <si>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</si>
  <si>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</si>
  <si>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</si>
  <si>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</si>
  <si>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</si>
  <si>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</si>
  <si>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</si>
  <si>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</si>
  <si>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</si>
  <si>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</si>
  <si>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</si>
  <si>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</si>
  <si>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</si>
  <si>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</si>
  <si>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</si>
  <si>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</si>
  <si>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</si>
  <si>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</si>
  <si>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</si>
  <si>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</si>
  <si>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</si>
  <si>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</si>
  <si>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</si>
  <si>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</si>
  <si>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</si>
  <si>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</si>
  <si>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</si>
  <si>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</si>
  <si>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</si>
  <si>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</si>
  <si>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</si>
  <si>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</si>
  <si>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</si>
  <si>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</si>
  <si>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</si>
  <si>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</si>
  <si>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</si>
  <si>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</si>
  <si>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</si>
  <si>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</si>
  <si>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</si>
  <si>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</si>
  <si>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</si>
  <si>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</si>
  <si>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</si>
  <si>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</si>
  <si>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</si>
  <si>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</si>
  <si>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</si>
  <si>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</si>
  <si>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</si>
  <si>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</si>
  <si>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</si>
  <si>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</si>
  <si>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</si>
  <si>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</si>
  <si>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</si>
  <si>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</si>
  <si>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</si>
  <si>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</si>
  <si>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</si>
  <si>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</si>
  <si>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</si>
  <si>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</si>
  <si>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</si>
  <si>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</si>
  <si>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</si>
  <si>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</si>
  <si>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</si>
  <si>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</si>
  <si>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</si>
  <si>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</si>
  <si>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</si>
  <si>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</si>
  <si>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</si>
  <si>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</si>
  <si>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</si>
  <si>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</si>
  <si>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</si>
  <si>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</si>
  <si>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</si>
  <si>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</si>
  <si>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</si>
  <si>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</si>
  <si>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</si>
  <si>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</si>
  <si>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</si>
  <si>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</si>
  <si>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</si>
  <si>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</si>
  <si>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</si>
  <si>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</si>
  <si>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</si>
  <si>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</si>
  <si>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</si>
  <si>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</si>
  <si>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</si>
  <si>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</si>
  <si>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</si>
  <si>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</si>
  <si>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</si>
  <si>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</si>
  <si>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</si>
  <si>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</si>
  <si>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</si>
  <si>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</si>
  <si>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</si>
  <si>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</si>
  <si>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</si>
  <si>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</si>
  <si>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</si>
  <si>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</si>
  <si>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</si>
  <si>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</si>
  <si>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</si>
  <si>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</si>
  <si>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</si>
  <si>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</si>
  <si>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</si>
  <si>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</si>
  <si>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</si>
  <si>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</si>
  <si>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</si>
  <si>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</si>
  <si>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</si>
  <si>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</si>
  <si>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</si>
  <si>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</si>
  <si>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</si>
  <si>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</si>
  <si>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</si>
  <si>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</si>
  <si>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</si>
  <si>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</si>
  <si>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</si>
  <si>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</si>
  <si>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</si>
  <si>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</si>
  <si>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</si>
  <si>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</si>
  <si>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</si>
  <si>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</si>
  <si>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</si>
  <si>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</si>
  <si>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</si>
  <si>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</si>
  <si>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</si>
  <si>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</si>
  <si>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</si>
  <si>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</si>
  <si>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</si>
  <si>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</si>
  <si>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</si>
  <si>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</si>
  <si>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</si>
  <si>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</si>
  <si>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</si>
  <si>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</si>
  <si>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</si>
  <si>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</si>
  <si>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</si>
  <si>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</si>
  <si>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</si>
  <si>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</si>
  <si>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</si>
  <si>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</si>
  <si>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</si>
  <si>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</si>
  <si>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</si>
  <si>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</si>
  <si>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</si>
  <si>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</si>
  <si>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</si>
  <si>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</si>
  <si>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</si>
  <si>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</si>
  <si>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</si>
  <si>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</si>
  <si>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</si>
  <si>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</si>
  <si>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</si>
  <si>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</si>
  <si>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</si>
  <si>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</si>
  <si>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</si>
  <si>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</si>
  <si>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</si>
  <si>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</si>
  <si>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</si>
  <si>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</si>
  <si>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</si>
  <si>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</si>
  <si>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</si>
  <si>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</si>
  <si>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</si>
  <si>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</si>
  <si>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</si>
  <si>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</si>
  <si>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</si>
  <si>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</si>
  <si>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</si>
  <si>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</si>
  <si>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</si>
  <si>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</si>
  <si>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</si>
  <si>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</si>
  <si>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</si>
  <si>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</si>
  <si>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</si>
  <si>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</si>
  <si>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</si>
  <si>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</si>
  <si>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</si>
  <si>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</si>
  <si>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</si>
  <si>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</si>
  <si>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</si>
  <si>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</si>
  <si>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</si>
  <si>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</si>
  <si>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</si>
  <si>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</si>
  <si>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</si>
  <si>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</si>
  <si>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</si>
  <si>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</si>
  <si>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</si>
  <si>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</si>
  <si>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</si>
  <si>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</si>
  <si>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</si>
  <si>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</si>
  <si>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</si>
  <si>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</si>
  <si>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</si>
  <si>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</si>
  <si>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</si>
  <si>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</si>
  <si>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</si>
  <si>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</si>
  <si>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</si>
  <si>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</si>
  <si>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</si>
  <si>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</si>
  <si>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</si>
  <si>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</si>
  <si>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</si>
  <si>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</si>
  <si>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</si>
  <si>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</si>
  <si>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</si>
  <si>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</si>
  <si>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</si>
  <si>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</si>
  <si>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</si>
  <si>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</si>
  <si>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</si>
  <si>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</si>
  <si>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</si>
  <si>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</si>
  <si>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</si>
  <si>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</si>
  <si>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</si>
  <si>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</si>
  <si>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</si>
  <si>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</si>
  <si>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</si>
  <si>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</si>
  <si>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</si>
  <si>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</si>
  <si>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</si>
  <si>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</si>
  <si>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</si>
  <si>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</si>
  <si>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</si>
  <si>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</si>
  <si>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</si>
  <si>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</si>
  <si>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</si>
  <si>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</si>
  <si>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</si>
  <si>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</si>
  <si>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</si>
  <si>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</si>
  <si>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</si>
  <si>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</si>
  <si>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</si>
  <si>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</si>
  <si>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</si>
  <si>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</si>
  <si>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</si>
  <si>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</si>
  <si>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</si>
  <si>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</si>
  <si>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</si>
  <si>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</si>
  <si>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</si>
  <si>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</si>
  <si>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</si>
  <si>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</si>
  <si>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</si>
  <si>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</si>
  <si>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</si>
  <si>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</si>
  <si>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</si>
  <si>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</si>
  <si>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</si>
  <si>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</si>
  <si>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</si>
  <si>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</si>
  <si>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</si>
  <si>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</si>
  <si>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</si>
  <si>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</si>
  <si>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</si>
  <si>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</si>
  <si>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</si>
  <si>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</si>
  <si>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</si>
  <si>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</si>
  <si>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</si>
  <si>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</si>
  <si>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</si>
  <si>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</si>
  <si>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</si>
  <si>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</si>
  <si>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</si>
  <si>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</si>
  <si>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</si>
  <si>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</si>
  <si>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</si>
  <si>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</si>
  <si>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</si>
  <si>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</si>
  <si>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</si>
  <si>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</si>
  <si>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</si>
  <si>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</si>
  <si>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</si>
  <si>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</si>
  <si>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</si>
  <si>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</si>
  <si>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</si>
  <si>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</si>
  <si>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</si>
  <si>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</si>
  <si>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</si>
  <si>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</si>
  <si>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</si>
  <si>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</si>
  <si>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</si>
  <si>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</si>
  <si>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</si>
  <si>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</si>
  <si>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</si>
  <si>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</si>
  <si>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</si>
  <si>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</si>
  <si>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</si>
  <si>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</si>
  <si>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</si>
  <si>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</si>
  <si>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</si>
  <si>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</si>
  <si>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</si>
  <si>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</si>
  <si>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</si>
  <si>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</si>
  <si>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</si>
  <si>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</si>
  <si>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</si>
  <si>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</si>
  <si>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</si>
  <si>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</si>
  <si>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</si>
  <si>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</si>
  <si>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</si>
  <si>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</si>
  <si>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</si>
  <si>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</si>
  <si>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</si>
  <si>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</si>
  <si>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</si>
  <si>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</si>
  <si>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</si>
  <si>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</si>
  <si>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</si>
  <si>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</si>
  <si>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</si>
  <si>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</si>
  <si>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</si>
  <si>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</si>
  <si>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</si>
  <si>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</si>
  <si>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</si>
  <si>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</si>
  <si>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</si>
  <si>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</si>
  <si>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</si>
  <si>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</si>
  <si>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</si>
  <si>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</si>
  <si>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</si>
  <si>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</si>
  <si>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</si>
  <si>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</si>
  <si>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</si>
  <si>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</si>
  <si>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</si>
  <si>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</si>
  <si>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</si>
  <si>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</si>
  <si>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</si>
  <si>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</si>
  <si>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</si>
  <si>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</si>
  <si>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</si>
  <si>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</si>
  <si>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</si>
  <si>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</si>
  <si>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</si>
  <si>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</si>
  <si>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</si>
  <si>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</si>
  <si>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</si>
  <si>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</si>
  <si>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</si>
  <si>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</si>
  <si>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</si>
  <si>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</si>
  <si>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</si>
  <si>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</si>
  <si>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</si>
  <si>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</si>
  <si>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</si>
  <si>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</si>
  <si>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</si>
  <si>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</si>
  <si>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</si>
  <si>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</si>
  <si>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</si>
  <si>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</si>
  <si>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</si>
  <si>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</si>
  <si>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</si>
  <si>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</si>
  <si>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</si>
  <si>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</si>
  <si>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</si>
  <si>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</si>
  <si>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</si>
  <si>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</si>
  <si>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</si>
  <si>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</si>
  <si>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</si>
  <si>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</si>
  <si>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</si>
  <si>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</si>
  <si>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</si>
  <si>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</si>
  <si>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</si>
  <si>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</si>
  <si>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</si>
  <si>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</si>
  <si>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</si>
  <si>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</si>
  <si>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</si>
  <si>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</si>
  <si>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</si>
  <si>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</si>
  <si>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</si>
  <si>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</si>
  <si>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</si>
  <si>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</si>
  <si>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</si>
  <si>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</si>
  <si>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</si>
  <si>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</si>
  <si>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</si>
  <si>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</si>
  <si>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</si>
  <si>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</si>
  <si>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</si>
  <si>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</si>
  <si>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</si>
  <si>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</si>
  <si>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</si>
  <si>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</si>
  <si>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</si>
  <si>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</si>
  <si>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</si>
  <si>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</si>
  <si>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</si>
  <si>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</si>
  <si>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</si>
  <si>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</si>
  <si>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</si>
  <si>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</si>
  <si>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</si>
  <si>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</si>
  <si>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</si>
  <si>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</si>
  <si>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</si>
  <si>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</si>
  <si>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</si>
  <si>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</si>
  <si>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</si>
  <si>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</si>
  <si>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</si>
  <si>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</si>
  <si>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</si>
  <si>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</si>
  <si>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</si>
  <si>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</si>
  <si>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</si>
  <si>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</si>
  <si>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</si>
  <si>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</si>
  <si>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</si>
  <si>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</si>
  <si>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</si>
  <si>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</si>
  <si>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</si>
  <si>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</si>
  <si>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</si>
  <si>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</si>
  <si>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</si>
  <si>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</si>
  <si>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</si>
  <si>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</si>
  <si>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</si>
  <si>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</si>
  <si>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</si>
  <si>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</si>
  <si>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</si>
  <si>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</si>
  <si>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</si>
  <si>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</si>
  <si>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</si>
  <si>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</si>
  <si>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</si>
  <si>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</si>
  <si>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</si>
  <si>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</si>
  <si>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</si>
  <si>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</si>
  <si>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</si>
  <si>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</si>
  <si>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</si>
  <si>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</si>
  <si>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</si>
  <si>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</si>
  <si>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</si>
  <si>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</si>
  <si>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</si>
  <si>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</si>
  <si>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</si>
  <si>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</si>
  <si>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</si>
  <si>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</si>
  <si>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</si>
  <si>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</si>
  <si>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</si>
  <si>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</si>
  <si>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</si>
  <si>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</si>
  <si>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</si>
  <si>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</si>
  <si>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</si>
  <si>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</si>
  <si>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</si>
  <si>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</si>
  <si>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</si>
  <si>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</si>
  <si>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</si>
  <si>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</si>
  <si>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</si>
  <si>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</si>
  <si>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</si>
  <si>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</si>
  <si>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</si>
  <si>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</si>
  <si>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</si>
  <si>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</si>
  <si>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</si>
  <si>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</si>
  <si>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</si>
  <si>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</si>
  <si>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</si>
  <si>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</si>
  <si>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</si>
  <si>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</si>
  <si>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</si>
  <si>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</si>
  <si>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</si>
  <si>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</si>
  <si>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</si>
  <si>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</si>
  <si>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</si>
  <si>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</si>
  <si>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</si>
  <si>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</si>
  <si>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</si>
  <si>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</si>
  <si>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</si>
  <si>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</si>
  <si>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</si>
  <si>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</si>
  <si>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</si>
  <si>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</si>
  <si>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</si>
  <si>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</si>
  <si>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</si>
  <si>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</si>
  <si>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</si>
  <si>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</si>
  <si>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</si>
  <si>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</si>
  <si>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</si>
  <si>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</si>
  <si>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</si>
  <si>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</si>
  <si>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</si>
  <si>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</si>
  <si>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</si>
  <si>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</si>
  <si>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</si>
  <si>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</si>
  <si>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</si>
  <si>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</si>
  <si>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</si>
  <si>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</si>
  <si>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</si>
  <si>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</si>
  <si>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</si>
  <si>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</si>
  <si>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</si>
  <si>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</si>
  <si>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</si>
  <si>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</si>
  <si>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</si>
  <si>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</si>
  <si>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</si>
  <si>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</si>
  <si>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</si>
  <si>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</si>
  <si>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</si>
  <si>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</si>
  <si>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</si>
  <si>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</si>
  <si>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</si>
  <si>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</si>
  <si>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</si>
  <si>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</si>
  <si>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</si>
  <si>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</si>
  <si>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</si>
  <si>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</si>
  <si>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</si>
  <si>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</si>
  <si>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</si>
  <si>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</si>
  <si>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</si>
  <si>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</si>
  <si>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</si>
  <si>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</si>
  <si>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</si>
  <si>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</si>
  <si>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</si>
  <si>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</si>
  <si>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</si>
  <si>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</si>
  <si>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</si>
  <si>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</si>
  <si>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</si>
  <si>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</si>
  <si>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</si>
  <si>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</si>
  <si>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</si>
  <si>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</si>
  <si>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</si>
  <si>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</si>
  <si>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</si>
  <si>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</si>
  <si>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</si>
  <si>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</si>
  <si>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</si>
  <si>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</si>
  <si>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</si>
  <si>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</si>
  <si>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</si>
  <si>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</si>
  <si>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</si>
  <si>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</si>
  <si>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</si>
  <si>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</si>
  <si>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</si>
  <si>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</si>
  <si>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</si>
  <si>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</si>
  <si>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</si>
  <si>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</si>
  <si>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</si>
  <si>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</si>
  <si>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</si>
  <si>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</si>
  <si>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</si>
  <si>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</si>
  <si>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</si>
  <si>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</si>
  <si>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</si>
  <si>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</si>
  <si>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</si>
  <si>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</si>
  <si>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</si>
  <si>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</si>
  <si>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</si>
  <si>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</si>
  <si>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</si>
  <si>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</si>
  <si>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</si>
  <si>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</si>
  <si>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</si>
  <si>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</si>
  <si>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</si>
  <si>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</si>
  <si>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</si>
  <si>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</si>
  <si>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</si>
  <si>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</si>
  <si>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</si>
  <si>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</si>
  <si>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</si>
  <si>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</si>
  <si>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</si>
  <si>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</si>
  <si>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</si>
  <si>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</si>
  <si>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</si>
  <si>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</si>
  <si>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</si>
  <si>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</si>
  <si>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</si>
  <si>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</si>
  <si>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</si>
  <si>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</si>
  <si>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</si>
  <si>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</si>
  <si>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</si>
  <si>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</si>
  <si>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</si>
  <si>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</si>
  <si>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</si>
  <si>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</si>
  <si>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</si>
  <si>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</si>
  <si>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</si>
  <si>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</si>
  <si>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</si>
  <si>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</si>
  <si>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</si>
  <si>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</si>
  <si>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</si>
  <si>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</si>
  <si>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</si>
  <si>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</si>
  <si>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</si>
  <si>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</si>
  <si>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</si>
  <si>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</si>
  <si>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</si>
  <si>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</si>
  <si>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</si>
  <si>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</si>
  <si>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</si>
  <si>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</si>
  <si>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</si>
  <si>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</si>
  <si>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</si>
  <si>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</si>
  <si>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</si>
  <si>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</si>
  <si>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</si>
  <si>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</si>
  <si>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</si>
  <si>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</si>
  <si>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</si>
  <si>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</si>
  <si>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</si>
  <si>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</si>
  <si>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</si>
  <si>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</si>
  <si>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</si>
  <si>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</si>
  <si>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</si>
  <si>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</si>
  <si>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</si>
  <si>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</si>
  <si>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</si>
  <si>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</si>
  <si>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</si>
  <si>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</si>
  <si>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</si>
  <si>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</si>
  <si>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</si>
  <si>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</si>
  <si>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</si>
  <si>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</si>
  <si>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</si>
  <si>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</si>
  <si>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</si>
  <si>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</si>
  <si>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</si>
  <si>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</si>
  <si>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</si>
  <si>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</si>
  <si>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</si>
  <si>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</si>
  <si>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</si>
  <si>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</si>
  <si>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</si>
  <si>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</si>
  <si>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</si>
  <si>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</si>
  <si>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</si>
  <si>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</si>
  <si>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</si>
  <si>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</si>
  <si>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</si>
  <si>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</si>
  <si>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</si>
  <si>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</si>
  <si>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</si>
  <si>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</si>
  <si>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</si>
  <si>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</si>
  <si>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</si>
  <si>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</si>
  <si>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</si>
  <si>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</si>
  <si>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</si>
  <si>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</si>
  <si>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</si>
  <si>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</si>
  <si>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</si>
  <si>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</si>
  <si>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</si>
  <si>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</si>
  <si>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</si>
  <si>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</si>
  <si>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</si>
  <si>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</si>
  <si>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</si>
  <si>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</si>
  <si>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</si>
  <si>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</si>
  <si>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</si>
  <si>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</si>
  <si>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</si>
  <si>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</si>
  <si>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</si>
  <si>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</si>
  <si>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</si>
  <si>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</si>
  <si>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</si>
  <si>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</si>
  <si>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</si>
  <si>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</si>
  <si>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</si>
  <si>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</si>
  <si>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</si>
  <si>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</si>
  <si>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</si>
  <si>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</si>
  <si>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</si>
  <si>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</si>
  <si>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</si>
  <si>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</si>
  <si>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</si>
  <si>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</si>
  <si>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</si>
  <si>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</si>
  <si>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</si>
  <si>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</si>
  <si>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</si>
  <si>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</si>
  <si>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</si>
  <si>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</si>
  <si>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</si>
  <si>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</si>
  <si>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</si>
  <si>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</si>
  <si>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</si>
  <si>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</si>
  <si>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</si>
  <si>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</si>
  <si>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</si>
  <si>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</si>
  <si>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</si>
  <si>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</si>
  <si>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</si>
  <si>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</si>
  <si>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</si>
  <si>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</si>
  <si>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</si>
  <si>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</si>
  <si>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</si>
  <si>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</si>
  <si>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</si>
  <si>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</si>
  <si>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</si>
  <si>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</si>
  <si>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</si>
  <si>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</si>
  <si>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</si>
  <si>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</si>
  <si>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</si>
  <si>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</si>
  <si>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</si>
  <si>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</si>
  <si>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</si>
  <si>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</si>
  <si>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</si>
  <si>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</si>
  <si>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</si>
  <si>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</si>
  <si>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</si>
  <si>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</si>
  <si>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</si>
  <si>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</si>
  <si>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</si>
  <si>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</si>
  <si>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</si>
  <si>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</si>
  <si>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</si>
  <si>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</si>
  <si>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</si>
  <si>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</si>
  <si>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</si>
  <si>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</si>
  <si>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</si>
  <si>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</si>
  <si>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</si>
  <si>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</si>
  <si>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</si>
  <si>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</si>
  <si>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</si>
  <si>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</si>
  <si>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</si>
  <si>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</si>
  <si>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</si>
  <si>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</si>
  <si>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</si>
  <si>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</si>
  <si>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</si>
  <si>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</si>
  <si>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</si>
  <si>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</si>
  <si>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</si>
  <si>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</si>
  <si>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</si>
  <si>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</si>
  <si>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</si>
  <si>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</si>
  <si>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</si>
  <si>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</si>
  <si>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</si>
  <si>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</si>
  <si>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</si>
  <si>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</si>
  <si>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</si>
  <si>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</si>
  <si>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</si>
  <si>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</si>
  <si>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</si>
  <si>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</si>
  <si>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</si>
  <si>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</si>
  <si>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</si>
  <si>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</si>
  <si>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</si>
  <si>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</si>
  <si>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</si>
  <si>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</si>
  <si>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</si>
  <si>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</si>
  <si>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</si>
  <si>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</si>
  <si>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</si>
  <si>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</si>
  <si>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</si>
  <si>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</si>
  <si>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</si>
  <si>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</si>
  <si>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</si>
  <si>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</si>
  <si>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</si>
  <si>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</si>
  <si>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</si>
  <si>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</si>
  <si>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</si>
  <si>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</si>
  <si>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</si>
  <si>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</si>
  <si>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</si>
  <si>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</si>
  <si>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</si>
  <si>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</si>
  <si>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</si>
  <si>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</si>
  <si>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</si>
  <si>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</si>
  <si>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</si>
  <si>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</si>
  <si>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</si>
  <si>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</si>
  <si>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</si>
  <si>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</si>
  <si>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</si>
  <si>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</si>
  <si>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</si>
  <si>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</si>
  <si>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</si>
  <si>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</si>
  <si>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</si>
  <si>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</si>
  <si>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</si>
  <si>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</si>
  <si>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</si>
  <si>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</si>
  <si>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</si>
  <si>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</si>
  <si>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</si>
  <si>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</si>
  <si>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</si>
  <si>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</si>
  <si>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</si>
  <si>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</si>
  <si>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</si>
  <si>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</si>
  <si>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</si>
  <si>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</si>
  <si>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</si>
  <si>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</si>
  <si>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</si>
  <si>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</si>
  <si>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</si>
  <si>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</si>
  <si>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</si>
  <si>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</si>
  <si>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</si>
  <si>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</si>
  <si>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</si>
  <si>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</si>
  <si>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</si>
  <si>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</si>
  <si>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</si>
  <si>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</si>
  <si>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</si>
  <si>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</si>
  <si>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</si>
  <si>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</si>
  <si>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</si>
  <si>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</si>
  <si>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</si>
  <si>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</si>
  <si>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</si>
  <si>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</si>
  <si>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</si>
  <si>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</si>
  <si>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</si>
  <si>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</si>
  <si>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</si>
  <si>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</si>
  <si>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</si>
  <si>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</si>
  <si>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</si>
  <si>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</si>
  <si>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</si>
  <si>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</si>
  <si>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</si>
  <si>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</si>
  <si>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</si>
  <si>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</si>
  <si>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</si>
  <si>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</si>
  <si>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</si>
  <si>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</si>
  <si>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</si>
  <si>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</si>
  <si>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</si>
  <si>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</si>
  <si>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</si>
  <si>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</si>
  <si>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</si>
  <si>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</si>
  <si>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</si>
  <si>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</si>
  <si>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</si>
  <si>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</si>
  <si>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</si>
  <si>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</si>
  <si>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</si>
  <si>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</si>
  <si>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</si>
  <si>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</si>
  <si>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</si>
  <si>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</si>
  <si>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</si>
  <si>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</si>
  <si>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</si>
  <si>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</si>
  <si>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</si>
  <si>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</si>
  <si>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</si>
  <si>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</si>
  <si>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</si>
  <si>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</si>
  <si>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</si>
  <si>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</si>
  <si>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</si>
  <si>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</si>
  <si>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</si>
  <si>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</si>
  <si>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</si>
  <si>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</si>
  <si>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</si>
  <si>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</si>
  <si>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</si>
  <si>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</si>
  <si>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</si>
  <si>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</si>
  <si>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</si>
  <si>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</si>
  <si>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</si>
  <si>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</si>
  <si>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</si>
  <si>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</si>
  <si>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</si>
  <si>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</si>
  <si>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</si>
  <si>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</si>
  <si>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</si>
  <si>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</si>
  <si>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</si>
  <si>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</si>
  <si>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</si>
  <si>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</si>
  <si>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</si>
  <si>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</si>
  <si>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</si>
  <si>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</si>
  <si>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</si>
  <si>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</si>
  <si>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</si>
  <si>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</si>
  <si>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</si>
  <si>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</si>
  <si>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</si>
  <si>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</si>
  <si>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</si>
  <si>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</si>
  <si>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</si>
  <si>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</si>
  <si>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</si>
  <si>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</si>
  <si>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</si>
  <si>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</si>
  <si>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</si>
  <si>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</si>
  <si>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</si>
  <si>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</si>
  <si>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</si>
  <si>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</si>
  <si>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</si>
  <si>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</si>
  <si>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</si>
  <si>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</si>
  <si>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</si>
  <si>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</si>
  <si>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</si>
  <si>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</si>
  <si>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</si>
  <si>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</si>
  <si>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</si>
  <si>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</si>
  <si>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</si>
  <si>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</si>
  <si>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</si>
  <si>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</si>
  <si>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</si>
  <si>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</si>
  <si>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</si>
  <si>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</si>
  <si>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</si>
  <si>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</si>
  <si>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</si>
  <si>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</si>
  <si>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</si>
  <si>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</si>
  <si>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</si>
  <si>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</si>
  <si>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</si>
  <si>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</si>
  <si>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</si>
  <si>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</si>
  <si>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</si>
  <si>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</si>
  <si>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</si>
  <si>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</si>
  <si>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</si>
  <si>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</si>
  <si>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</si>
  <si>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</si>
  <si>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</si>
  <si>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</si>
  <si>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</si>
  <si>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</si>
  <si>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</si>
  <si>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</si>
  <si>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</si>
  <si>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</si>
  <si>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</si>
  <si>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</si>
  <si>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</si>
  <si>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</si>
  <si>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</si>
  <si>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</si>
  <si>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</si>
  <si>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</si>
  <si>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</si>
  <si>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</si>
  <si>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</si>
  <si>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</si>
  <si>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</si>
  <si>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</si>
  <si>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</si>
  <si>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</si>
  <si>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</si>
  <si>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</si>
  <si>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</si>
  <si>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</si>
  <si>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</si>
  <si>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</si>
  <si>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</si>
  <si>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</si>
  <si>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</si>
  <si>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</si>
  <si>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</si>
  <si>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</si>
  <si>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</si>
  <si>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</si>
  <si>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</si>
  <si>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</si>
  <si>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</si>
  <si>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</si>
  <si>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</si>
  <si>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</si>
  <si>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</si>
  <si>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</si>
  <si>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</si>
  <si>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</si>
  <si>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</si>
  <si>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</si>
  <si>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</si>
  <si>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</si>
  <si>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</si>
  <si>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</si>
  <si>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</si>
  <si>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</si>
  <si>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</si>
  <si>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</si>
  <si>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</si>
  <si>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</si>
  <si>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</si>
  <si>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</si>
  <si>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</si>
  <si>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</si>
  <si>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</si>
  <si>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</si>
  <si>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</si>
  <si>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</si>
  <si>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</si>
  <si>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</si>
  <si>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</si>
  <si>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</si>
  <si>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</si>
  <si>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</si>
  <si>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</si>
  <si>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</si>
  <si>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</si>
  <si>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</si>
  <si>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</si>
  <si>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</si>
  <si>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</si>
  <si>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</si>
  <si>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</si>
  <si>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</si>
  <si>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</si>
  <si>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</si>
  <si>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</si>
  <si>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</si>
  <si>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</si>
  <si>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</si>
  <si>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</si>
  <si>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</si>
  <si>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</si>
  <si>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</si>
  <si>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</si>
  <si>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</si>
  <si>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</si>
  <si>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</si>
  <si>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</si>
  <si>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</si>
  <si>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</si>
  <si>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</si>
  <si>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</si>
  <si>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</si>
  <si>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</si>
  <si>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</si>
  <si>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</si>
  <si>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</si>
  <si>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</si>
  <si>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</si>
  <si>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</si>
  <si>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</si>
  <si>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</si>
  <si>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</si>
  <si>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</si>
  <si>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</si>
  <si>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</si>
  <si>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</si>
  <si>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</si>
  <si>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</si>
  <si>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</si>
  <si>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</si>
  <si>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</si>
  <si>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</si>
  <si>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</si>
  <si>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</si>
  <si>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</si>
  <si>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</si>
  <si>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</si>
  <si>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</si>
  <si>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</si>
  <si>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</si>
  <si>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</si>
  <si>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</si>
  <si>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</si>
  <si>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</si>
  <si>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</si>
  <si>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</si>
  <si>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</si>
  <si>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</si>
  <si>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</si>
  <si>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</si>
  <si>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</si>
  <si>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</si>
  <si>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</si>
  <si>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</si>
  <si>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</si>
  <si>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</si>
  <si>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</si>
  <si>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</si>
  <si>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</si>
  <si>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</si>
  <si>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</si>
  <si>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</si>
  <si>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</si>
  <si>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</si>
  <si>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</si>
  <si>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</si>
  <si>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</si>
  <si>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</si>
  <si>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</si>
  <si>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</si>
  <si>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</si>
  <si>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</si>
  <si>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</si>
  <si>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</si>
  <si>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</si>
  <si>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</si>
  <si>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</si>
  <si>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</si>
  <si>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</si>
  <si>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</si>
  <si>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</si>
  <si>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</si>
  <si>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</si>
  <si>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</si>
  <si>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</si>
  <si>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</si>
  <si>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</si>
  <si>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</si>
  <si>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</si>
  <si>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</si>
  <si>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</si>
  <si>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</si>
  <si>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</si>
  <si>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</si>
  <si>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</si>
  <si>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</si>
  <si>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</si>
  <si>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</si>
  <si>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</si>
  <si>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</si>
  <si>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</si>
  <si>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</si>
  <si>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</si>
  <si>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</si>
  <si>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</si>
  <si>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</si>
  <si>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</si>
  <si>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</si>
  <si>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</si>
  <si>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</si>
  <si>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</si>
  <si>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</si>
  <si>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</si>
  <si>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</si>
  <si>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</si>
  <si>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</si>
  <si>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</si>
  <si>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</si>
  <si>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</si>
  <si>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</si>
  <si>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</si>
  <si>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</si>
  <si>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</si>
  <si>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</si>
  <si>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</si>
  <si>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</si>
  <si>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</si>
  <si>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</si>
  <si>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</si>
  <si>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</si>
  <si>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</si>
  <si>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</si>
  <si>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</si>
  <si>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</si>
  <si>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</si>
  <si>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</si>
  <si>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</si>
  <si>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</si>
  <si>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</si>
  <si>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</si>
  <si>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</si>
  <si>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</si>
  <si>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</si>
  <si>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</si>
  <si>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</si>
  <si>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</si>
  <si>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</si>
  <si>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</si>
  <si>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</si>
  <si>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</si>
  <si>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</si>
  <si>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</si>
  <si>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</si>
  <si>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</si>
  <si>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</si>
  <si>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</si>
  <si>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</si>
  <si>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</si>
  <si>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</si>
  <si>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</si>
  <si>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</si>
  <si>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</si>
  <si>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</si>
  <si>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</si>
  <si>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</si>
  <si>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</si>
  <si>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</si>
  <si>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</si>
  <si>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</si>
  <si>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</si>
  <si>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</si>
  <si>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</si>
  <si>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</si>
  <si>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</si>
  <si>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</si>
  <si>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</si>
  <si>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</si>
  <si>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</si>
  <si>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</si>
  <si>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</si>
  <si>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</si>
  <si>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</si>
  <si>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</si>
  <si>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</si>
  <si>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</si>
  <si>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</si>
  <si>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</si>
  <si>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</si>
  <si>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</si>
  <si>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</si>
  <si>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</si>
  <si>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</si>
  <si>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</si>
  <si>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</si>
  <si>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</si>
  <si>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</si>
  <si>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</si>
  <si>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</si>
  <si>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</si>
  <si>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</si>
  <si>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</si>
  <si>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</si>
  <si>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</si>
  <si>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</si>
  <si>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</si>
  <si>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</si>
  <si>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</si>
  <si>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</si>
  <si>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</si>
  <si>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</si>
  <si>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</si>
  <si>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</si>
  <si>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</si>
  <si>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</si>
  <si>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</si>
  <si>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</si>
  <si>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</si>
  <si>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</si>
  <si>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</si>
  <si>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</si>
  <si>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</si>
  <si>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</si>
  <si>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</si>
  <si>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</si>
  <si>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</si>
  <si>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</si>
  <si>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</si>
  <si>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</si>
  <si>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</si>
  <si>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</si>
  <si>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</si>
  <si>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</si>
  <si>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</si>
  <si>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</si>
  <si>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</si>
  <si>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</si>
  <si>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</si>
  <si>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</si>
  <si>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</si>
  <si>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</si>
  <si>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</si>
  <si>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</si>
  <si>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</si>
  <si>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</si>
  <si>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</si>
  <si>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</si>
  <si>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</si>
  <si>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</si>
  <si>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</si>
  <si>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</si>
  <si>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</si>
  <si>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</si>
  <si>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</si>
  <si>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</si>
  <si>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</si>
  <si>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</si>
  <si>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</si>
  <si>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</si>
  <si>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</si>
  <si>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</si>
  <si>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</si>
  <si>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</si>
  <si>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</si>
  <si>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</si>
  <si>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</si>
  <si>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</si>
  <si>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</si>
  <si>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</si>
  <si>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</si>
  <si>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</si>
  <si>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</si>
  <si>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</si>
  <si>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</si>
  <si>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</si>
  <si>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</si>
  <si>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</si>
  <si>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</si>
  <si>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</si>
  <si>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</si>
  <si>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</si>
  <si>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</si>
  <si>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</si>
  <si>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</si>
  <si>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</si>
  <si>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</si>
  <si>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</si>
  <si>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</si>
  <si>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</si>
  <si>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</si>
  <si>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</si>
  <si>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</si>
  <si>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</si>
  <si>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</si>
  <si>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</si>
  <si>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</si>
  <si>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</si>
  <si>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</si>
  <si>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</si>
  <si>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</si>
  <si>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</si>
  <si>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</si>
  <si>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</si>
  <si>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</si>
  <si>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</si>
  <si>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</si>
  <si>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</si>
  <si>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</si>
  <si>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</si>
  <si>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</si>
  <si>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</si>
  <si>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</si>
  <si>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</si>
  <si>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</si>
  <si>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</si>
  <si>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</si>
  <si>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</si>
  <si>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</si>
  <si>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</si>
  <si>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</si>
  <si>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</si>
  <si>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</si>
  <si>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</si>
  <si>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</si>
  <si>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</si>
  <si>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</si>
  <si>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</si>
  <si>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</si>
  <si>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</si>
  <si>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</si>
  <si>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</si>
  <si>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</si>
  <si>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</si>
  <si>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</si>
  <si>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</si>
  <si>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</si>
  <si>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</si>
  <si>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</si>
  <si>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</si>
  <si>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</si>
  <si>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</si>
  <si>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</si>
  <si>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</si>
  <si>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</si>
  <si>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</si>
  <si>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</si>
  <si>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</si>
  <si>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</si>
  <si>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</si>
  <si>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</si>
  <si>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</si>
  <si>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</si>
  <si>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</si>
  <si>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</si>
  <si>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</si>
  <si>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</si>
  <si>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</si>
  <si>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</si>
  <si>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</si>
  <si>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</si>
  <si>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</si>
  <si>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</si>
  <si>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</si>
  <si>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</si>
  <si>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</si>
  <si>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</si>
  <si>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</si>
  <si>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</si>
  <si>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</si>
  <si>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</si>
  <si>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</si>
  <si>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</si>
  <si>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</si>
  <si>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</si>
  <si>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</si>
  <si>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</si>
  <si>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</si>
  <si>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</si>
  <si>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</si>
  <si>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</si>
  <si>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</si>
  <si>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</si>
  <si>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</si>
  <si>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</si>
  <si>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</si>
  <si>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</si>
  <si>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</si>
  <si>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</si>
  <si>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</si>
  <si>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</si>
  <si>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</si>
  <si>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</si>
  <si>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</si>
  <si>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</si>
  <si>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</si>
  <si>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</si>
  <si>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</si>
  <si>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</si>
  <si>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</si>
  <si>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</si>
  <si>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</si>
  <si>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</si>
  <si>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</si>
  <si>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</si>
  <si>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</si>
  <si>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</si>
  <si>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</si>
  <si>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</si>
  <si>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</si>
  <si>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</si>
  <si>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</si>
  <si>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</si>
  <si>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</si>
  <si>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</si>
  <si>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</si>
  <si>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</si>
  <si>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</si>
  <si>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</si>
  <si>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</si>
  <si>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</si>
  <si>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</si>
  <si>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</si>
  <si>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</si>
  <si>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</si>
  <si>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</si>
  <si>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</si>
  <si>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</si>
  <si>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</si>
  <si>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</si>
  <si>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</si>
  <si>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</si>
  <si>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</si>
  <si>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</si>
  <si>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</si>
  <si>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</si>
  <si>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</si>
  <si>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</si>
  <si>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</si>
  <si>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</si>
  <si>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</si>
  <si>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</si>
  <si>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</si>
  <si>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</si>
  <si>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</si>
  <si>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</si>
  <si>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</si>
  <si>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</si>
  <si>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</si>
  <si>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</si>
  <si>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</si>
  <si>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</si>
  <si>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</si>
  <si>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</si>
  <si>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</si>
  <si>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</si>
  <si>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</si>
  <si>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</si>
  <si>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</si>
  <si>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</si>
  <si>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</si>
  <si>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</si>
  <si>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</si>
  <si>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</si>
  <si>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</si>
  <si>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</si>
  <si>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</si>
  <si>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</si>
  <si>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</si>
  <si>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</si>
  <si>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</si>
  <si>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</si>
  <si>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</si>
  <si>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</si>
  <si>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</si>
  <si>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</si>
  <si>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</si>
  <si>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</si>
  <si>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</si>
  <si>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</si>
  <si>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</si>
  <si>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</si>
  <si>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</si>
  <si>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</si>
  <si>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</si>
  <si>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</si>
  <si>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</si>
  <si>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</si>
  <si>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</si>
  <si>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</si>
  <si>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</si>
  <si>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</si>
  <si>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</si>
  <si>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</si>
  <si>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</si>
  <si>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</si>
  <si>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</si>
  <si>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</si>
  <si>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</si>
  <si>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</si>
  <si>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</si>
  <si>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</si>
  <si>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</si>
  <si>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</si>
  <si>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</si>
  <si>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</si>
  <si>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</si>
  <si>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</si>
  <si>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</si>
  <si>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</si>
  <si>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</si>
  <si>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</si>
  <si>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</si>
  <si>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</si>
  <si>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</si>
  <si>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</si>
  <si>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</si>
  <si>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</si>
  <si>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</si>
  <si>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</si>
  <si>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</si>
  <si>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</si>
  <si>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</si>
  <si>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</si>
  <si>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</si>
  <si>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</si>
  <si>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</si>
  <si>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</si>
  <si>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</si>
  <si>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</si>
  <si>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</si>
  <si>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</si>
  <si>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</si>
  <si>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</si>
  <si>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</si>
  <si>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</si>
  <si>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</si>
  <si>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</si>
  <si>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</si>
  <si>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</si>
  <si>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</si>
  <si>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</si>
  <si>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</si>
  <si>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</si>
  <si>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</si>
  <si>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</si>
  <si>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</si>
  <si>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</si>
  <si>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</si>
  <si>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</si>
  <si>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</si>
  <si>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</si>
  <si>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</si>
  <si>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</si>
  <si>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</si>
  <si>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</si>
  <si>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</si>
  <si>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</si>
  <si>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</si>
  <si>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</si>
  <si>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</si>
  <si>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</si>
  <si>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</si>
  <si>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</si>
  <si>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</si>
  <si>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</si>
  <si>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</si>
  <si>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</si>
  <si>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</si>
  <si>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</si>
  <si>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</si>
  <si>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</si>
  <si>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</si>
  <si>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</si>
  <si>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</si>
  <si>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</si>
  <si>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</si>
  <si>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</si>
  <si>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</si>
  <si>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</si>
  <si>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</si>
  <si>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</si>
  <si>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</si>
  <si>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</si>
  <si>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</si>
  <si>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</si>
  <si>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</si>
  <si>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</si>
  <si>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</si>
  <si>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</si>
  <si>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</si>
  <si>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</si>
  <si>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</si>
  <si>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</si>
  <si>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</si>
  <si>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</si>
  <si>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</si>
  <si>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</si>
  <si>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</si>
  <si>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</si>
  <si>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</si>
  <si>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</si>
  <si>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</si>
  <si>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</si>
  <si>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</si>
  <si>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</si>
  <si>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</si>
  <si>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</si>
  <si>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</si>
  <si>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</si>
  <si>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</si>
  <si>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</si>
  <si>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</si>
  <si>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</si>
  <si>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</si>
  <si>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</si>
  <si>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</si>
  <si>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</si>
  <si>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</si>
  <si>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</si>
  <si>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</si>
  <si>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</si>
  <si>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</si>
  <si>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</si>
  <si>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</si>
  <si>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</si>
  <si>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</si>
  <si>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</si>
  <si>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</si>
  <si>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</si>
  <si>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</si>
  <si>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</si>
  <si>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</si>
  <si>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</si>
  <si>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</si>
  <si>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</si>
  <si>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</si>
  <si>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</si>
  <si>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</si>
  <si>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</si>
  <si>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</si>
  <si>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</si>
  <si>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</si>
  <si>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</si>
  <si>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</si>
  <si>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</si>
  <si>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</si>
  <si>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</si>
  <si>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</si>
  <si>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</si>
  <si>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</si>
  <si>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</si>
  <si>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</si>
  <si>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</si>
  <si>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</si>
  <si>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</si>
  <si>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</si>
  <si>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</si>
  <si>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</si>
  <si>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</si>
  <si>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</si>
  <si>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</si>
  <si>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</si>
  <si>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</si>
  <si>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</si>
  <si>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</si>
  <si>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</si>
  <si>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</si>
  <si>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</si>
  <si>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</si>
  <si>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</si>
  <si>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</si>
  <si>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</si>
  <si>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</si>
  <si>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</si>
  <si>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</si>
  <si>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</si>
  <si>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</si>
  <si>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</si>
  <si>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</si>
  <si>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</si>
  <si>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</si>
  <si>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</si>
  <si>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</si>
  <si>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</si>
  <si>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</si>
  <si>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</si>
  <si>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</si>
  <si>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</si>
  <si>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</si>
  <si>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</si>
  <si>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</si>
  <si>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</si>
  <si>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</si>
  <si>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</si>
  <si>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</si>
  <si>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</si>
  <si>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</si>
  <si>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</si>
  <si>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</si>
  <si>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</si>
  <si>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</si>
  <si>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</si>
  <si>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</si>
  <si>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</si>
  <si>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</si>
  <si>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</si>
  <si>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</si>
  <si>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</si>
  <si>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</si>
  <si>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</si>
  <si>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</si>
  <si>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</si>
  <si>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</si>
  <si>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</si>
  <si>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</si>
  <si>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</si>
  <si>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</si>
  <si>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</si>
  <si>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</si>
  <si>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</si>
  <si>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</si>
  <si>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</si>
  <si>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</si>
  <si>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</si>
  <si>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</si>
  <si>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</si>
  <si>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</si>
  <si>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</si>
  <si>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</si>
  <si>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</si>
  <si>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</si>
  <si>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</si>
  <si>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</si>
  <si>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</si>
  <si>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</si>
  <si>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</si>
  <si>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</si>
  <si>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</si>
  <si>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</si>
  <si>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</si>
  <si>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</si>
  <si>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</si>
  <si>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</si>
  <si>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</si>
  <si>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</si>
  <si>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</si>
  <si>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</si>
  <si>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</si>
  <si>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</si>
  <si>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</si>
  <si>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</si>
  <si>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</si>
  <si>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</si>
  <si>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</si>
  <si>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</si>
  <si>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</si>
  <si>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</si>
  <si>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</si>
  <si>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</si>
  <si>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</si>
  <si>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</si>
  <si>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</si>
  <si>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</si>
  <si>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</si>
  <si>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</si>
  <si>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</si>
  <si>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</si>
  <si>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</si>
  <si>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</si>
  <si>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</si>
  <si>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</si>
  <si>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</si>
  <si>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</si>
  <si>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</si>
  <si>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</si>
  <si>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</si>
  <si>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</si>
  <si>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</si>
  <si>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</si>
  <si>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</si>
  <si>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</si>
  <si>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</si>
  <si>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</si>
  <si>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</si>
  <si>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</si>
  <si>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</si>
  <si>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</si>
  <si>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</si>
  <si>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</si>
  <si>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</si>
  <si>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</si>
  <si>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</si>
  <si>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</si>
  <si>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</si>
  <si>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</si>
  <si>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</si>
  <si>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</si>
  <si>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</si>
  <si>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</si>
  <si>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</si>
  <si>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</si>
  <si>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</si>
  <si>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</si>
  <si>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</si>
  <si>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</si>
  <si>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</si>
  <si>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</si>
  <si>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</si>
  <si>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</si>
  <si>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</si>
  <si>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</si>
  <si>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</si>
  <si>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</si>
  <si>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</si>
  <si>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</si>
  <si>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</si>
  <si>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</si>
  <si>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</si>
  <si>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</si>
  <si>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</si>
  <si>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</si>
  <si>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</si>
  <si>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</si>
  <si>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</si>
  <si>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</si>
  <si>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</si>
  <si>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</si>
  <si>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</si>
  <si>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</si>
  <si>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</si>
  <si>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</si>
  <si>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</si>
  <si>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</si>
  <si>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</si>
  <si>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</si>
  <si>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</si>
  <si>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</si>
  <si>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</si>
  <si>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</si>
  <si>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</si>
  <si>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</si>
  <si>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</si>
  <si>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</si>
  <si>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</si>
  <si>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</si>
  <si>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</si>
  <si>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</si>
  <si>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</si>
  <si>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</si>
  <si>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</si>
  <si>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</si>
  <si>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</si>
  <si>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</si>
  <si>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</si>
  <si>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</si>
  <si>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</si>
  <si>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</si>
  <si>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</si>
  <si>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</si>
  <si>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</si>
  <si>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</si>
  <si>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</si>
  <si>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</si>
  <si>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</si>
  <si>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</si>
  <si>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</si>
  <si>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</si>
  <si>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</si>
  <si>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</si>
  <si>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</si>
  <si>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</si>
  <si>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</si>
  <si>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</si>
  <si>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</si>
  <si>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</si>
  <si>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</si>
  <si>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</si>
  <si>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</si>
  <si>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</si>
  <si>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</si>
  <si>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</si>
  <si>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</si>
  <si>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</si>
  <si>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</si>
  <si>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</si>
  <si>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</si>
  <si>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</si>
  <si>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</si>
  <si>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</si>
  <si>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</si>
  <si>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</si>
  <si>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</si>
  <si>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</si>
  <si>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</si>
  <si>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</si>
  <si>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</si>
  <si>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</si>
  <si>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</si>
  <si>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</si>
  <si>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</si>
  <si>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</si>
  <si>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</si>
  <si>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</si>
  <si>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</si>
  <si>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</si>
  <si>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</si>
  <si>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</si>
  <si>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</si>
  <si>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</si>
  <si>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</si>
  <si>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</si>
  <si>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</si>
  <si>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</si>
  <si>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</si>
  <si>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</si>
  <si>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</si>
  <si>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</si>
  <si>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</si>
  <si>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</si>
  <si>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</si>
  <si>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</si>
  <si>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</si>
  <si>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</si>
  <si>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</si>
  <si>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</si>
  <si>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</si>
  <si>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</si>
  <si>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</si>
  <si>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</si>
  <si>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</si>
  <si>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</si>
  <si>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</si>
  <si>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</si>
  <si>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</si>
  <si>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</si>
  <si>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</si>
  <si>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</si>
  <si>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</si>
  <si>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</si>
  <si>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</si>
  <si>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</si>
  <si>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</si>
  <si>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</si>
  <si>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</si>
  <si>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</si>
  <si>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</si>
  <si>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</si>
  <si>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</si>
  <si>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</si>
  <si>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</si>
  <si>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</si>
  <si>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</si>
  <si>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</si>
  <si>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</si>
  <si>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</si>
  <si>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</si>
  <si>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</si>
  <si>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</si>
  <si>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</si>
  <si>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</si>
  <si>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</si>
  <si>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</si>
  <si>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</si>
  <si>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</si>
  <si>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</si>
  <si>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</si>
  <si>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</si>
  <si>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</si>
  <si>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</si>
  <si>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</si>
  <si>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</si>
  <si>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</si>
  <si>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</si>
  <si>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</si>
  <si>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</si>
  <si>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</si>
  <si>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</si>
  <si>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</si>
  <si>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</si>
  <si>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</si>
  <si>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</si>
  <si>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</si>
  <si>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</si>
  <si>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</si>
  <si>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</si>
  <si>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</si>
  <si>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</si>
  <si>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</si>
  <si>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</si>
  <si>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</si>
  <si>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</si>
  <si>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</si>
  <si>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</si>
  <si>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</si>
  <si>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</si>
  <si>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</si>
  <si>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</si>
  <si>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</si>
  <si>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</si>
  <si>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</si>
  <si>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</si>
  <si>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</si>
  <si>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</si>
  <si>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</si>
  <si>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</si>
  <si>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</si>
  <si>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</si>
  <si>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</si>
  <si>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</si>
  <si>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</si>
  <si>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</si>
  <si>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</si>
  <si>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</si>
  <si>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</si>
  <si>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</si>
  <si>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</si>
  <si>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</si>
  <si>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</si>
  <si>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</si>
  <si>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</si>
  <si>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</si>
  <si>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</si>
  <si>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</si>
  <si>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</si>
  <si>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</si>
  <si>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</si>
  <si>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</si>
  <si>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</si>
  <si>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</si>
  <si>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</si>
  <si>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</si>
  <si>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</si>
  <si>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</si>
  <si>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</si>
  <si>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</si>
  <si>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</si>
  <si>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</si>
  <si>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</si>
  <si>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</si>
  <si>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</si>
  <si>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</si>
  <si>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</si>
  <si>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</si>
  <si>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</si>
  <si>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</si>
  <si>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</si>
  <si>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</si>
  <si>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</si>
  <si>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</si>
  <si>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</si>
  <si>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</si>
  <si>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</si>
  <si>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</si>
  <si>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</si>
  <si>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</si>
  <si>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</si>
  <si>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</si>
  <si>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</si>
  <si>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</si>
  <si>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</si>
  <si>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</si>
  <si>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</si>
  <si>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</si>
  <si>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</si>
  <si>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</si>
  <si>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</si>
  <si>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</si>
  <si>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</si>
  <si>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</si>
  <si>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</si>
  <si>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</si>
  <si>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</si>
  <si>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</si>
  <si>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</si>
  <si>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</si>
  <si>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</si>
  <si>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</si>
  <si>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</si>
  <si>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</si>
  <si>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</si>
  <si>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</si>
  <si>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</si>
  <si>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</si>
  <si>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</si>
  <si>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</si>
  <si>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</si>
  <si>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</si>
  <si>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</si>
  <si>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</si>
  <si>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</si>
  <si>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</si>
  <si>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</si>
  <si>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</si>
  <si>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</si>
  <si>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</si>
  <si>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</si>
  <si>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</si>
  <si>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</si>
  <si>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</si>
  <si>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</si>
  <si>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</si>
  <si>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</si>
  <si>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</si>
  <si>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</si>
  <si>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</si>
  <si>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</si>
  <si>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</si>
  <si>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</si>
  <si>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</si>
  <si>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</si>
  <si>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</si>
  <si>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</si>
  <si>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</si>
  <si>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</si>
  <si>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</si>
  <si>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</si>
  <si>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</si>
  <si>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</si>
  <si>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</si>
  <si>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</si>
  <si>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</si>
  <si>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</si>
  <si>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</si>
  <si>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</si>
  <si>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</si>
  <si>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</si>
  <si>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</si>
  <si>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</si>
  <si>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</si>
  <si>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</si>
  <si>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</si>
  <si>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</si>
  <si>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</si>
  <si>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</si>
  <si>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</si>
  <si>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</si>
  <si>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</si>
  <si>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</si>
  <si>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</si>
  <si>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</si>
  <si>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</si>
  <si>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</si>
  <si>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</si>
  <si>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</si>
  <si>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</si>
  <si>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</si>
  <si>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</si>
  <si>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</si>
  <si>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</si>
  <si>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</si>
  <si>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</si>
  <si>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</si>
  <si>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</si>
  <si>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</si>
  <si>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</si>
  <si>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</si>
  <si>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</si>
  <si>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</si>
  <si>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</si>
  <si>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</si>
  <si>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</si>
  <si>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</si>
  <si>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</si>
  <si>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</si>
  <si>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</si>
  <si>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</si>
  <si>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</si>
  <si>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</si>
  <si>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</si>
  <si>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</si>
  <si>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</si>
  <si>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</si>
  <si>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</si>
  <si>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</si>
  <si>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</si>
  <si>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</si>
  <si>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</si>
  <si>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</si>
  <si>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</si>
  <si>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</si>
  <si>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</si>
  <si>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</si>
  <si>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</si>
  <si>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</si>
  <si>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</si>
  <si>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</si>
  <si>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</si>
  <si>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</si>
  <si>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</si>
  <si>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</si>
  <si>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</si>
  <si>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</si>
  <si>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</si>
  <si>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</si>
  <si>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</si>
  <si>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</si>
  <si>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</si>
  <si>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</si>
  <si>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</si>
  <si>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</si>
  <si>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</si>
  <si>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</si>
  <si>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</si>
  <si>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</si>
  <si>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</si>
  <si>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</si>
  <si>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</si>
  <si>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</si>
  <si>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</si>
  <si>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</si>
  <si>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</si>
  <si>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</si>
  <si>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</si>
  <si>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</si>
  <si>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</si>
  <si>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</si>
  <si>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</si>
  <si>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</si>
  <si>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</si>
  <si>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</si>
  <si>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</si>
  <si>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</si>
  <si>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</si>
  <si>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</si>
  <si>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</si>
  <si>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</si>
  <si>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</si>
  <si>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</si>
  <si>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</si>
  <si>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</si>
  <si>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</si>
  <si>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</si>
  <si>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</si>
  <si>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</si>
  <si>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</si>
  <si>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</si>
  <si>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</si>
  <si>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</si>
  <si>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</si>
  <si>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</si>
  <si>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</si>
  <si>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</si>
  <si>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</si>
  <si>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</si>
  <si>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</si>
  <si>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</si>
  <si>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</si>
  <si>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</si>
  <si>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</si>
  <si>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</si>
  <si>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</si>
  <si>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</si>
  <si>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</si>
  <si>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</si>
  <si>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</si>
  <si>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</si>
  <si>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</si>
  <si>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</si>
  <si>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</si>
  <si>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</si>
  <si>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</si>
  <si>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</si>
  <si>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</si>
  <si>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</si>
  <si>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</si>
  <si>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</si>
  <si>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</si>
  <si>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</si>
  <si>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</si>
  <si>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</si>
  <si>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</si>
  <si>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</si>
  <si>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</si>
  <si>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</si>
  <si>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</si>
  <si>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</si>
  <si>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</si>
  <si>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</si>
  <si>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</si>
  <si>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</si>
  <si>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</si>
  <si>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</si>
  <si>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</si>
  <si>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</si>
  <si>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</si>
  <si>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</si>
  <si>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</si>
  <si>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</si>
  <si>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</si>
  <si>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</si>
  <si>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</si>
  <si>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</si>
  <si>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</si>
  <si>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</si>
  <si>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</si>
  <si>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</si>
  <si>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</si>
  <si>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</si>
  <si>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</si>
  <si>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</si>
  <si>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</si>
  <si>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</si>
  <si>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</si>
  <si>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</si>
  <si>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</si>
  <si>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</si>
  <si>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</si>
  <si>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</si>
  <si>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</si>
  <si>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</si>
  <si>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</si>
  <si>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</si>
  <si>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</si>
  <si>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</si>
  <si>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</si>
  <si>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</si>
  <si>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</si>
  <si>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</si>
  <si>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</si>
  <si>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</si>
  <si>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</si>
  <si>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</si>
  <si>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</si>
  <si>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</si>
  <si>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</si>
  <si>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</si>
  <si>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</si>
  <si>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</si>
  <si>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</si>
  <si>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</si>
  <si>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</si>
  <si>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</si>
  <si>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</si>
  <si>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</si>
  <si>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</si>
  <si>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</si>
  <si>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</si>
  <si>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</si>
  <si>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</si>
  <si>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</si>
  <si>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</si>
  <si>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</si>
  <si>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</si>
  <si>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</si>
  <si>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</si>
  <si>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</si>
  <si>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</si>
  <si>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</si>
  <si>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</si>
  <si>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</si>
  <si>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</si>
  <si>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</si>
  <si>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</si>
  <si>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</si>
  <si>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</si>
  <si>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</si>
  <si>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</si>
  <si>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</si>
  <si>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</si>
  <si>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</si>
  <si>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</si>
  <si>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</si>
  <si>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</si>
  <si>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</si>
  <si>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</si>
  <si>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</si>
  <si>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</si>
  <si>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</si>
  <si>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</si>
  <si>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</si>
  <si>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</si>
  <si>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</si>
  <si>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</si>
  <si>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</si>
  <si>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</si>
  <si>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</si>
  <si>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</si>
  <si>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</si>
  <si>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</si>
  <si>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</si>
  <si>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</si>
  <si>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</si>
  <si>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</si>
  <si>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</si>
  <si>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</si>
  <si>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</si>
  <si>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</si>
  <si>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</si>
  <si>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</si>
  <si>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</si>
  <si>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</si>
  <si>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</si>
  <si>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</si>
  <si>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</si>
  <si>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</si>
  <si>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</si>
  <si>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</si>
  <si>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</si>
  <si>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</si>
  <si>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</si>
  <si>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</si>
  <si>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</si>
  <si>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</si>
  <si>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</si>
  <si>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</si>
  <si>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</si>
  <si>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</si>
  <si>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</si>
  <si>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</si>
  <si>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</si>
  <si>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</si>
  <si>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</si>
  <si>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</si>
  <si>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</si>
  <si>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</si>
  <si>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</si>
  <si>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</si>
  <si>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</si>
  <si>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</si>
  <si>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</si>
  <si>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</si>
  <si>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</si>
  <si>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</si>
  <si>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</si>
  <si>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</si>
  <si>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</si>
  <si>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</si>
  <si>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</si>
  <si>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</si>
  <si>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</si>
  <si>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</si>
  <si>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</si>
  <si>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</si>
  <si>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</si>
  <si>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</si>
  <si>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</si>
  <si>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</si>
  <si>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</si>
  <si>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</si>
  <si>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</si>
  <si>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</si>
  <si>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</si>
  <si>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</si>
  <si>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</si>
  <si>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</si>
  <si>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</si>
  <si>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</si>
  <si>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</si>
  <si>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</si>
  <si>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</si>
  <si>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</si>
  <si>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</si>
  <si>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</si>
  <si>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</si>
  <si>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</si>
  <si>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</si>
  <si>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</si>
  <si>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</si>
  <si>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</si>
  <si>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</si>
  <si>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</si>
  <si>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</si>
  <si>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</si>
  <si>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</si>
  <si>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</si>
  <si>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</si>
  <si>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</si>
  <si>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</si>
  <si>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</si>
  <si>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</si>
  <si>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</si>
  <si>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</si>
  <si>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</si>
  <si>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</si>
  <si>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</si>
  <si>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</si>
  <si>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</si>
  <si>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</si>
  <si>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</si>
  <si>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</si>
  <si>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</si>
  <si>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</si>
  <si>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</si>
  <si>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</si>
  <si>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</si>
  <si>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</si>
  <si>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</si>
  <si>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</si>
  <si>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</si>
  <si>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</si>
  <si>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</si>
  <si>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</si>
  <si>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</si>
  <si>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</si>
  <si>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</si>
  <si>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</si>
  <si>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</si>
  <si>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</si>
  <si>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</si>
  <si>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</si>
  <si>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</si>
  <si>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</si>
  <si>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</si>
  <si>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</si>
  <si>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</si>
  <si>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</si>
  <si>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</si>
  <si>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</si>
  <si>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</si>
  <si>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</si>
  <si>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</si>
  <si>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</si>
  <si>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</si>
  <si>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</si>
  <si>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</si>
  <si>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</si>
  <si>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</si>
  <si>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</si>
  <si>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</si>
  <si>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</si>
  <si>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</si>
  <si>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</si>
  <si>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</si>
  <si>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</si>
  <si>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</si>
  <si>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</si>
  <si>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</si>
  <si>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</si>
  <si>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</si>
  <si>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</si>
  <si>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</si>
  <si>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</si>
  <si>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</si>
  <si>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</si>
  <si>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</si>
  <si>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</si>
  <si>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</si>
  <si>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</si>
  <si>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</si>
  <si>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</si>
  <si>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</si>
  <si>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</si>
  <si>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</si>
  <si>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</si>
  <si>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</si>
  <si>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</si>
  <si>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</si>
  <si>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</si>
  <si>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</si>
  <si>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</si>
  <si>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</si>
  <si>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</si>
  <si>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</si>
  <si>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</si>
  <si>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</si>
  <si>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</si>
  <si>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</si>
  <si>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</si>
  <si>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</si>
  <si>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</si>
  <si>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</si>
  <si>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</si>
  <si>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</si>
  <si>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</si>
  <si>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</si>
  <si>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</si>
  <si>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</si>
  <si>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</si>
  <si>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</si>
  <si>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</si>
  <si>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</si>
  <si>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</si>
  <si>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</si>
  <si>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</si>
  <si>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</si>
  <si>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</si>
  <si>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</si>
  <si>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</si>
  <si>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</si>
  <si>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</si>
  <si>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</si>
  <si>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</si>
  <si>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</si>
  <si>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</si>
  <si>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</si>
  <si>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</si>
  <si>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</si>
  <si>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</si>
  <si>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</si>
  <si>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</si>
  <si>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</si>
  <si>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</si>
  <si>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</si>
  <si>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</si>
  <si>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</si>
  <si>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</si>
  <si>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</si>
  <si>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</si>
  <si>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</si>
  <si>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</si>
  <si>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</si>
  <si>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</si>
  <si>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</si>
  <si>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</si>
  <si>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</si>
  <si>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</si>
  <si>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</si>
  <si>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</si>
  <si>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</si>
  <si>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</si>
  <si>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</si>
  <si>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</si>
  <si>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</si>
  <si>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</si>
  <si>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</si>
  <si>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</si>
  <si>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</si>
  <si>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</si>
  <si>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</si>
  <si>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</si>
  <si>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</si>
  <si>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</si>
  <si>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</si>
  <si>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</si>
  <si>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</si>
  <si>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</si>
  <si>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</si>
  <si>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</si>
  <si>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</si>
  <si>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</si>
  <si>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</si>
  <si>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</si>
  <si>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</si>
  <si>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</si>
  <si>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</si>
  <si>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</si>
  <si>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</si>
  <si>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</si>
  <si>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</si>
  <si>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</si>
  <si>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</si>
  <si>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</si>
  <si>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</si>
  <si>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</si>
  <si>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</si>
  <si>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</si>
  <si>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</si>
  <si>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</si>
  <si>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</si>
  <si>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</si>
  <si>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</si>
  <si>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</si>
  <si>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</si>
  <si>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</si>
  <si>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</si>
  <si>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</si>
  <si>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</si>
  <si>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</si>
  <si>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</si>
  <si>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</si>
  <si>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</si>
  <si>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</si>
  <si>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</si>
  <si>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</si>
  <si>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</si>
  <si>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</si>
  <si>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</si>
  <si>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</si>
  <si>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</si>
  <si>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</si>
  <si>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</si>
  <si>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</si>
  <si>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</si>
  <si>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</si>
  <si>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</si>
  <si>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</si>
  <si>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</si>
  <si>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</si>
  <si>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</si>
  <si>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</si>
  <si>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</si>
  <si>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</si>
  <si>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</si>
  <si>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</si>
  <si>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</si>
  <si>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</si>
  <si>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</si>
  <si>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</si>
  <si>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</si>
  <si>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</si>
  <si>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</si>
  <si>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</si>
  <si>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</si>
  <si>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</si>
  <si>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</si>
  <si>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</si>
  <si>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</si>
  <si>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</si>
  <si>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</si>
  <si>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</si>
  <si>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</si>
  <si>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</si>
  <si>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</si>
  <si>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</si>
  <si>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</si>
  <si>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</si>
  <si>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</si>
  <si>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</si>
  <si>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</si>
  <si>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</si>
  <si>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</si>
  <si>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</si>
  <si>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</si>
  <si>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</si>
  <si>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</si>
  <si>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</si>
  <si>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</si>
  <si>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</si>
  <si>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</si>
  <si>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</si>
  <si>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</si>
  <si>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</si>
  <si>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</si>
  <si>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</si>
  <si>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</si>
  <si>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</si>
  <si>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</si>
  <si>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</si>
  <si>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</si>
  <si>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</si>
  <si>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</si>
  <si>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</si>
  <si>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</si>
  <si>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</si>
  <si>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</si>
  <si>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</si>
  <si>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</si>
  <si>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</si>
  <si>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</si>
  <si>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</si>
  <si>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</si>
  <si>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</si>
  <si>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</si>
  <si>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</si>
  <si>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</si>
  <si>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</si>
  <si>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</si>
  <si>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</si>
  <si>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</si>
  <si>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</si>
  <si>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</si>
  <si>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</si>
  <si>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</si>
  <si>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</si>
  <si>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</si>
  <si>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</si>
  <si>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</si>
  <si>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</si>
  <si>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</si>
  <si>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</si>
  <si>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</si>
  <si>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</si>
  <si>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</si>
  <si>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</si>
  <si>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</si>
  <si>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</si>
  <si>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</si>
  <si>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</si>
  <si>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</si>
  <si>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</si>
  <si>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</si>
  <si>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</si>
  <si>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</si>
  <si>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</si>
  <si>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</si>
  <si>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</si>
  <si>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</si>
  <si>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</si>
  <si>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</si>
  <si>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</si>
  <si>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</si>
  <si>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</si>
  <si>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</si>
  <si>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</si>
  <si>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</si>
  <si>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</si>
  <si>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</si>
  <si>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</si>
  <si>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</si>
  <si>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</si>
  <si>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</si>
  <si>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</si>
  <si>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</si>
  <si>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</si>
  <si>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</si>
  <si>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</si>
  <si>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</si>
  <si>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</si>
  <si>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</si>
  <si>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</si>
  <si>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</si>
  <si>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</si>
  <si>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</si>
  <si>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</si>
  <si>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</si>
  <si>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</si>
  <si>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</si>
  <si>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</si>
  <si>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</si>
  <si>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</si>
  <si>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</si>
  <si>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</si>
  <si>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</si>
  <si>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</si>
  <si>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</si>
  <si>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</si>
  <si>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</si>
  <si>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</si>
  <si>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</si>
  <si>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</si>
  <si>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</si>
  <si>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</si>
  <si>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</si>
  <si>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</si>
  <si>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</si>
  <si>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</si>
  <si>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</si>
  <si>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</si>
  <si>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</si>
  <si>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</si>
  <si>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</si>
  <si>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</si>
  <si>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</si>
  <si>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</si>
  <si>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</si>
  <si>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</si>
  <si>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</si>
  <si>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</si>
  <si>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</si>
  <si>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</si>
  <si>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</si>
  <si>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</si>
  <si>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</si>
  <si>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</si>
  <si>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</si>
  <si>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</si>
  <si>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</si>
  <si>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</si>
  <si>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</si>
  <si>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</si>
  <si>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</si>
  <si>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</si>
  <si>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</si>
  <si>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</si>
  <si>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</si>
  <si>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</si>
  <si>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</si>
  <si>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</si>
  <si>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</si>
  <si>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</si>
  <si>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</si>
  <si>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</si>
  <si>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</si>
  <si>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</si>
  <si>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</si>
  <si>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</si>
  <si>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</si>
  <si>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</si>
  <si>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</si>
  <si>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</si>
  <si>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</si>
  <si>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</si>
  <si>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</si>
  <si>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</si>
  <si>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</si>
  <si>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</si>
  <si>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</si>
  <si>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</si>
  <si>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</si>
  <si>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</si>
  <si>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</si>
  <si>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</si>
  <si>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</si>
  <si>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</si>
  <si>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</si>
  <si>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</si>
  <si>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</si>
  <si>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</si>
  <si>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</si>
  <si>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</si>
  <si>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</si>
  <si>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</si>
  <si>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</si>
  <si>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</si>
  <si>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</si>
  <si>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</si>
  <si>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</si>
  <si>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</si>
  <si>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</si>
  <si>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</si>
  <si>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</si>
  <si>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</si>
  <si>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</si>
  <si>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</si>
  <si>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</si>
  <si>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</si>
  <si>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</si>
  <si>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</si>
  <si>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</si>
  <si>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</si>
  <si>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</si>
  <si>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</si>
  <si>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</si>
  <si>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</si>
  <si>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</si>
  <si>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</si>
  <si>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</si>
  <si>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</si>
  <si>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</si>
  <si>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</si>
  <si>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</si>
  <si>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</si>
  <si>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</si>
  <si>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</si>
  <si>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</si>
  <si>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</si>
  <si>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</si>
  <si>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</si>
  <si>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</si>
  <si>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</si>
  <si>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</si>
  <si>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</si>
  <si>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</si>
  <si>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</si>
  <si>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</si>
  <si>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</si>
  <si>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</si>
  <si>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</si>
  <si>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</si>
  <si>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</si>
  <si>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</si>
  <si>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</si>
  <si>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</si>
  <si>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</si>
  <si>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</si>
  <si>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</si>
  <si>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</si>
  <si>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</si>
  <si>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</si>
  <si>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</si>
  <si>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</si>
  <si>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</si>
  <si>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</si>
  <si>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</si>
  <si>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</si>
  <si>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</si>
  <si>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</si>
  <si>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</si>
  <si>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</si>
  <si>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</si>
  <si>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</si>
  <si>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</si>
  <si>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</si>
  <si>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</si>
  <si>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</si>
  <si>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</si>
  <si>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</si>
  <si>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</si>
  <si>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</si>
  <si>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</si>
  <si>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</si>
  <si>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</si>
  <si>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</si>
  <si>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</si>
  <si>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</si>
  <si>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</si>
  <si>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</si>
  <si>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</si>
  <si>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</si>
  <si>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</si>
  <si>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</si>
  <si>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</si>
  <si>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</si>
  <si>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</si>
  <si>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</si>
  <si>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</si>
  <si>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</si>
  <si>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</si>
  <si>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</si>
  <si>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</si>
  <si>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</si>
  <si>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</si>
  <si>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</si>
  <si>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</si>
  <si>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</si>
  <si>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</si>
  <si>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</si>
  <si>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</si>
  <si>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</si>
  <si>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</si>
  <si>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</si>
  <si>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</si>
  <si>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</si>
  <si>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</si>
  <si>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</si>
  <si>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</si>
  <si>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</si>
  <si>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</si>
  <si>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</si>
  <si>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</si>
  <si>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</si>
  <si>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</si>
  <si>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</si>
  <si>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</si>
  <si>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</si>
  <si>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</si>
  <si>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</si>
  <si>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</si>
  <si>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</si>
  <si>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</si>
  <si>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</si>
  <si>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</si>
  <si>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</si>
  <si>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</si>
  <si>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</si>
  <si>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</si>
  <si>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</si>
  <si>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</si>
  <si>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</si>
  <si>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</si>
  <si>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</si>
  <si>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</si>
  <si>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</si>
  <si>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</si>
  <si>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</si>
  <si>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</si>
  <si>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</si>
  <si>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</si>
  <si>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</si>
  <si>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</si>
  <si>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</si>
  <si>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</si>
  <si>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</si>
  <si>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</si>
  <si>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</si>
  <si>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</si>
  <si>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</si>
  <si>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</si>
  <si>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</si>
  <si>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</si>
  <si>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</si>
  <si>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</si>
  <si>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</si>
  <si>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</si>
  <si>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</si>
  <si>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</si>
  <si>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</si>
  <si>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</si>
  <si>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</si>
  <si>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</si>
  <si>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</si>
  <si>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</si>
  <si>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</si>
  <si>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</si>
  <si>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</si>
  <si>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</si>
  <si>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</si>
  <si>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</si>
  <si>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</si>
  <si>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</si>
  <si>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</si>
  <si>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</si>
  <si>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</si>
  <si>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</si>
  <si>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</si>
  <si>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</si>
  <si>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</si>
  <si>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</si>
  <si>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</si>
  <si>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</si>
  <si>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</si>
  <si>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</si>
  <si>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</si>
  <si>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</si>
  <si>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</si>
  <si>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</si>
  <si>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</si>
  <si>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</si>
  <si>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</si>
  <si>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</si>
  <si>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</si>
  <si>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</si>
  <si>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</si>
  <si>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</si>
  <si>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</si>
  <si>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</si>
  <si>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</si>
  <si>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</si>
  <si>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</si>
  <si>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</si>
  <si>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</si>
  <si>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</si>
  <si>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</si>
  <si>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</si>
  <si>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</si>
  <si>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</si>
  <si>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</si>
  <si>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</si>
  <si>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</si>
  <si>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</si>
  <si>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</si>
  <si>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</si>
  <si>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</si>
  <si>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</si>
  <si>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</si>
  <si>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</si>
  <si>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</si>
  <si>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</si>
  <si>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</si>
  <si>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</si>
  <si>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</si>
  <si>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</si>
  <si>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</si>
  <si>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</si>
  <si>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</si>
  <si>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</si>
  <si>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</si>
  <si>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</si>
  <si>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</si>
  <si>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</si>
  <si>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</si>
  <si>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</si>
  <si>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</si>
  <si>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</si>
  <si>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</si>
  <si>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</si>
  <si>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</si>
  <si>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</si>
  <si>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</si>
  <si>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</si>
  <si>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</si>
  <si>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</si>
  <si>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</si>
  <si>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</si>
  <si>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</si>
  <si>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</si>
  <si>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</si>
  <si>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</si>
  <si>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</si>
  <si>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</si>
  <si>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</si>
  <si>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</si>
  <si>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</si>
  <si>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</si>
  <si>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</si>
  <si>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</si>
  <si>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</si>
  <si>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</si>
  <si>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</si>
  <si>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</si>
  <si>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</si>
  <si>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</si>
  <si>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</si>
  <si>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</si>
  <si>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</si>
  <si>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</si>
  <si>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</si>
  <si>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</si>
  <si>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</si>
  <si>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</si>
  <si>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</si>
  <si>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</si>
  <si>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</si>
  <si>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</si>
  <si>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</si>
  <si>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</si>
  <si>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</si>
  <si>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</si>
  <si>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</si>
  <si>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</si>
  <si>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</si>
  <si>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</si>
  <si>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</si>
  <si>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</si>
  <si>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</si>
  <si>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</si>
  <si>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</si>
  <si>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</si>
  <si>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</si>
  <si>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</si>
  <si>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</si>
  <si>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</si>
  <si>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</si>
  <si>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</si>
  <si>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</si>
  <si>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</si>
  <si>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</si>
  <si>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</si>
  <si>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</si>
  <si>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</si>
  <si>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</si>
  <si>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</si>
  <si>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</si>
  <si>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</si>
  <si>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</si>
  <si>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</si>
  <si>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</si>
  <si>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</si>
  <si>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</si>
  <si>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</si>
  <si>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</si>
  <si>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</si>
  <si>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</si>
  <si>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</si>
  <si>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</si>
  <si>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</si>
  <si>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</si>
  <si>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</si>
  <si>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</si>
  <si>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</si>
  <si>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</si>
  <si>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</si>
  <si>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</si>
  <si>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</si>
  <si>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</si>
  <si>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</si>
  <si>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</si>
  <si>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</si>
  <si>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</si>
  <si>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</si>
  <si>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</si>
  <si>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</si>
  <si>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</si>
  <si>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</si>
  <si>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</si>
  <si>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</si>
  <si>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</si>
  <si>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</si>
  <si>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</si>
  <si>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</si>
  <si>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</si>
  <si>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</si>
  <si>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</si>
  <si>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</si>
  <si>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</si>
  <si>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</si>
  <si>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</si>
  <si>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</si>
  <si>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</si>
  <si>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</si>
  <si>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</si>
  <si>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</si>
  <si>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</si>
  <si>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</si>
  <si>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</si>
  <si>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</si>
  <si>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</si>
  <si>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</si>
  <si>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</si>
  <si>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</si>
  <si>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</si>
  <si>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</si>
  <si>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</si>
  <si>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</si>
  <si>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</si>
  <si>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</si>
  <si>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</si>
  <si>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</si>
  <si>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</si>
  <si>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</si>
  <si>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</si>
  <si>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</si>
  <si>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</si>
  <si>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</si>
  <si>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</si>
  <si>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</si>
  <si>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</si>
  <si>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</si>
  <si>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</si>
  <si>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</si>
  <si>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</si>
  <si>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</si>
  <si>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</si>
  <si>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</si>
  <si>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</si>
  <si>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</si>
  <si>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</si>
  <si>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</si>
  <si>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</si>
  <si>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</si>
  <si>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</si>
  <si>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</si>
  <si>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</si>
  <si>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</si>
  <si>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</si>
  <si>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</si>
  <si>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</si>
  <si>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</si>
  <si>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</si>
  <si>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</si>
  <si>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</si>
  <si>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</si>
  <si>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</si>
  <si>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</si>
  <si>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</si>
  <si>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</si>
  <si>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</si>
  <si>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</si>
  <si>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</si>
  <si>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</si>
  <si>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</si>
  <si>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</si>
  <si>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</si>
  <si>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</si>
  <si>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</si>
  <si>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</si>
  <si>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</si>
  <si>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</si>
  <si>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</si>
  <si>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</si>
  <si>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</si>
  <si>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</si>
  <si>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</si>
  <si>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</si>
  <si>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</si>
  <si>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</si>
  <si>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</si>
  <si>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</si>
  <si>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</si>
  <si>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</si>
  <si>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</si>
  <si>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</si>
  <si>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</si>
  <si>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</si>
  <si>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</si>
  <si>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</si>
  <si>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</si>
  <si>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</si>
  <si>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</si>
  <si>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</si>
  <si>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</si>
  <si>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</si>
  <si>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</si>
  <si>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</si>
  <si>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</si>
  <si>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</si>
  <si>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</si>
  <si>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</si>
  <si>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</si>
  <si>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</si>
  <si>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</si>
  <si>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</si>
  <si>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</si>
  <si>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</si>
  <si>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</si>
  <si>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</si>
  <si>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</si>
  <si>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</si>
  <si>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</si>
  <si>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</si>
  <si>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</si>
  <si>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</si>
  <si>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</si>
  <si>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</si>
  <si>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</si>
  <si>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</si>
  <si>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</si>
  <si>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</si>
  <si>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</si>
  <si>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</si>
  <si>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</si>
  <si>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</si>
  <si>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</si>
  <si>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</si>
  <si>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</si>
  <si>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</si>
  <si>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</si>
  <si>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</si>
  <si>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</si>
  <si>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</si>
  <si>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</si>
  <si>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</si>
  <si>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</si>
  <si>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</si>
  <si>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</si>
  <si>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</si>
  <si>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</si>
  <si>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</si>
  <si>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</si>
  <si>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</si>
  <si>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</si>
  <si>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</si>
  <si>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</si>
  <si>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</si>
  <si>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</si>
  <si>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</si>
  <si>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</si>
  <si>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</si>
  <si>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</si>
  <si>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</si>
  <si>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</si>
  <si>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</si>
  <si>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</si>
  <si>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</si>
  <si>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</si>
  <si>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</si>
  <si>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</si>
  <si>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</si>
  <si>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</si>
  <si>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</si>
  <si>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</si>
  <si>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</si>
  <si>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</si>
  <si>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</si>
  <si>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</si>
  <si>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</si>
  <si>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</si>
  <si>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</si>
  <si>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</si>
  <si>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</si>
  <si>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</si>
  <si>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</si>
  <si>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</si>
  <si>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</si>
  <si>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</si>
  <si>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</si>
  <si>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</si>
  <si>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</si>
  <si>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</si>
  <si>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</si>
  <si>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</si>
  <si>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</si>
  <si>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</si>
  <si>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</si>
  <si>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</si>
  <si>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</si>
  <si>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</si>
  <si>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</si>
  <si>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</si>
  <si>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</si>
  <si>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</si>
  <si>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</si>
  <si>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</si>
  <si>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</si>
  <si>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</si>
  <si>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</si>
  <si>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</si>
  <si>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</si>
  <si>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</si>
  <si>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</si>
  <si>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</si>
  <si>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</si>
  <si>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</si>
  <si>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</si>
  <si>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</si>
  <si>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</si>
  <si>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</si>
  <si>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</si>
  <si>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</si>
  <si>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</si>
  <si>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</si>
  <si>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</si>
  <si>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</si>
  <si>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</si>
  <si>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</si>
  <si>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</si>
  <si>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</si>
  <si>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</si>
  <si>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</si>
  <si>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</si>
  <si>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</si>
  <si>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</si>
  <si>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</si>
  <si>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</si>
  <si>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</si>
  <si>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</si>
  <si>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</si>
  <si>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</si>
  <si>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</si>
  <si>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</si>
  <si>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</si>
  <si>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</si>
  <si>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</si>
  <si>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</si>
  <si>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</si>
  <si>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</si>
  <si>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</si>
  <si>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</si>
  <si>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</si>
  <si>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</si>
  <si>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</si>
  <si>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</si>
  <si>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</si>
  <si>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</si>
  <si>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</si>
  <si>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</si>
  <si>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</si>
  <si>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</si>
  <si>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</si>
  <si>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</si>
  <si>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</si>
  <si>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</si>
  <si>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</si>
  <si>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</si>
  <si>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</si>
  <si>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</si>
  <si>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</si>
  <si>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</si>
  <si>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</si>
  <si>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</si>
  <si>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</si>
  <si>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</si>
  <si>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</si>
  <si>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</si>
  <si>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</si>
  <si>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</si>
  <si>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</si>
  <si>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</si>
  <si>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</si>
  <si>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</si>
  <si>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</si>
  <si>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</si>
  <si>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</si>
  <si>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</si>
  <si>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</si>
  <si>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</si>
  <si>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</si>
  <si>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</si>
  <si>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</si>
  <si>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</si>
  <si>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</si>
  <si>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</si>
  <si>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</si>
  <si>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</si>
  <si>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</si>
  <si>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</si>
  <si>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</si>
  <si>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</si>
  <si>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</si>
  <si>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</si>
  <si>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</si>
  <si>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</si>
  <si>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</si>
  <si>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</si>
  <si>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</si>
  <si>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</si>
  <si>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</si>
  <si>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</si>
  <si>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</si>
  <si>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</si>
  <si>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</si>
  <si>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</si>
  <si>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</si>
  <si>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</si>
  <si>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</si>
  <si>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</si>
  <si>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</si>
  <si>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</si>
  <si>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</si>
  <si>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</si>
  <si>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</si>
  <si>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</si>
  <si>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</si>
  <si>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</si>
  <si>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</si>
  <si>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</si>
  <si>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</si>
  <si>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</si>
  <si>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</si>
  <si>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</si>
  <si>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</si>
  <si>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</si>
  <si>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</si>
  <si>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</si>
  <si>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</si>
  <si>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</si>
  <si>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</si>
  <si>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</si>
  <si>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</si>
  <si>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</si>
  <si>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</si>
  <si>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</si>
  <si>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</si>
  <si>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</si>
  <si>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</si>
  <si>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</si>
  <si>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</si>
  <si>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</si>
  <si>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</si>
  <si>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</si>
  <si>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</si>
  <si>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</si>
  <si>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</si>
  <si>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</si>
  <si>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</si>
  <si>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</si>
  <si>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</si>
  <si>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</si>
  <si>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</si>
  <si>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</si>
  <si>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</si>
  <si>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</si>
  <si>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</si>
  <si>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</si>
  <si>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</si>
  <si>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</si>
  <si>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</si>
  <si>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</si>
  <si>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</si>
  <si>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</si>
  <si>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</si>
  <si>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</si>
  <si>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</si>
  <si>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</si>
  <si>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</si>
  <si>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</si>
  <si>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</si>
  <si>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</si>
  <si>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</si>
  <si>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</si>
  <si>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</si>
  <si>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</si>
  <si>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</si>
  <si>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</si>
  <si>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</si>
  <si>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</si>
  <si>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</si>
  <si>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</si>
  <si>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</si>
  <si>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</si>
  <si>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</si>
  <si>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</si>
  <si>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</si>
  <si>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</si>
  <si>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</si>
  <si>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</si>
  <si>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</si>
  <si>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</si>
  <si>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</si>
  <si>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</si>
  <si>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</si>
  <si>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</si>
  <si>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</si>
  <si>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</si>
  <si>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</si>
  <si>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</si>
  <si>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</si>
  <si>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</si>
  <si>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</si>
  <si>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</si>
  <si>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</si>
  <si>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</si>
  <si>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</si>
  <si>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</si>
  <si>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</si>
  <si>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</si>
  <si>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</si>
  <si>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</si>
  <si>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</si>
  <si>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</si>
  <si>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</si>
  <si>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</si>
  <si>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</si>
  <si>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</si>
  <si>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</si>
  <si>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</si>
  <si>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</si>
  <si>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</si>
  <si>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</si>
  <si>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</si>
  <si>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</si>
  <si>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</si>
  <si>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</si>
  <si>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</si>
  <si>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</si>
  <si>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</si>
  <si>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</si>
  <si>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</si>
  <si>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</si>
  <si>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</si>
  <si>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</si>
  <si>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</si>
  <si>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</si>
  <si>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</si>
  <si>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</si>
  <si>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</si>
  <si>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</si>
  <si>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</si>
  <si>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</si>
  <si>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</si>
  <si>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</si>
  <si>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</si>
  <si>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</si>
  <si>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</si>
  <si>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</si>
  <si>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</si>
  <si>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</si>
  <si>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</si>
  <si>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</si>
  <si>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</si>
  <si>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</si>
  <si>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</si>
  <si>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</si>
  <si>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</si>
  <si>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</si>
  <si>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</si>
  <si>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</si>
  <si>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</si>
  <si>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</si>
  <si>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</si>
  <si>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</si>
  <si>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</si>
  <si>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</si>
  <si>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</si>
  <si>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</si>
  <si>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</si>
  <si>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</si>
  <si>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</si>
  <si>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</si>
  <si>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</si>
  <si>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</si>
  <si>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</si>
  <si>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</si>
  <si>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</si>
  <si>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</si>
  <si>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</si>
  <si>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</si>
  <si>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</si>
  <si>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</si>
  <si>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</si>
  <si>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</si>
  <si>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</si>
  <si>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</si>
  <si>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</si>
  <si>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</si>
  <si>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</si>
  <si>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</si>
  <si>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</si>
  <si>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</si>
  <si>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</si>
  <si>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</si>
  <si>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</si>
  <si>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</si>
  <si>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</si>
  <si>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</si>
  <si>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</si>
  <si>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</si>
  <si>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</si>
  <si>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</si>
  <si>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</si>
  <si>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</si>
  <si>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</si>
  <si>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</si>
  <si>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</si>
  <si>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</si>
  <si>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</si>
  <si>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</si>
  <si>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</si>
  <si>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</si>
  <si>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</si>
  <si>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</si>
  <si>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</si>
  <si>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</si>
  <si>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</si>
  <si>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</si>
  <si>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</si>
  <si>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</si>
  <si>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</si>
  <si>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</si>
  <si>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</si>
  <si>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</si>
  <si>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</si>
  <si>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</si>
  <si>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</si>
  <si>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</si>
  <si>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</si>
  <si>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</si>
  <si>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</si>
  <si>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</si>
  <si>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</si>
  <si>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</si>
  <si>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</si>
  <si>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</si>
  <si>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</si>
  <si>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</si>
  <si>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</si>
  <si>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</si>
  <si>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</si>
  <si>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</si>
  <si>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</si>
  <si>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</si>
  <si>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</si>
  <si>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</si>
  <si>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</si>
  <si>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</si>
  <si>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</si>
  <si>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</si>
  <si>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</si>
  <si>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</si>
  <si>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</si>
  <si>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</si>
  <si>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</si>
  <si>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</si>
  <si>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</si>
  <si>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</si>
  <si>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</si>
  <si>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</si>
  <si>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</si>
  <si>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</si>
  <si>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</si>
  <si>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</si>
  <si>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</si>
  <si>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</si>
  <si>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</si>
  <si>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</si>
  <si>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</si>
  <si>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</si>
  <si>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</si>
  <si>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</si>
  <si>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</si>
  <si>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</si>
  <si>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</si>
  <si>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</si>
  <si>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</si>
  <si>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</si>
  <si>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</si>
  <si>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</si>
  <si>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</si>
  <si>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</si>
  <si>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</si>
  <si>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</si>
  <si>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</si>
  <si>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</si>
  <si>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</si>
  <si>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</si>
  <si>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</si>
  <si>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</si>
  <si>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</si>
  <si>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</si>
  <si>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</si>
  <si>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</si>
  <si>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</si>
  <si>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</si>
  <si>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</si>
  <si>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</si>
  <si>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</si>
  <si>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</si>
  <si>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</si>
  <si>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</si>
  <si>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</si>
  <si>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</si>
  <si>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</si>
  <si>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</si>
  <si>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</si>
  <si>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</si>
  <si>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</si>
  <si>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</si>
  <si>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</si>
  <si>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</si>
  <si>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</si>
  <si>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</si>
  <si>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</si>
  <si>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</si>
  <si>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</si>
  <si>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</si>
  <si>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</si>
  <si>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</si>
  <si>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</si>
  <si>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</si>
  <si>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</si>
  <si>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</si>
  <si>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</si>
  <si>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</si>
  <si>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</si>
  <si>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</si>
  <si>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</si>
  <si>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</si>
  <si>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</si>
  <si>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</si>
  <si>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</si>
  <si>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</si>
  <si>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</si>
  <si>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</si>
  <si>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</si>
  <si>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</si>
  <si>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</si>
  <si>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</si>
  <si>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</si>
  <si>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</si>
  <si>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</si>
  <si>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</si>
  <si>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</si>
  <si>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</si>
  <si>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</si>
  <si>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</si>
  <si>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</si>
  <si>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</si>
  <si>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</si>
  <si>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</si>
  <si>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</si>
  <si>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</si>
  <si>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</si>
  <si>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</si>
  <si>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</si>
  <si>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</si>
  <si>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</si>
  <si>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</si>
  <si>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</si>
  <si>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</si>
  <si>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</si>
  <si>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</si>
  <si>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</si>
  <si>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</si>
  <si>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</si>
  <si>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</si>
  <si>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</si>
  <si>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</si>
  <si>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</si>
  <si>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</si>
  <si>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</si>
  <si>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</si>
  <si>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</si>
  <si>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</si>
  <si>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</si>
  <si>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</si>
  <si>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</si>
  <si>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</si>
  <si>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</si>
  <si>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</si>
  <si>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</si>
  <si>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</si>
  <si>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</si>
  <si>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</si>
  <si>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</si>
  <si>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</si>
  <si>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</si>
  <si>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</si>
  <si>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</si>
  <si>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</si>
  <si>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</si>
  <si>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</si>
  <si>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</si>
  <si>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</si>
  <si>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</si>
  <si>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</si>
  <si>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</si>
  <si>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</si>
  <si>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</si>
  <si>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</si>
  <si>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</si>
  <si>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</si>
  <si>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</si>
  <si>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</si>
  <si>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</si>
  <si>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</si>
  <si>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</si>
  <si>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</si>
  <si>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</si>
  <si>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</si>
  <si>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</si>
  <si>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</si>
  <si>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</si>
  <si>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</si>
  <si>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</si>
  <si>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</si>
  <si>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</si>
  <si>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</si>
  <si>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</si>
  <si>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</si>
  <si>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</si>
  <si>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</si>
  <si>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</si>
  <si>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</si>
  <si>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</si>
  <si>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</si>
  <si>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</si>
  <si>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</si>
  <si>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</si>
  <si>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</si>
  <si>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</si>
  <si>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</si>
  <si>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</si>
  <si>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</si>
  <si>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</si>
  <si>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</si>
  <si>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</si>
  <si>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</si>
  <si>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</si>
  <si>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</si>
  <si>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</si>
  <si>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</si>
  <si>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</si>
  <si>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</si>
  <si>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</si>
  <si>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</si>
  <si>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</si>
  <si>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</si>
  <si>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</si>
  <si>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</si>
  <si>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</si>
  <si>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</si>
  <si>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</si>
  <si>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</si>
  <si>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</si>
  <si>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</si>
  <si>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</si>
  <si>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</si>
  <si>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</si>
  <si>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</si>
  <si>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</si>
  <si>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</si>
  <si>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</si>
  <si>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</si>
  <si>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</si>
  <si>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</si>
  <si>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</si>
  <si>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</si>
  <si>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</si>
  <si>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</si>
  <si>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</si>
  <si>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</si>
  <si>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</si>
  <si>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</si>
  <si>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</si>
  <si>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</si>
  <si>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</si>
  <si>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</si>
  <si>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</si>
  <si>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</si>
  <si>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</si>
  <si>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</si>
  <si>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</si>
  <si>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</si>
  <si>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</si>
  <si>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</si>
  <si>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</si>
  <si>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</si>
  <si>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</si>
  <si>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</si>
  <si>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</si>
  <si>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</si>
  <si>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</si>
  <si>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</si>
  <si>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</si>
  <si>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</si>
  <si>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</si>
  <si>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</si>
  <si>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</si>
  <si>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</si>
  <si>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</si>
  <si>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</si>
  <si>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</si>
  <si>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</si>
  <si>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</si>
  <si>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</si>
  <si>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</si>
  <si>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</si>
  <si>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</si>
  <si>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</si>
  <si>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</si>
  <si>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</si>
  <si>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</si>
  <si>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</si>
  <si>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</si>
  <si>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</si>
  <si>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</si>
  <si>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</si>
  <si>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</si>
  <si>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</si>
  <si>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</si>
  <si>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</si>
  <si>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</si>
  <si>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</si>
  <si>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</si>
  <si>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</si>
  <si>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</si>
  <si>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</si>
  <si>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</si>
  <si>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</si>
  <si>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</si>
  <si>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</si>
  <si>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</si>
  <si>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</si>
  <si>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</si>
  <si>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</si>
  <si>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</si>
  <si>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</si>
  <si>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</si>
  <si>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</si>
  <si>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</si>
  <si>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</si>
  <si>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</si>
  <si>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</si>
  <si>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</si>
  <si>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</si>
  <si>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</si>
  <si>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</si>
  <si>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</si>
  <si>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</si>
  <si>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</si>
  <si>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</si>
  <si>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</si>
  <si>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</si>
  <si>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</si>
  <si>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</si>
  <si>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</si>
  <si>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</si>
  <si>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</si>
  <si>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</si>
  <si>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</si>
  <si>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</si>
  <si>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</si>
  <si>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</si>
  <si>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</si>
  <si>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</si>
  <si>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</si>
  <si>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</si>
  <si>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</si>
  <si>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</si>
  <si>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</si>
  <si>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</si>
  <si>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</si>
  <si>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</si>
  <si>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</si>
  <si>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</si>
  <si>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</si>
  <si>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</si>
  <si>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</si>
  <si>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</si>
  <si>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</si>
  <si>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</si>
  <si>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</si>
  <si>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</si>
  <si>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</si>
  <si>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</si>
  <si>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</si>
  <si>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</si>
  <si>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</si>
  <si>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</si>
  <si>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</si>
  <si>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</si>
  <si>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</si>
  <si>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</si>
  <si>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</si>
  <si>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</si>
  <si>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</si>
  <si>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</si>
  <si>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</si>
  <si>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</si>
  <si>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</si>
  <si>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</si>
  <si>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</si>
  <si>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</si>
  <si>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</si>
  <si>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</si>
  <si>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</si>
  <si>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</si>
  <si>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</si>
  <si>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</si>
  <si>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</si>
  <si>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</si>
  <si>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</si>
  <si>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</si>
  <si>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</si>
  <si>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</si>
  <si>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</si>
  <si>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</si>
  <si>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</si>
  <si>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</si>
  <si>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</si>
  <si>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</si>
  <si>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</si>
  <si>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</si>
  <si>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</si>
  <si>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</si>
  <si>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</si>
  <si>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</si>
  <si>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</si>
  <si>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</si>
  <si>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</si>
  <si>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</si>
  <si>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</si>
  <si>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</si>
  <si>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</si>
  <si>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</si>
  <si>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</si>
  <si>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</si>
  <si>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</si>
  <si>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</si>
  <si>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</si>
  <si>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</si>
  <si>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</si>
  <si>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</si>
  <si>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</si>
  <si>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</si>
  <si>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</si>
  <si>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</si>
  <si>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</si>
  <si>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</si>
  <si>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</si>
  <si>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</si>
  <si>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</si>
  <si>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</si>
  <si>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</si>
  <si>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</si>
  <si>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</si>
  <si>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</si>
  <si>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</si>
  <si>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</si>
  <si>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</si>
  <si>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</si>
  <si>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</si>
  <si>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</si>
  <si>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</si>
  <si>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</si>
  <si>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</si>
  <si>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</si>
  <si>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</si>
  <si>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</si>
  <si>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</si>
  <si>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</si>
  <si>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</si>
  <si>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</si>
  <si>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</si>
  <si>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</si>
  <si>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</si>
  <si>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</si>
  <si>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</si>
  <si>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</si>
  <si>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</si>
  <si>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</si>
  <si>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</si>
  <si>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</si>
  <si>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</si>
  <si>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</si>
  <si>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</si>
  <si>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</si>
  <si>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</si>
  <si>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</si>
  <si>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</si>
  <si>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</si>
  <si>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</si>
  <si>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</si>
  <si>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</si>
  <si>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</si>
  <si>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</si>
  <si>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</si>
  <si>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</si>
  <si>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</si>
  <si>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</si>
  <si>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</si>
  <si>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</si>
  <si>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</si>
  <si>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</si>
  <si>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</si>
  <si>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</si>
  <si>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</si>
  <si>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</si>
  <si>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</si>
  <si>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</si>
  <si>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</si>
  <si>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</si>
  <si>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</si>
  <si>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</si>
  <si>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</si>
  <si>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</si>
  <si>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</si>
  <si>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</si>
  <si>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</si>
  <si>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</si>
  <si>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</si>
  <si>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</si>
  <si>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</si>
  <si>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</si>
  <si>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</si>
  <si>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</si>
  <si>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</si>
  <si>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</si>
  <si>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</si>
  <si>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</si>
  <si>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</si>
  <si>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</si>
  <si>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</si>
  <si>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</si>
  <si>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</si>
  <si>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</si>
  <si>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</si>
  <si>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</si>
  <si>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</si>
  <si>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</si>
  <si>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</si>
  <si>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</si>
  <si>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</si>
  <si>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</si>
  <si>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</si>
  <si>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</si>
  <si>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</si>
  <si>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</si>
  <si>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</si>
  <si>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</si>
  <si>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</si>
  <si>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</si>
  <si>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</si>
  <si>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</si>
  <si>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</si>
  <si>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</si>
  <si>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</si>
  <si>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</si>
  <si>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</si>
  <si>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</si>
  <si>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</si>
  <si>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</si>
  <si>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</si>
  <si>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</si>
  <si>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</si>
  <si>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</si>
  <si>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</si>
  <si>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</si>
  <si>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</si>
  <si>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</si>
  <si>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</si>
  <si>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</si>
  <si>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</si>
  <si>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</si>
  <si>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</si>
  <si>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</si>
  <si>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</si>
  <si>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</si>
  <si>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</si>
  <si>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</si>
  <si>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</si>
  <si>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</si>
  <si>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</si>
  <si>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</si>
  <si>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</si>
  <si>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</si>
  <si>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</si>
  <si>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</si>
  <si>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</si>
  <si>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</si>
  <si>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</si>
  <si>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</si>
  <si>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</si>
  <si>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</si>
  <si>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</si>
  <si>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</si>
  <si>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</si>
  <si>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</si>
  <si>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</si>
  <si>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</si>
  <si>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</si>
  <si>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</si>
  <si>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</si>
  <si>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</si>
  <si>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</si>
  <si>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</si>
  <si>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</si>
  <si>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</si>
  <si>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</si>
  <si>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</si>
  <si>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</si>
  <si>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</si>
  <si>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</si>
  <si>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</si>
  <si>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</si>
  <si>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</si>
  <si>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</si>
  <si>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</si>
  <si>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</si>
  <si>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</si>
  <si>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</si>
  <si>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</si>
  <si>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</si>
  <si>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</si>
  <si>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</si>
  <si>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</si>
  <si>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</si>
  <si>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</si>
  <si>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</si>
  <si>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</si>
  <si>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</si>
  <si>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</si>
  <si>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</si>
  <si>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</si>
  <si>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</si>
  <si>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</si>
  <si>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</si>
  <si>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</si>
  <si>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</si>
  <si>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</si>
  <si>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</si>
  <si>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</si>
  <si>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</si>
  <si>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</si>
  <si>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</si>
  <si>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</si>
  <si>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</si>
  <si>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</si>
  <si>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</si>
  <si>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</si>
  <si>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</si>
  <si>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</si>
  <si>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</si>
  <si>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</si>
  <si>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</si>
  <si>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</si>
  <si>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</si>
  <si>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</si>
  <si>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</si>
  <si>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</si>
  <si>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</si>
  <si>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</si>
  <si>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</si>
  <si>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</si>
  <si>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</si>
  <si>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</si>
  <si>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</si>
  <si>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</si>
  <si>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</si>
  <si>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</si>
  <si>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</si>
  <si>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</si>
  <si>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</si>
  <si>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</si>
  <si>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</si>
  <si>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</si>
  <si>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</si>
  <si>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</si>
  <si>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</si>
  <si>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</si>
  <si>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</si>
  <si>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</si>
  <si>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</si>
  <si>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</si>
  <si>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</si>
  <si>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</si>
  <si>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</si>
  <si>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</si>
  <si>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</si>
  <si>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</si>
  <si>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</si>
  <si>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</si>
  <si>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</si>
  <si>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</si>
  <si>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</si>
  <si>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</si>
  <si>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</si>
  <si>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</si>
  <si>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</si>
  <si>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</si>
  <si>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</si>
  <si>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</si>
  <si>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</si>
  <si>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</si>
  <si>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</si>
  <si>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</si>
  <si>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</si>
  <si>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</si>
  <si>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</si>
  <si>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</si>
  <si>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</si>
  <si>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</si>
  <si>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</si>
  <si>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</si>
  <si>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</si>
  <si>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</si>
  <si>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</si>
  <si>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</si>
  <si>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</si>
  <si>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</si>
  <si>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</si>
  <si>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</si>
  <si>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</si>
  <si>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</si>
  <si>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</si>
  <si>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</si>
  <si>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</si>
  <si>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</si>
  <si>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</si>
  <si>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</si>
  <si>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</si>
  <si>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</si>
  <si>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</si>
  <si>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</si>
  <si>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</si>
  <si>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</si>
  <si>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</si>
  <si>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</si>
  <si>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</si>
  <si>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</si>
  <si>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</si>
  <si>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</si>
  <si>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</si>
  <si>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</si>
  <si>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</si>
  <si>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</si>
  <si>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</si>
  <si>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</si>
  <si>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</si>
  <si>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</si>
  <si>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</si>
  <si>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</si>
  <si>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</si>
  <si>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</si>
  <si>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</si>
  <si>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</si>
  <si>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</si>
  <si>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</si>
  <si>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</si>
  <si>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</si>
  <si>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</si>
  <si>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</si>
  <si>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</si>
  <si>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</si>
  <si>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</si>
  <si>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</si>
  <si>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</si>
  <si>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</si>
  <si>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</si>
  <si>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</si>
  <si>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</si>
  <si>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</si>
  <si>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</si>
  <si>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</si>
  <si>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</si>
  <si>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</si>
  <si>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</si>
  <si>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</si>
  <si>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</si>
  <si>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</si>
  <si>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</si>
  <si>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</si>
  <si>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</si>
  <si>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</si>
  <si>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</si>
  <si>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</si>
  <si>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</si>
  <si>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</si>
  <si>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</si>
  <si>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</si>
  <si>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</si>
  <si>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</si>
  <si>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</si>
  <si>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</si>
  <si>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</si>
  <si>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</si>
  <si>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</si>
  <si>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</si>
  <si>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</si>
  <si>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</si>
  <si>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</si>
  <si>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</si>
  <si>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</si>
  <si>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</si>
  <si>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</si>
  <si>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</si>
  <si>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</si>
  <si>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</si>
  <si>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</si>
  <si>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</si>
  <si>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</si>
  <si>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</si>
  <si>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</si>
  <si>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</si>
  <si>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</si>
  <si>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</si>
  <si>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</si>
  <si>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</si>
  <si>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</si>
  <si>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</si>
  <si>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</si>
  <si>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</si>
  <si>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</si>
  <si>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</si>
  <si>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</si>
  <si>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</si>
  <si>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</si>
  <si>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</si>
  <si>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</si>
  <si>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</si>
  <si>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</si>
  <si>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</si>
  <si>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</si>
  <si>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</si>
  <si>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</si>
  <si>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</si>
  <si>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</si>
  <si>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</si>
  <si>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</si>
  <si>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</si>
  <si>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</si>
  <si>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</si>
  <si>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</si>
  <si>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</si>
  <si>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</si>
  <si>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</si>
  <si>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</si>
  <si>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</si>
  <si>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</si>
  <si>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</si>
  <si>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</si>
  <si>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</si>
  <si>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</si>
  <si>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</si>
  <si>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</si>
  <si>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</si>
  <si>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</si>
  <si>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</si>
  <si>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</si>
  <si>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</si>
  <si>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</si>
  <si>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</si>
  <si>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</si>
  <si>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</si>
  <si>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</si>
  <si>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</si>
  <si>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</si>
  <si>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</si>
  <si>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</si>
  <si>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</si>
  <si>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</si>
  <si>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</si>
  <si>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</si>
  <si>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</si>
  <si>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</si>
  <si>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</si>
  <si>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</si>
  <si>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</si>
  <si>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</si>
  <si>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</si>
  <si>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</si>
  <si>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</si>
  <si>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</si>
  <si>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</si>
  <si>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</si>
  <si>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</si>
  <si>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</si>
  <si>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</si>
  <si>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</si>
  <si>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</si>
  <si>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</si>
  <si>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</si>
  <si>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</si>
  <si>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</si>
  <si>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</si>
  <si>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</si>
  <si>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</si>
  <si>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</si>
  <si>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</si>
  <si>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</si>
  <si>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</si>
  <si>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</si>
  <si>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</si>
  <si>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</si>
  <si>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</si>
  <si>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</si>
  <si>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</si>
  <si>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</si>
  <si>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</si>
  <si>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</si>
  <si>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</si>
  <si>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</si>
  <si>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</si>
  <si>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</si>
  <si>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</si>
  <si>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</si>
  <si>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</si>
  <si>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</si>
  <si>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</si>
  <si>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</si>
  <si>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</si>
  <si>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</si>
  <si>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</si>
  <si>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</si>
  <si>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</si>
  <si>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</si>
  <si>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</si>
  <si>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</si>
  <si>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</si>
  <si>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</si>
  <si>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</si>
  <si>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</si>
  <si>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</si>
  <si>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</si>
  <si>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</si>
  <si>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</si>
  <si>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</si>
  <si>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</si>
  <si>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</si>
  <si>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</si>
  <si>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</si>
  <si>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</si>
  <si>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</si>
  <si>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</si>
  <si>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</si>
  <si>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</si>
  <si>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</si>
  <si>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</si>
  <si>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</si>
  <si>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</si>
  <si>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</si>
  <si>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</si>
  <si>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</si>
  <si>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</si>
  <si>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</si>
  <si>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</si>
  <si>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</si>
  <si>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</si>
  <si>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</si>
  <si>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</si>
  <si>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</si>
  <si>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</si>
  <si>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</si>
  <si>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</si>
  <si>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</si>
  <si>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</si>
  <si>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</si>
  <si>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</si>
  <si>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</si>
  <si>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</si>
  <si>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</si>
  <si>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</si>
  <si>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</si>
  <si>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</si>
  <si>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</si>
  <si>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</si>
  <si>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</si>
  <si>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</si>
  <si>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</si>
  <si>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</si>
  <si>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</si>
  <si>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</si>
  <si>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</si>
  <si>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</si>
  <si>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</si>
  <si>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</si>
  <si>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</si>
  <si>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</si>
  <si>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</si>
  <si>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</si>
  <si>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</si>
  <si>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</si>
  <si>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</si>
  <si>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</si>
  <si>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</si>
  <si>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</si>
  <si>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</si>
  <si>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</si>
  <si>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</si>
  <si>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</si>
  <si>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</si>
  <si>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</si>
  <si>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</si>
  <si>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</si>
  <si>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</si>
  <si>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</si>
  <si>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</si>
  <si>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</si>
  <si>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</si>
  <si>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</si>
  <si>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</si>
  <si>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</si>
  <si>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</si>
  <si>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</si>
  <si>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</si>
  <si>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</si>
  <si>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</si>
  <si>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</si>
  <si>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</si>
  <si>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</si>
  <si>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</si>
  <si>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</si>
  <si>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</si>
  <si>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</si>
  <si>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</si>
  <si>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</si>
  <si>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</si>
  <si>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</si>
  <si>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</si>
  <si>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</si>
  <si>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</si>
  <si>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</si>
  <si>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</si>
  <si>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</si>
  <si>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</si>
  <si>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</si>
  <si>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</si>
  <si>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</si>
  <si>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</si>
  <si>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</si>
  <si>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</si>
  <si>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</si>
  <si>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</si>
  <si>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</si>
  <si>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</si>
  <si>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</si>
  <si>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</si>
  <si>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</si>
  <si>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</si>
  <si>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</si>
  <si>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</si>
  <si>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</si>
  <si>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</si>
  <si>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</si>
  <si>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</si>
  <si>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</si>
  <si>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</si>
  <si>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</si>
  <si>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</si>
  <si>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</si>
  <si>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</si>
  <si>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</si>
  <si>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</si>
  <si>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</si>
  <si>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</si>
  <si>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</si>
  <si>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</si>
  <si>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</si>
  <si>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</si>
  <si>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</si>
  <si>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</si>
  <si>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</si>
  <si>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</si>
  <si>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</si>
  <si>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</si>
  <si>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</si>
  <si>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</si>
  <si>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</si>
  <si>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</si>
  <si>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</si>
  <si>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</si>
  <si>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</si>
  <si>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</si>
  <si>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</si>
  <si>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</si>
  <si>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</si>
  <si>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</si>
  <si>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</si>
  <si>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</si>
  <si>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</si>
  <si>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</si>
  <si>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</si>
  <si>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</si>
  <si>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</si>
  <si>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</si>
  <si>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</si>
  <si>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</si>
  <si>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</si>
  <si>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</si>
  <si>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</si>
  <si>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</si>
  <si>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</si>
  <si>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</si>
  <si>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</si>
  <si>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</si>
  <si>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</si>
  <si>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</si>
  <si>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</si>
  <si>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</si>
  <si>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</si>
  <si>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</si>
  <si>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</si>
  <si>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</si>
  <si>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</si>
  <si>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</si>
  <si>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</si>
  <si>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</si>
  <si>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</si>
  <si>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</si>
  <si>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</si>
  <si>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</si>
  <si>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</si>
  <si>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</si>
  <si>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</si>
  <si>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</si>
  <si>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</si>
  <si>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</si>
  <si>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</si>
  <si>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</si>
  <si>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</si>
  <si>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</si>
  <si>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</si>
  <si>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</si>
  <si>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</si>
  <si>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</si>
  <si>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</si>
  <si>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</si>
  <si>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</si>
  <si>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</si>
  <si>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</si>
  <si>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</si>
  <si>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</si>
  <si>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</si>
  <si>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</si>
  <si>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</si>
  <si>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</si>
  <si>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</si>
  <si>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</si>
  <si>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</si>
  <si>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</si>
  <si>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</si>
  <si>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</si>
  <si>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</si>
  <si>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</si>
  <si>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</si>
  <si>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</si>
  <si>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</si>
  <si>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</si>
  <si>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</si>
  <si>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</si>
  <si>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</si>
  <si>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</si>
  <si>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</si>
  <si>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</si>
  <si>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</si>
  <si>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</si>
  <si>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</si>
  <si>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</si>
  <si>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</si>
  <si>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</si>
  <si>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</si>
  <si>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</si>
  <si>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</si>
  <si>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</si>
  <si>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</si>
  <si>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</si>
  <si>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</si>
  <si>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</si>
  <si>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</si>
  <si>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</si>
  <si>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</si>
  <si>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</si>
  <si>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</si>
  <si>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</si>
  <si>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</si>
  <si>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</si>
  <si>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</si>
  <si>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</si>
  <si>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</si>
  <si>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</si>
  <si>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</si>
  <si>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</si>
  <si>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</si>
  <si>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</si>
  <si>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</si>
  <si>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</si>
  <si>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</si>
  <si>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</si>
  <si>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</si>
  <si>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total projects if count directly from sheet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</si>
</sst>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rgb="FF24292E"/>
      <name val="Consolas"/>
      <family val="3"/>
    </font>
    <font>
      <sz val="10"/>
      <color rgb="FF24292E"/>
      <name val="Calibri"/>
      <family val="2"/>
    </font>
    <font>
      <sz val="10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2" fillId="0" borderId="0" xfId="0" applyFont="1"/>
    <xf numFmtId="1" fontId="0" fillId="0" borderId="0" xfId="0" applyNumberFormat="1"/>
    <xf numFmtId="1" fontId="2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4" fontId="0" fillId="0" borderId="0" xfId="0" applyNumberFormat="1"/>
    <xf numFmtId="0" fontId="0" fillId="0" borderId="0" xfId="0" applyAlignment="1"/>
    <xf numFmtId="0" fontId="3" fillId="0" borderId="0" xfId="0" applyFont="1" applyAlignment="1">
      <alignment vertical="center"/>
    </xf>
    <xf numFmtId="0" fontId="4" fillId="0" borderId="0" xfId="0" applyFont="1" applyAlignment="1"/>
    <xf numFmtId="9" fontId="4" fillId="0" borderId="0" xfId="0" applyNumberFormat="1" applyFont="1" applyAlignment="1"/>
  </cellXfs>
  <cellStyles count="1">
    <cellStyle name="Normal" xfId="0" builtinId="0"/>
  </cellStyles>
  <dxfs count="4">
    <dxf>
      <fill>
        <patternFill>
          <bgColor rgb="FF7030A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DEA-408A-9290-931A4062EA46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DEA-408A-9290-931A4062EA46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DEA-408A-9290-931A4062EA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3602799"/>
        <c:axId val="20335994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DEA-408A-9290-931A4062EA4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BDEA-408A-9290-931A4062EA4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BDEA-408A-9290-931A4062EA4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BDEA-408A-9290-931A4062EA46}"/>
                  </c:ext>
                </c:extLst>
              </c15:ser>
            </c15:filteredLineSeries>
          </c:ext>
        </c:extLst>
      </c:lineChart>
      <c:catAx>
        <c:axId val="2033602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3599471"/>
        <c:crosses val="autoZero"/>
        <c:auto val="1"/>
        <c:lblAlgn val="ctr"/>
        <c:lblOffset val="100"/>
        <c:noMultiLvlLbl val="0"/>
      </c:catAx>
      <c:valAx>
        <c:axId val="2033599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3602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[excel-challenge-iAppa.xlsx]Sheet4!PivotTable4</c:name>
    <c:fmtId val="6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4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5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Sheet4!$A$5:$A$17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Sheet4!$B$5:$B$17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BF-4247-827D-A77371A70709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Sheet4!$A$5:$A$17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BF-4247-827D-A77371A70709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Sheet4!$A$5:$A$17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Sheet4!$D$5:$D$17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BF-4247-827D-A77371A707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8477055"/>
        <c:axId val="2028477471"/>
      </c:lineChart>
      <c:catAx>
        <c:axId val="2028477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477471"/>
        <c:crosses val="autoZero"/>
        <c:auto val="1"/>
        <c:lblAlgn val="ctr"/>
        <c:lblOffset val="100"/>
        <c:noMultiLvlLbl val="0"/>
      </c:catAx>
      <c:valAx>
        <c:axId val="2028477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477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[excel-challenge-iAppa.xlsx]Sheet3!PivotTable3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73-41A7-AD21-AC3BD8B837A7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73-41A7-AD21-AC3BD8B837A7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73-41A7-AD21-AC3BD8B837A7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873-41A7-AD21-AC3BD8B837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22079455"/>
        <c:axId val="2022087775"/>
      </c:barChart>
      <c:catAx>
        <c:axId val="2022079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087775"/>
        <c:crosses val="autoZero"/>
        <c:auto val="1"/>
        <c:lblAlgn val="ctr"/>
        <c:lblOffset val="100"/>
        <c:noMultiLvlLbl val="0"/>
      </c:catAx>
      <c:valAx>
        <c:axId val="2022087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079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[excel-challenge-iAppa.xlsx]Sheet2!PivotTable1</c:name>
    <c:fmtId val="8"/>
  </c:pivotSource>
  <c:chart>
    <c:autoTitleDeleted val="1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8.5888889707308569E-2"/>
          <c:y val="0.1445252160316223"/>
          <c:w val="0.83723756349913703"/>
          <c:h val="0.692114329834580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D8-4211-A4ED-7D7E91CBB637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D8-4211-A4ED-7D7E91CBB637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D8-4211-A4ED-7D7E91CBB637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D8-4211-A4ED-7D7E91CBB637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23703935"/>
        <c:axId val="2023697695"/>
      </c:barChart>
      <c:catAx>
        <c:axId val="202370393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3697695"/>
        <c:crosses val="autoZero"/>
        <c:auto val="1"/>
        <c:lblAlgn val="ctr"/>
        <c:lblOffset val="100"/>
        <c:noMultiLvlLbl val="0"/>
      </c:catAx>
      <c:valAx>
        <c:axId val="202369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3703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</xdr:colOff>
      <xdr:row>13</xdr:row>
      <xdr:rowOff>87630</xdr:rowOff>
    </xdr:from>
    <xdr:to>
      <xdr:col>11</xdr:col>
      <xdr:colOff>876300</xdr:colOff>
      <xdr:row>40</xdr:row>
      <xdr:rowOff>83820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685800</xdr:colOff>
      <xdr:row>19</xdr:row>
      <xdr:rowOff>26670</xdr:rowOff>
    </xdr:from>
    <xdr:to>
      <xdr:col>9</xdr:col>
      <xdr:colOff>1082040</xdr:colOff>
      <xdr:row>40</xdr:row>
      <xdr:rowOff>45720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129540</xdr:colOff>
      <xdr:row>13</xdr:row>
      <xdr:rowOff>87630</xdr:rowOff>
    </xdr:from>
    <xdr:to>
      <xdr:col>20</xdr:col>
      <xdr:colOff>396240</xdr:colOff>
      <xdr:row>34</xdr:row>
      <xdr:rowOff>83820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449580</xdr:colOff>
      <xdr:row>10</xdr:row>
      <xdr:rowOff>156210</xdr:rowOff>
    </xdr:from>
    <xdr:to>
      <xdr:col>23</xdr:col>
      <xdr:colOff>220980</xdr:colOff>
      <xdr:row>42</xdr:row>
      <xdr:rowOff>106680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iAppa" refreshedDate="43810.557793402775" createdVersion="6" refreshedVersion="6" minRefreshableVersion="3" recordCount="4115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1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iAppa" refreshedDate="43810.592193171295" createdVersion="6" refreshedVersion="6" minRefreshableVersion="3" recordCount="4115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1">
      <sharedItems containsBlank="1" containsMixedTypes="1" containsNumber="1" minValue="1" maxValue="3304"/>
    </cacheField>
    <cacheField name="Category" numFmtId="0">
      <sharedItems containsBlank="1"/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m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s v="theater"/>
    <s v="plays"/>
    <x v="4113"/>
    <d v="2016-01-08T06:34:00"/>
  </r>
  <r>
    <m/>
    <m/>
    <m/>
    <m/>
    <m/>
    <x v="4"/>
    <m/>
    <m/>
    <m/>
    <m/>
    <m/>
    <m/>
    <m/>
    <m/>
    <m/>
    <m/>
    <m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E17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dataFields count="1">
    <dataField name="Count of state" fld="5" subtotal="count" baseField="0" baseItem="0"/>
  </dataFields>
  <chartFormats count="3"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46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dataFields count="1">
    <dataField name="Count of state" fld="5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dataFields count="1">
    <dataField name="Count of state" fld="5" subtotal="count" baseField="0" baseItem="0"/>
  </dataFields>
  <chartFormats count="4">
    <chartFormat chart="8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"/>
  <sheetViews>
    <sheetView tabSelected="1" workbookViewId="0">
      <selection activeCell="D18" sqref="D18"/>
    </sheetView>
  </sheetViews>
  <sheetFormatPr defaultColWidth="29.109375" defaultRowHeight="14.4" x14ac:dyDescent="0.3"/>
  <cols>
    <col min="1" max="1" width="25.6640625" style="13" bestFit="1" customWidth="1"/>
    <col min="2" max="2" width="15.77734375" style="13" bestFit="1" customWidth="1"/>
    <col min="3" max="3" width="12.33203125" style="13" bestFit="1" customWidth="1"/>
    <col min="4" max="4" width="14.77734375" style="13" bestFit="1" customWidth="1"/>
    <col min="5" max="5" width="11.5546875" style="13" bestFit="1" customWidth="1"/>
    <col min="6" max="6" width="18.109375" style="13" bestFit="1" customWidth="1"/>
    <col min="7" max="7" width="14.6640625" style="13" bestFit="1" customWidth="1"/>
    <col min="8" max="8" width="17" style="13" bestFit="1" customWidth="1"/>
    <col min="9" max="16384" width="29.109375" style="13"/>
  </cols>
  <sheetData>
    <row r="1" spans="1:10" x14ac:dyDescent="0.3">
      <c r="A1" s="14" t="s">
        <v>8378</v>
      </c>
      <c r="B1" s="14" t="s">
        <v>8379</v>
      </c>
      <c r="C1" s="14" t="s">
        <v>8380</v>
      </c>
      <c r="D1" s="14" t="s">
        <v>8381</v>
      </c>
      <c r="E1" s="14" t="s">
        <v>8382</v>
      </c>
      <c r="F1" s="14" t="s">
        <v>8383</v>
      </c>
      <c r="G1" s="14" t="s">
        <v>8384</v>
      </c>
      <c r="H1" s="14" t="s">
        <v>8385</v>
      </c>
      <c r="J1" s="14" t="s">
        <v>8398</v>
      </c>
    </row>
    <row r="2" spans="1:10" x14ac:dyDescent="0.3">
      <c r="A2" s="14" t="s">
        <v>8386</v>
      </c>
      <c r="B2" s="15">
        <f>COUNTIFS(Sheet1!F:F, "successful", Sheet1!D:D, "&lt;1000")</f>
        <v>322</v>
      </c>
      <c r="C2" s="15">
        <f>COUNTIFS(Sheet1!F:F, "failed", Sheet1!D:D, "&lt;1000")</f>
        <v>113</v>
      </c>
      <c r="D2" s="15">
        <f>COUNTIFS(Sheet1!F:F, "canceled", Sheet1!D:D, "&lt;1000")</f>
        <v>18</v>
      </c>
      <c r="E2" s="15">
        <f>SUM(B2:D2)</f>
        <v>453</v>
      </c>
      <c r="F2" s="16">
        <f>(B2/E2)</f>
        <v>0.71081677704194257</v>
      </c>
      <c r="G2" s="16">
        <f>(C2/E2)</f>
        <v>0.24944812362030905</v>
      </c>
      <c r="H2" s="16">
        <f>(D2/E2)</f>
        <v>3.9735099337748346E-2</v>
      </c>
      <c r="J2" s="13">
        <f>COUNTIFS(Sheet1!D:D, "&lt;1000")</f>
        <v>461</v>
      </c>
    </row>
    <row r="3" spans="1:10" x14ac:dyDescent="0.3">
      <c r="A3" s="14" t="s">
        <v>8387</v>
      </c>
      <c r="B3" s="15">
        <f>COUNTIFS(Sheet1!F:F, "successful", Sheet1!D:D, "&gt;=1000", Sheet1!D:D, "&lt;=4999")</f>
        <v>932</v>
      </c>
      <c r="C3" s="15">
        <f>COUNTIFS(Sheet1!F:F, "failed", Sheet1!D:D, "&gt;=1000", Sheet1!D:D, "&lt;=4999")</f>
        <v>420</v>
      </c>
      <c r="D3" s="15">
        <f>COUNTIFS(Sheet1!F:F, "canceled", Sheet1!D:D, "&gt;=1000", Sheet1!D:D, "&lt;=4999")</f>
        <v>60</v>
      </c>
      <c r="E3" s="15">
        <f t="shared" ref="E3:E13" si="0">SUM(B3:D3)</f>
        <v>1412</v>
      </c>
      <c r="F3" s="16">
        <f t="shared" ref="F3:F13" si="1">(B3/E3)</f>
        <v>0.66005665722379603</v>
      </c>
      <c r="G3" s="16">
        <f t="shared" ref="G3:G13" si="2">(C3/E3)</f>
        <v>0.29745042492917845</v>
      </c>
      <c r="H3" s="16">
        <f t="shared" ref="H3:H13" si="3">(D3/E3)</f>
        <v>4.2492917847025496E-2</v>
      </c>
      <c r="J3" s="13">
        <f>COUNTIFS(Sheet1!D:D, "&gt;=1000", Sheet1!D:D, "&lt;=4999")</f>
        <v>1425</v>
      </c>
    </row>
    <row r="4" spans="1:10" x14ac:dyDescent="0.3">
      <c r="A4" s="14" t="s">
        <v>8388</v>
      </c>
      <c r="B4" s="15">
        <f>COUNTIFS(Sheet1!F:F, "successful", Sheet1!D:D, "&gt;=5000", Sheet1!D:D, "&lt;=9999")</f>
        <v>381</v>
      </c>
      <c r="C4" s="15">
        <f>COUNTIFS(Sheet1!F:F, "failed", Sheet1!D:D, "&gt;=5000", Sheet1!D:D, "&lt;=9999")</f>
        <v>283</v>
      </c>
      <c r="D4" s="15">
        <f>COUNTIFS(Sheet1!F:F, "canceled", Sheet1!D:D, "&gt;=5000", Sheet1!D:D, "&lt;=9999")</f>
        <v>52</v>
      </c>
      <c r="E4" s="15">
        <f t="shared" si="0"/>
        <v>716</v>
      </c>
      <c r="F4" s="16">
        <f t="shared" si="1"/>
        <v>0.53212290502793291</v>
      </c>
      <c r="G4" s="16">
        <f t="shared" si="2"/>
        <v>0.39525139664804471</v>
      </c>
      <c r="H4" s="16">
        <f t="shared" si="3"/>
        <v>7.2625698324022353E-2</v>
      </c>
      <c r="J4" s="13">
        <f>COUNTIFS(Sheet1!D:D, "&gt;=5000", Sheet1!D:D, "&lt;=9999")</f>
        <v>722</v>
      </c>
    </row>
    <row r="5" spans="1:10" x14ac:dyDescent="0.3">
      <c r="A5" s="14" t="s">
        <v>8389</v>
      </c>
      <c r="B5" s="15">
        <f>COUNTIFS(Sheet1!F:F, "successful", Sheet1!D:D, "&gt;=10000", Sheet1!D:D, "&lt;=14999")</f>
        <v>168</v>
      </c>
      <c r="C5" s="15">
        <f>COUNTIFS(Sheet1!F:F, "failed", Sheet1!D:D, "&gt;=10000", Sheet1!D:D, "&lt;=14999")</f>
        <v>144</v>
      </c>
      <c r="D5" s="15">
        <f>COUNTIFS(Sheet1!F:F, "canceled", Sheet1!D:D, "&gt;=10000", Sheet1!D:D, "&lt;=14999")</f>
        <v>40</v>
      </c>
      <c r="E5" s="15">
        <f t="shared" si="0"/>
        <v>352</v>
      </c>
      <c r="F5" s="16">
        <f t="shared" si="1"/>
        <v>0.47727272727272729</v>
      </c>
      <c r="G5" s="16">
        <f t="shared" si="2"/>
        <v>0.40909090909090912</v>
      </c>
      <c r="H5" s="16">
        <f t="shared" si="3"/>
        <v>0.11363636363636363</v>
      </c>
      <c r="J5" s="13">
        <f>COUNTIFS(Sheet1!D:D, "&gt;=10000", Sheet1!D:D, "&lt;=14999")</f>
        <v>361</v>
      </c>
    </row>
    <row r="6" spans="1:10" x14ac:dyDescent="0.3">
      <c r="A6" s="14" t="s">
        <v>8390</v>
      </c>
      <c r="B6" s="15">
        <f>COUNTIFS(Sheet1!F:F, "successful", Sheet1!D:D, "&gt;=15000", Sheet1!D:D, "&lt;=19999")</f>
        <v>94</v>
      </c>
      <c r="C6" s="15">
        <f>COUNTIFS(Sheet1!F:F, "failed", Sheet1!D:D, "&gt;=15000", Sheet1!D:D, "&lt;=19999")</f>
        <v>90</v>
      </c>
      <c r="D6" s="15">
        <f>COUNTIFS(Sheet1!F:F, "canceled", Sheet1!D:D, "&gt;=15000", Sheet1!D:D, "&lt;=19999")</f>
        <v>17</v>
      </c>
      <c r="E6" s="15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  <c r="J6" s="13">
        <f>COUNTIFS(Sheet1!D:D, "&gt;=15000", Sheet1!D:D, "&lt;=19999")</f>
        <v>205</v>
      </c>
    </row>
    <row r="7" spans="1:10" x14ac:dyDescent="0.3">
      <c r="A7" s="14" t="s">
        <v>8391</v>
      </c>
      <c r="B7" s="15">
        <f>COUNTIFS(Sheet1!F:F, "successful", Sheet1!D:D, "&gt;=20000", Sheet1!D:D, "&lt;=24999")</f>
        <v>62</v>
      </c>
      <c r="C7" s="15">
        <f>COUNTIFS(Sheet1!F:F, "failed", Sheet1!D:D, "&gt;=20000", Sheet1!D:D, "&lt;=24999")</f>
        <v>72</v>
      </c>
      <c r="D7" s="15">
        <f>COUNTIFS(Sheet1!F:F, "canceled", Sheet1!D:D, "&gt;=20000", Sheet1!D:D, "&lt;=24999")</f>
        <v>14</v>
      </c>
      <c r="E7" s="15">
        <f t="shared" si="0"/>
        <v>148</v>
      </c>
      <c r="F7" s="16">
        <f t="shared" si="1"/>
        <v>0.41891891891891891</v>
      </c>
      <c r="G7" s="16">
        <f t="shared" si="2"/>
        <v>0.48648648648648651</v>
      </c>
      <c r="H7" s="16">
        <f t="shared" si="3"/>
        <v>9.45945945945946E-2</v>
      </c>
      <c r="J7" s="13">
        <f>COUNTIFS(Sheet1!D:D, "&gt;=20000", Sheet1!D:D, "&lt;=24999")</f>
        <v>149</v>
      </c>
    </row>
    <row r="8" spans="1:10" x14ac:dyDescent="0.3">
      <c r="A8" s="14" t="s">
        <v>8392</v>
      </c>
      <c r="B8" s="15">
        <f>COUNTIFS(Sheet1!F:F, "successful", Sheet1!D:D, "&gt;=25000", Sheet1!D:D, "&lt;=29999")</f>
        <v>55</v>
      </c>
      <c r="C8" s="15">
        <f>COUNTIFS(Sheet1!F:F, "failed", Sheet1!D:D, "&gt;=25000", Sheet1!D:D, "&lt;=29999")</f>
        <v>64</v>
      </c>
      <c r="D8" s="15">
        <f>COUNTIFS(Sheet1!F:F, "canceled", Sheet1!D:D, "&gt;=25000", Sheet1!D:D, "&lt;=29999")</f>
        <v>18</v>
      </c>
      <c r="E8" s="15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  <c r="J8" s="13">
        <f>COUNTIFS(Sheet1!D:D, "&gt;=25000", Sheet1!D:D, "&lt;=29999")</f>
        <v>138</v>
      </c>
    </row>
    <row r="9" spans="1:10" x14ac:dyDescent="0.3">
      <c r="A9" s="14" t="s">
        <v>8393</v>
      </c>
      <c r="B9" s="15">
        <f>COUNTIFS(Sheet1!F:F, "successful", Sheet1!D:D, "&gt;=30000", Sheet1!D:D, "&lt;=34999")</f>
        <v>32</v>
      </c>
      <c r="C9" s="15">
        <f>COUNTIFS(Sheet1!F:F, "failed", Sheet1!D:D, "&gt;=30000", Sheet1!D:D, "&lt;=34999")</f>
        <v>37</v>
      </c>
      <c r="D9" s="15">
        <f>COUNTIFS(Sheet1!F:F, "canceled", Sheet1!D:D, "&gt;=30000", Sheet1!D:D, "&lt;=34999")</f>
        <v>13</v>
      </c>
      <c r="E9" s="15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  <c r="J9" s="13">
        <f>COUNTIFS(Sheet1!D:D, "&gt;=30000", Sheet1!D:D, "&lt;=34999")</f>
        <v>84</v>
      </c>
    </row>
    <row r="10" spans="1:10" x14ac:dyDescent="0.3">
      <c r="A10" s="14" t="s">
        <v>8394</v>
      </c>
      <c r="B10" s="15">
        <f>COUNTIFS(Sheet1!F:F, "successful", Sheet1!D:D, "&gt;=35000", Sheet1!D:D, "&lt;=39999")</f>
        <v>26</v>
      </c>
      <c r="C10" s="15">
        <f>COUNTIFS(Sheet1!F:F, "failed", Sheet1!D:D, "&gt;=35000", Sheet1!D:D, "&lt;=39999")</f>
        <v>22</v>
      </c>
      <c r="D10" s="15">
        <f>COUNTIFS(Sheet1!F:F, "canceled", Sheet1!D:D, "&gt;=35000", Sheet1!D:D, "&lt;=39999")</f>
        <v>7</v>
      </c>
      <c r="E10" s="15">
        <f t="shared" si="0"/>
        <v>55</v>
      </c>
      <c r="F10" s="16">
        <f t="shared" si="1"/>
        <v>0.47272727272727272</v>
      </c>
      <c r="G10" s="16">
        <f t="shared" si="2"/>
        <v>0.4</v>
      </c>
      <c r="H10" s="16">
        <f t="shared" si="3"/>
        <v>0.12727272727272726</v>
      </c>
      <c r="J10" s="13">
        <f>COUNTIFS(Sheet1!D:D, "&gt;=35000", Sheet1!D:D, "&lt;=39999")</f>
        <v>55</v>
      </c>
    </row>
    <row r="11" spans="1:10" x14ac:dyDescent="0.3">
      <c r="A11" s="14" t="s">
        <v>8395</v>
      </c>
      <c r="B11" s="15">
        <f>COUNTIFS(Sheet1!F:F, "successful", Sheet1!D:D, "&gt;=40000", Sheet1!D:D, "&lt;=44999")</f>
        <v>21</v>
      </c>
      <c r="C11" s="15">
        <f>COUNTIFS(Sheet1!F:F, "failed", Sheet1!D:D, "&gt;=40000", Sheet1!D:D, "&lt;=44999")</f>
        <v>16</v>
      </c>
      <c r="D11" s="15">
        <f>COUNTIFS(Sheet1!F:F, "canceled", Sheet1!D:D, "&gt;=40000", Sheet1!D:D, "&lt;=44999")</f>
        <v>6</v>
      </c>
      <c r="E11" s="15">
        <f t="shared" si="0"/>
        <v>43</v>
      </c>
      <c r="F11" s="16">
        <f t="shared" si="1"/>
        <v>0.48837209302325579</v>
      </c>
      <c r="G11" s="16">
        <f t="shared" si="2"/>
        <v>0.37209302325581395</v>
      </c>
      <c r="H11" s="16">
        <f t="shared" si="3"/>
        <v>0.13953488372093023</v>
      </c>
      <c r="J11" s="13">
        <f>COUNTIFS(Sheet1!D:D, "&gt;=40000", Sheet1!D:D, "&lt;=44999")</f>
        <v>44</v>
      </c>
    </row>
    <row r="12" spans="1:10" x14ac:dyDescent="0.3">
      <c r="A12" s="14" t="s">
        <v>8396</v>
      </c>
      <c r="B12" s="15">
        <f>COUNTIFS(Sheet1!F:F, "successful", Sheet1!D:D, "&gt;=45000", Sheet1!D:D, "&lt;=49999")</f>
        <v>6</v>
      </c>
      <c r="C12" s="15">
        <f>COUNTIFS(Sheet1!F:F, "failed", Sheet1!D:D, "&gt;=45000", Sheet1!D:D, "&lt;=49999")</f>
        <v>11</v>
      </c>
      <c r="D12" s="15">
        <f>COUNTIFS(Sheet1!F:F, "canceled", Sheet1!D:D, "&gt;=45000", Sheet1!D:D, "&lt;=49999")</f>
        <v>4</v>
      </c>
      <c r="E12" s="15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  <c r="J12" s="13">
        <f>COUNTIFS(Sheet1!D:D, "&gt;=45000", Sheet1!D:D, "&lt;=49999")</f>
        <v>21</v>
      </c>
    </row>
    <row r="13" spans="1:10" x14ac:dyDescent="0.3">
      <c r="A13" s="14" t="s">
        <v>8397</v>
      </c>
      <c r="B13" s="15">
        <f>COUNTIFS(Sheet1!F:F, "successful", Sheet1!D:D, "&gt;=50000")</f>
        <v>86</v>
      </c>
      <c r="C13" s="15">
        <f>COUNTIFS(Sheet1!F:F, "failed", Sheet1!D:D, "&gt;=50000")</f>
        <v>258</v>
      </c>
      <c r="D13" s="15">
        <f>COUNTIFS(Sheet1!F:F, "canceled", Sheet1!D:D, "&gt;=50000")</f>
        <v>100</v>
      </c>
      <c r="E13" s="15">
        <f t="shared" si="0"/>
        <v>444</v>
      </c>
      <c r="F13" s="16">
        <f t="shared" si="1"/>
        <v>0.19369369369369369</v>
      </c>
      <c r="G13" s="16">
        <f t="shared" si="2"/>
        <v>0.58108108108108103</v>
      </c>
      <c r="H13" s="16">
        <f t="shared" si="3"/>
        <v>0.22522522522522523</v>
      </c>
      <c r="J13" s="13">
        <f>COUNTIFS(Sheet1!D:D, "&gt;=50000")</f>
        <v>449</v>
      </c>
    </row>
    <row r="18" spans="2:2" x14ac:dyDescent="0.3">
      <c r="B18" s="15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17"/>
  <sheetViews>
    <sheetView topLeftCell="A6" workbookViewId="0">
      <selection activeCell="M40" sqref="M40"/>
    </sheetView>
  </sheetViews>
  <sheetFormatPr defaultRowHeight="14.4" x14ac:dyDescent="0.3"/>
  <cols>
    <col min="1" max="1" width="12.88671875" customWidth="1"/>
    <col min="2" max="2" width="15.5546875" bestFit="1" customWidth="1"/>
    <col min="3" max="3" width="5.6640625" customWidth="1"/>
    <col min="4" max="4" width="8.44140625" customWidth="1"/>
    <col min="5" max="5" width="10.77734375" customWidth="1"/>
    <col min="6" max="6" width="12.88671875" bestFit="1" customWidth="1"/>
    <col min="7" max="7" width="13.33203125" bestFit="1" customWidth="1"/>
    <col min="8" max="8" width="17.77734375" customWidth="1"/>
    <col min="9" max="9" width="18.109375" customWidth="1"/>
    <col min="10" max="10" width="17.77734375" customWidth="1"/>
    <col min="11" max="11" width="18.109375" customWidth="1"/>
    <col min="12" max="12" width="17.77734375" bestFit="1" customWidth="1"/>
    <col min="13" max="13" width="18.109375" bestFit="1" customWidth="1"/>
  </cols>
  <sheetData>
    <row r="3" spans="1:5" x14ac:dyDescent="0.3">
      <c r="A3" s="8" t="s">
        <v>8322</v>
      </c>
      <c r="B3" s="8" t="s">
        <v>8321</v>
      </c>
    </row>
    <row r="4" spans="1:5" x14ac:dyDescent="0.3">
      <c r="A4" s="8" t="s">
        <v>8310</v>
      </c>
      <c r="B4" t="s">
        <v>8219</v>
      </c>
      <c r="C4" t="s">
        <v>8221</v>
      </c>
      <c r="D4" t="s">
        <v>8220</v>
      </c>
      <c r="E4" t="s">
        <v>8320</v>
      </c>
    </row>
    <row r="5" spans="1:5" x14ac:dyDescent="0.3">
      <c r="A5" s="9" t="s">
        <v>8372</v>
      </c>
      <c r="B5" s="10">
        <v>182</v>
      </c>
      <c r="C5" s="10">
        <v>149</v>
      </c>
      <c r="D5" s="10">
        <v>34</v>
      </c>
      <c r="E5" s="10">
        <v>365</v>
      </c>
    </row>
    <row r="6" spans="1:5" x14ac:dyDescent="0.3">
      <c r="A6" s="9" t="s">
        <v>8373</v>
      </c>
      <c r="B6" s="10">
        <v>202</v>
      </c>
      <c r="C6" s="10">
        <v>106</v>
      </c>
      <c r="D6" s="10">
        <v>27</v>
      </c>
      <c r="E6" s="10">
        <v>335</v>
      </c>
    </row>
    <row r="7" spans="1:5" x14ac:dyDescent="0.3">
      <c r="A7" s="9" t="s">
        <v>8374</v>
      </c>
      <c r="B7" s="10">
        <v>180</v>
      </c>
      <c r="C7" s="10">
        <v>108</v>
      </c>
      <c r="D7" s="10">
        <v>28</v>
      </c>
      <c r="E7" s="10">
        <v>316</v>
      </c>
    </row>
    <row r="8" spans="1:5" x14ac:dyDescent="0.3">
      <c r="A8" s="9" t="s">
        <v>8375</v>
      </c>
      <c r="B8" s="10">
        <v>192</v>
      </c>
      <c r="C8" s="10">
        <v>102</v>
      </c>
      <c r="D8" s="10">
        <v>27</v>
      </c>
      <c r="E8" s="10">
        <v>321</v>
      </c>
    </row>
    <row r="9" spans="1:5" x14ac:dyDescent="0.3">
      <c r="A9" s="9" t="s">
        <v>8366</v>
      </c>
      <c r="B9" s="10">
        <v>234</v>
      </c>
      <c r="C9" s="10">
        <v>126</v>
      </c>
      <c r="D9" s="10">
        <v>26</v>
      </c>
      <c r="E9" s="10">
        <v>386</v>
      </c>
    </row>
    <row r="10" spans="1:5" x14ac:dyDescent="0.3">
      <c r="A10" s="9" t="s">
        <v>8376</v>
      </c>
      <c r="B10" s="10">
        <v>211</v>
      </c>
      <c r="C10" s="10">
        <v>147</v>
      </c>
      <c r="D10" s="10">
        <v>27</v>
      </c>
      <c r="E10" s="10">
        <v>385</v>
      </c>
    </row>
    <row r="11" spans="1:5" x14ac:dyDescent="0.3">
      <c r="A11" s="9" t="s">
        <v>8367</v>
      </c>
      <c r="B11" s="10">
        <v>194</v>
      </c>
      <c r="C11" s="10">
        <v>150</v>
      </c>
      <c r="D11" s="10">
        <v>43</v>
      </c>
      <c r="E11" s="10">
        <v>387</v>
      </c>
    </row>
    <row r="12" spans="1:5" x14ac:dyDescent="0.3">
      <c r="A12" s="9" t="s">
        <v>8368</v>
      </c>
      <c r="B12" s="10">
        <v>166</v>
      </c>
      <c r="C12" s="10">
        <v>134</v>
      </c>
      <c r="D12" s="10">
        <v>33</v>
      </c>
      <c r="E12" s="10">
        <v>333</v>
      </c>
    </row>
    <row r="13" spans="1:5" x14ac:dyDescent="0.3">
      <c r="A13" s="9" t="s">
        <v>8369</v>
      </c>
      <c r="B13" s="10">
        <v>147</v>
      </c>
      <c r="C13" s="10">
        <v>127</v>
      </c>
      <c r="D13" s="10">
        <v>24</v>
      </c>
      <c r="E13" s="10">
        <v>298</v>
      </c>
    </row>
    <row r="14" spans="1:5" x14ac:dyDescent="0.3">
      <c r="A14" s="9" t="s">
        <v>8370</v>
      </c>
      <c r="B14" s="10">
        <v>183</v>
      </c>
      <c r="C14" s="10">
        <v>149</v>
      </c>
      <c r="D14" s="10">
        <v>20</v>
      </c>
      <c r="E14" s="10">
        <v>352</v>
      </c>
    </row>
    <row r="15" spans="1:5" x14ac:dyDescent="0.3">
      <c r="A15" s="9" t="s">
        <v>8371</v>
      </c>
      <c r="B15" s="10">
        <v>183</v>
      </c>
      <c r="C15" s="10">
        <v>114</v>
      </c>
      <c r="D15" s="10">
        <v>37</v>
      </c>
      <c r="E15" s="10">
        <v>334</v>
      </c>
    </row>
    <row r="16" spans="1:5" x14ac:dyDescent="0.3">
      <c r="A16" s="9" t="s">
        <v>8377</v>
      </c>
      <c r="B16" s="10">
        <v>111</v>
      </c>
      <c r="C16" s="10">
        <v>118</v>
      </c>
      <c r="D16" s="10">
        <v>23</v>
      </c>
      <c r="E16" s="10">
        <v>252</v>
      </c>
    </row>
    <row r="17" spans="1:5" x14ac:dyDescent="0.3">
      <c r="A17" s="9" t="s">
        <v>8320</v>
      </c>
      <c r="B17" s="10">
        <v>2185</v>
      </c>
      <c r="C17" s="10">
        <v>1530</v>
      </c>
      <c r="D17" s="10">
        <v>349</v>
      </c>
      <c r="E17" s="10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46"/>
  <sheetViews>
    <sheetView workbookViewId="0">
      <selection activeCell="N40" sqref="N40"/>
    </sheetView>
  </sheetViews>
  <sheetFormatPr defaultRowHeight="14.4" x14ac:dyDescent="0.3"/>
  <cols>
    <col min="1" max="1" width="15.5546875" customWidth="1"/>
    <col min="2" max="2" width="15.5546875" bestFit="1" customWidth="1"/>
    <col min="3" max="3" width="5.6640625" customWidth="1"/>
    <col min="4" max="4" width="8.44140625" customWidth="1"/>
    <col min="5" max="5" width="3.88671875" customWidth="1"/>
    <col min="6" max="6" width="10.77734375" customWidth="1"/>
    <col min="7" max="7" width="10.77734375" bestFit="1" customWidth="1"/>
  </cols>
  <sheetData>
    <row r="3" spans="1:6" x14ac:dyDescent="0.3">
      <c r="A3" s="8" t="s">
        <v>8322</v>
      </c>
      <c r="B3" s="8" t="s">
        <v>8321</v>
      </c>
    </row>
    <row r="4" spans="1:6" x14ac:dyDescent="0.3">
      <c r="A4" s="8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3">
      <c r="A5" s="9" t="s">
        <v>8323</v>
      </c>
      <c r="B5" s="10"/>
      <c r="C5" s="10">
        <v>100</v>
      </c>
      <c r="D5" s="10"/>
      <c r="E5" s="10"/>
      <c r="F5" s="10">
        <v>100</v>
      </c>
    </row>
    <row r="6" spans="1:6" x14ac:dyDescent="0.3">
      <c r="A6" s="9" t="s">
        <v>8349</v>
      </c>
      <c r="B6" s="10"/>
      <c r="C6" s="10"/>
      <c r="D6" s="10">
        <v>20</v>
      </c>
      <c r="E6" s="10"/>
      <c r="F6" s="10">
        <v>20</v>
      </c>
    </row>
    <row r="7" spans="1:6" x14ac:dyDescent="0.3">
      <c r="A7" s="9" t="s">
        <v>8335</v>
      </c>
      <c r="B7" s="10"/>
      <c r="C7" s="10"/>
      <c r="D7" s="10">
        <v>24</v>
      </c>
      <c r="E7" s="10"/>
      <c r="F7" s="10">
        <v>24</v>
      </c>
    </row>
    <row r="8" spans="1:6" x14ac:dyDescent="0.3">
      <c r="A8" s="9" t="s">
        <v>8350</v>
      </c>
      <c r="B8" s="10"/>
      <c r="C8" s="10">
        <v>40</v>
      </c>
      <c r="D8" s="10"/>
      <c r="E8" s="10"/>
      <c r="F8" s="10">
        <v>40</v>
      </c>
    </row>
    <row r="9" spans="1:6" x14ac:dyDescent="0.3">
      <c r="A9" s="9" t="s">
        <v>8336</v>
      </c>
      <c r="B9" s="10">
        <v>40</v>
      </c>
      <c r="C9" s="10"/>
      <c r="D9" s="10"/>
      <c r="E9" s="10"/>
      <c r="F9" s="10">
        <v>40</v>
      </c>
    </row>
    <row r="10" spans="1:6" x14ac:dyDescent="0.3">
      <c r="A10" s="9" t="s">
        <v>8324</v>
      </c>
      <c r="B10" s="10">
        <v>180</v>
      </c>
      <c r="C10" s="10"/>
      <c r="D10" s="10"/>
      <c r="E10" s="10"/>
      <c r="F10" s="10">
        <v>180</v>
      </c>
    </row>
    <row r="11" spans="1:6" x14ac:dyDescent="0.3">
      <c r="A11" s="9" t="s">
        <v>8325</v>
      </c>
      <c r="B11" s="10"/>
      <c r="C11" s="10">
        <v>80</v>
      </c>
      <c r="D11" s="10"/>
      <c r="E11" s="10"/>
      <c r="F11" s="10">
        <v>80</v>
      </c>
    </row>
    <row r="12" spans="1:6" x14ac:dyDescent="0.3">
      <c r="A12" s="9" t="s">
        <v>8337</v>
      </c>
      <c r="B12" s="10">
        <v>40</v>
      </c>
      <c r="C12" s="10"/>
      <c r="D12" s="10"/>
      <c r="E12" s="10"/>
      <c r="F12" s="10">
        <v>40</v>
      </c>
    </row>
    <row r="13" spans="1:6" x14ac:dyDescent="0.3">
      <c r="A13" s="9" t="s">
        <v>8338</v>
      </c>
      <c r="B13" s="10"/>
      <c r="C13" s="10">
        <v>40</v>
      </c>
      <c r="D13" s="10"/>
      <c r="E13" s="10">
        <v>20</v>
      </c>
      <c r="F13" s="10">
        <v>60</v>
      </c>
    </row>
    <row r="14" spans="1:6" x14ac:dyDescent="0.3">
      <c r="A14" s="9" t="s">
        <v>8351</v>
      </c>
      <c r="B14" s="10"/>
      <c r="C14" s="10">
        <v>40</v>
      </c>
      <c r="D14" s="10"/>
      <c r="E14" s="10"/>
      <c r="F14" s="10">
        <v>40</v>
      </c>
    </row>
    <row r="15" spans="1:6" x14ac:dyDescent="0.3">
      <c r="A15" s="9" t="s">
        <v>8329</v>
      </c>
      <c r="B15" s="10"/>
      <c r="C15" s="10">
        <v>120</v>
      </c>
      <c r="D15" s="10">
        <v>20</v>
      </c>
      <c r="E15" s="10"/>
      <c r="F15" s="10">
        <v>140</v>
      </c>
    </row>
    <row r="16" spans="1:6" x14ac:dyDescent="0.3">
      <c r="A16" s="9" t="s">
        <v>8355</v>
      </c>
      <c r="B16" s="10"/>
      <c r="C16" s="10">
        <v>20</v>
      </c>
      <c r="D16" s="10"/>
      <c r="E16" s="10"/>
      <c r="F16" s="10">
        <v>20</v>
      </c>
    </row>
    <row r="17" spans="1:6" x14ac:dyDescent="0.3">
      <c r="A17" s="9" t="s">
        <v>8356</v>
      </c>
      <c r="B17" s="10">
        <v>140</v>
      </c>
      <c r="C17" s="10"/>
      <c r="D17" s="10"/>
      <c r="E17" s="10"/>
      <c r="F17" s="10">
        <v>140</v>
      </c>
    </row>
    <row r="18" spans="1:6" x14ac:dyDescent="0.3">
      <c r="A18" s="9" t="s">
        <v>8339</v>
      </c>
      <c r="B18" s="10">
        <v>140</v>
      </c>
      <c r="C18" s="10">
        <v>20</v>
      </c>
      <c r="D18" s="10"/>
      <c r="E18" s="10"/>
      <c r="F18" s="10">
        <v>160</v>
      </c>
    </row>
    <row r="19" spans="1:6" x14ac:dyDescent="0.3">
      <c r="A19" s="9" t="s">
        <v>8340</v>
      </c>
      <c r="B19" s="10"/>
      <c r="C19" s="10">
        <v>60</v>
      </c>
      <c r="D19" s="10"/>
      <c r="E19" s="10"/>
      <c r="F19" s="10">
        <v>60</v>
      </c>
    </row>
    <row r="20" spans="1:6" x14ac:dyDescent="0.3">
      <c r="A20" s="9" t="s">
        <v>8357</v>
      </c>
      <c r="B20" s="10">
        <v>9</v>
      </c>
      <c r="C20" s="10">
        <v>11</v>
      </c>
      <c r="D20" s="10"/>
      <c r="E20" s="10"/>
      <c r="F20" s="10">
        <v>20</v>
      </c>
    </row>
    <row r="21" spans="1:6" x14ac:dyDescent="0.3">
      <c r="A21" s="9" t="s">
        <v>8341</v>
      </c>
      <c r="B21" s="10">
        <v>20</v>
      </c>
      <c r="C21" s="10"/>
      <c r="D21" s="10"/>
      <c r="E21" s="10"/>
      <c r="F21" s="10">
        <v>20</v>
      </c>
    </row>
    <row r="22" spans="1:6" x14ac:dyDescent="0.3">
      <c r="A22" s="9" t="s">
        <v>8332</v>
      </c>
      <c r="B22" s="10"/>
      <c r="C22" s="10">
        <v>40</v>
      </c>
      <c r="D22" s="10"/>
      <c r="E22" s="10"/>
      <c r="F22" s="10">
        <v>40</v>
      </c>
    </row>
    <row r="23" spans="1:6" x14ac:dyDescent="0.3">
      <c r="A23" s="9" t="s">
        <v>8361</v>
      </c>
      <c r="B23" s="10">
        <v>60</v>
      </c>
      <c r="C23" s="10">
        <v>60</v>
      </c>
      <c r="D23" s="10">
        <v>20</v>
      </c>
      <c r="E23" s="10"/>
      <c r="F23" s="10">
        <v>140</v>
      </c>
    </row>
    <row r="24" spans="1:6" x14ac:dyDescent="0.3">
      <c r="A24" s="9" t="s">
        <v>8345</v>
      </c>
      <c r="B24" s="10"/>
      <c r="C24" s="10">
        <v>20</v>
      </c>
      <c r="D24" s="10"/>
      <c r="E24" s="10"/>
      <c r="F24" s="10">
        <v>20</v>
      </c>
    </row>
    <row r="25" spans="1:6" x14ac:dyDescent="0.3">
      <c r="A25" s="9" t="s">
        <v>8352</v>
      </c>
      <c r="B25" s="10">
        <v>60</v>
      </c>
      <c r="C25" s="10"/>
      <c r="D25" s="10"/>
      <c r="E25" s="10"/>
      <c r="F25" s="10">
        <v>60</v>
      </c>
    </row>
    <row r="26" spans="1:6" x14ac:dyDescent="0.3">
      <c r="A26" s="9" t="s">
        <v>8346</v>
      </c>
      <c r="B26" s="10"/>
      <c r="C26" s="10">
        <v>20</v>
      </c>
      <c r="D26" s="10"/>
      <c r="E26" s="10"/>
      <c r="F26" s="10">
        <v>20</v>
      </c>
    </row>
    <row r="27" spans="1:6" x14ac:dyDescent="0.3">
      <c r="A27" s="9" t="s">
        <v>8347</v>
      </c>
      <c r="B27" s="10">
        <v>103</v>
      </c>
      <c r="C27" s="10">
        <v>57</v>
      </c>
      <c r="D27" s="10"/>
      <c r="E27" s="10"/>
      <c r="F27" s="10">
        <v>160</v>
      </c>
    </row>
    <row r="28" spans="1:6" x14ac:dyDescent="0.3">
      <c r="A28" s="9" t="s">
        <v>8348</v>
      </c>
      <c r="B28" s="10"/>
      <c r="C28" s="10">
        <v>20</v>
      </c>
      <c r="D28" s="10"/>
      <c r="E28" s="10"/>
      <c r="F28" s="10">
        <v>20</v>
      </c>
    </row>
    <row r="29" spans="1:6" x14ac:dyDescent="0.3">
      <c r="A29" s="9" t="s">
        <v>8362</v>
      </c>
      <c r="B29" s="10">
        <v>694</v>
      </c>
      <c r="C29" s="10">
        <v>353</v>
      </c>
      <c r="D29" s="10"/>
      <c r="E29" s="10">
        <v>19</v>
      </c>
      <c r="F29" s="10">
        <v>1066</v>
      </c>
    </row>
    <row r="30" spans="1:6" x14ac:dyDescent="0.3">
      <c r="A30" s="9" t="s">
        <v>8342</v>
      </c>
      <c r="B30" s="10">
        <v>40</v>
      </c>
      <c r="C30" s="10"/>
      <c r="D30" s="10"/>
      <c r="E30" s="10"/>
      <c r="F30" s="10">
        <v>40</v>
      </c>
    </row>
    <row r="31" spans="1:6" x14ac:dyDescent="0.3">
      <c r="A31" s="9" t="s">
        <v>8353</v>
      </c>
      <c r="B31" s="10">
        <v>20</v>
      </c>
      <c r="C31" s="10"/>
      <c r="D31" s="10"/>
      <c r="E31" s="10"/>
      <c r="F31" s="10">
        <v>20</v>
      </c>
    </row>
    <row r="32" spans="1:6" x14ac:dyDescent="0.3">
      <c r="A32" s="9" t="s">
        <v>8330</v>
      </c>
      <c r="B32" s="10"/>
      <c r="C32" s="10">
        <v>20</v>
      </c>
      <c r="D32" s="10"/>
      <c r="E32" s="10"/>
      <c r="F32" s="10">
        <v>20</v>
      </c>
    </row>
    <row r="33" spans="1:6" x14ac:dyDescent="0.3">
      <c r="A33" s="9" t="s">
        <v>8343</v>
      </c>
      <c r="B33" s="10">
        <v>260</v>
      </c>
      <c r="C33" s="10"/>
      <c r="D33" s="10"/>
      <c r="E33" s="10"/>
      <c r="F33" s="10">
        <v>260</v>
      </c>
    </row>
    <row r="34" spans="1:6" x14ac:dyDescent="0.3">
      <c r="A34" s="9" t="s">
        <v>8326</v>
      </c>
      <c r="B34" s="10"/>
      <c r="C34" s="10"/>
      <c r="D34" s="10">
        <v>40</v>
      </c>
      <c r="E34" s="10"/>
      <c r="F34" s="10">
        <v>40</v>
      </c>
    </row>
    <row r="35" spans="1:6" x14ac:dyDescent="0.3">
      <c r="A35" s="9" t="s">
        <v>8327</v>
      </c>
      <c r="B35" s="10">
        <v>60</v>
      </c>
      <c r="C35" s="10"/>
      <c r="D35" s="10"/>
      <c r="E35" s="10"/>
      <c r="F35" s="10">
        <v>60</v>
      </c>
    </row>
    <row r="36" spans="1:6" x14ac:dyDescent="0.3">
      <c r="A36" s="9" t="s">
        <v>8331</v>
      </c>
      <c r="B36" s="10">
        <v>34</v>
      </c>
      <c r="C36" s="10"/>
      <c r="D36" s="10"/>
      <c r="E36" s="10">
        <v>6</v>
      </c>
      <c r="F36" s="10">
        <v>40</v>
      </c>
    </row>
    <row r="37" spans="1:6" x14ac:dyDescent="0.3">
      <c r="A37" s="9" t="s">
        <v>8358</v>
      </c>
      <c r="B37" s="10">
        <v>40</v>
      </c>
      <c r="C37" s="10">
        <v>2</v>
      </c>
      <c r="D37" s="10">
        <v>18</v>
      </c>
      <c r="E37" s="10"/>
      <c r="F37" s="10">
        <v>60</v>
      </c>
    </row>
    <row r="38" spans="1:6" x14ac:dyDescent="0.3">
      <c r="A38" s="9" t="s">
        <v>8363</v>
      </c>
      <c r="B38" s="10">
        <v>85</v>
      </c>
      <c r="C38" s="10">
        <v>80</v>
      </c>
      <c r="D38" s="10">
        <v>17</v>
      </c>
      <c r="E38" s="10">
        <v>5</v>
      </c>
      <c r="F38" s="10">
        <v>187</v>
      </c>
    </row>
    <row r="39" spans="1:6" x14ac:dyDescent="0.3">
      <c r="A39" s="9" t="s">
        <v>8333</v>
      </c>
      <c r="B39" s="10">
        <v>80</v>
      </c>
      <c r="C39" s="10"/>
      <c r="D39" s="10"/>
      <c r="E39" s="10"/>
      <c r="F39" s="10">
        <v>80</v>
      </c>
    </row>
    <row r="40" spans="1:6" x14ac:dyDescent="0.3">
      <c r="A40" s="9" t="s">
        <v>8328</v>
      </c>
      <c r="B40" s="10">
        <v>60</v>
      </c>
      <c r="C40" s="10"/>
      <c r="D40" s="10"/>
      <c r="E40" s="10"/>
      <c r="F40" s="10">
        <v>60</v>
      </c>
    </row>
    <row r="41" spans="1:6" x14ac:dyDescent="0.3">
      <c r="A41" s="9" t="s">
        <v>8354</v>
      </c>
      <c r="B41" s="10"/>
      <c r="C41" s="10">
        <v>47</v>
      </c>
      <c r="D41" s="10">
        <v>10</v>
      </c>
      <c r="E41" s="10"/>
      <c r="F41" s="10">
        <v>57</v>
      </c>
    </row>
    <row r="42" spans="1:6" x14ac:dyDescent="0.3">
      <c r="A42" s="9" t="s">
        <v>8334</v>
      </c>
      <c r="B42" s="10"/>
      <c r="C42" s="10">
        <v>100</v>
      </c>
      <c r="D42" s="10"/>
      <c r="E42" s="10"/>
      <c r="F42" s="10">
        <v>100</v>
      </c>
    </row>
    <row r="43" spans="1:6" x14ac:dyDescent="0.3">
      <c r="A43" s="9" t="s">
        <v>8359</v>
      </c>
      <c r="B43" s="10">
        <v>20</v>
      </c>
      <c r="C43" s="10">
        <v>120</v>
      </c>
      <c r="D43" s="10">
        <v>60</v>
      </c>
      <c r="E43" s="10"/>
      <c r="F43" s="10">
        <v>200</v>
      </c>
    </row>
    <row r="44" spans="1:6" x14ac:dyDescent="0.3">
      <c r="A44" s="9" t="s">
        <v>8360</v>
      </c>
      <c r="B44" s="10"/>
      <c r="C44" s="10">
        <v>60</v>
      </c>
      <c r="D44" s="10">
        <v>100</v>
      </c>
      <c r="E44" s="10"/>
      <c r="F44" s="10">
        <v>160</v>
      </c>
    </row>
    <row r="45" spans="1:6" x14ac:dyDescent="0.3">
      <c r="A45" s="9" t="s">
        <v>8344</v>
      </c>
      <c r="B45" s="10"/>
      <c r="C45" s="10"/>
      <c r="D45" s="10">
        <v>20</v>
      </c>
      <c r="E45" s="10"/>
      <c r="F45" s="10">
        <v>20</v>
      </c>
    </row>
    <row r="46" spans="1:6" x14ac:dyDescent="0.3">
      <c r="A46" s="9" t="s">
        <v>8320</v>
      </c>
      <c r="B46" s="10">
        <v>2185</v>
      </c>
      <c r="C46" s="10">
        <v>1530</v>
      </c>
      <c r="D46" s="10">
        <v>349</v>
      </c>
      <c r="E46" s="10">
        <v>50</v>
      </c>
      <c r="F46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14"/>
  <sheetViews>
    <sheetView workbookViewId="0">
      <selection activeCell="B41" sqref="B41"/>
    </sheetView>
  </sheetViews>
  <sheetFormatPr defaultRowHeight="14.4" x14ac:dyDescent="0.3"/>
  <cols>
    <col min="1" max="1" width="12.88671875" customWidth="1"/>
    <col min="2" max="2" width="15.5546875" bestFit="1" customWidth="1"/>
    <col min="3" max="3" width="5.6640625" customWidth="1"/>
    <col min="4" max="4" width="8.44140625" customWidth="1"/>
    <col min="5" max="5" width="3.88671875" customWidth="1"/>
    <col min="6" max="6" width="10.77734375" customWidth="1"/>
    <col min="7" max="7" width="10.77734375" bestFit="1" customWidth="1"/>
  </cols>
  <sheetData>
    <row r="3" spans="1:6" x14ac:dyDescent="0.3">
      <c r="A3" s="8" t="s">
        <v>8322</v>
      </c>
      <c r="B3" s="8" t="s">
        <v>8321</v>
      </c>
    </row>
    <row r="4" spans="1:6" x14ac:dyDescent="0.3">
      <c r="A4" s="8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3">
      <c r="A5" s="9" t="s">
        <v>8311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3">
      <c r="A6" s="9" t="s">
        <v>8312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3">
      <c r="A7" s="9" t="s">
        <v>8313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3">
      <c r="A8" s="9" t="s">
        <v>8314</v>
      </c>
      <c r="B8" s="10"/>
      <c r="C8" s="10"/>
      <c r="D8" s="10">
        <v>24</v>
      </c>
      <c r="E8" s="10"/>
      <c r="F8" s="10">
        <v>24</v>
      </c>
    </row>
    <row r="9" spans="1:6" x14ac:dyDescent="0.3">
      <c r="A9" s="9" t="s">
        <v>8315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3">
      <c r="A10" s="9" t="s">
        <v>8316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3">
      <c r="A11" s="9" t="s">
        <v>8317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3">
      <c r="A12" s="9" t="s">
        <v>8318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3">
      <c r="A13" s="9" t="s">
        <v>8319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3">
      <c r="A14" s="9" t="s">
        <v>8320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zoomScale="85" zoomScaleNormal="85" workbookViewId="0">
      <selection activeCell="O2" sqref="O2"/>
    </sheetView>
  </sheetViews>
  <sheetFormatPr defaultRowHeight="14.4" x14ac:dyDescent="0.3"/>
  <cols>
    <col min="2" max="2" width="38.44140625" style="3" customWidth="1"/>
    <col min="3" max="3" width="47.44140625" style="3" bestFit="1" customWidth="1"/>
    <col min="4" max="4" width="10.33203125" bestFit="1" customWidth="1"/>
    <col min="5" max="5" width="11.33203125" bestFit="1" customWidth="1"/>
    <col min="6" max="6" width="9.77734375" bestFit="1" customWidth="1"/>
    <col min="7" max="7" width="8" bestFit="1" customWidth="1"/>
    <col min="8" max="8" width="8.77734375" bestFit="1" customWidth="1"/>
    <col min="9" max="9" width="11.33203125" bestFit="1" customWidth="1"/>
    <col min="10" max="10" width="12" bestFit="1" customWidth="1"/>
    <col min="11" max="11" width="9.5546875" bestFit="1" customWidth="1"/>
    <col min="12" max="12" width="14.109375" bestFit="1" customWidth="1"/>
    <col min="13" max="13" width="8.88671875" bestFit="1" customWidth="1"/>
    <col min="14" max="14" width="26.5546875" bestFit="1" customWidth="1"/>
    <col min="15" max="15" width="14" bestFit="1" customWidth="1"/>
    <col min="16" max="16" width="13.33203125" style="6" bestFit="1" customWidth="1"/>
    <col min="17" max="17" width="11.44140625" bestFit="1" customWidth="1"/>
    <col min="18" max="18" width="16.109375" bestFit="1" customWidth="1"/>
    <col min="19" max="19" width="22.44140625" bestFit="1" customWidth="1"/>
    <col min="20" max="20" width="17.332031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8308</v>
      </c>
      <c r="R1" s="11" t="s">
        <v>8309</v>
      </c>
      <c r="S1" s="11" t="s">
        <v>8364</v>
      </c>
      <c r="T1" s="5" t="s">
        <v>8365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s="6">
        <f>(E2/L2)</f>
        <v>63.917582417582416</v>
      </c>
      <c r="Q2" t="str">
        <f>LEFT(N2, SEARCH("/",N2,1)-1)</f>
        <v>film &amp; video</v>
      </c>
      <c r="R2" t="str">
        <f>RIGHT(N2, LEN(N2)-SEARCH("/",N2))</f>
        <v>television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(E3/D3)*100</f>
        <v>142.60827250608273</v>
      </c>
      <c r="P3" s="6">
        <f t="shared" ref="P3:P66" si="1">(E3/L3)</f>
        <v>185.48101265822785</v>
      </c>
      <c r="Q3" t="str">
        <f t="shared" ref="Q3:Q66" si="2">LEFT(N3, SEARCH("/",N3,1)-1)</f>
        <v>film &amp; video</v>
      </c>
      <c r="R3" t="str">
        <f t="shared" ref="R3:R66" si="3">RIGHT(N3, LEN(N3)-SEARCH("/",N3))</f>
        <v>television</v>
      </c>
      <c r="S3" s="12">
        <f t="shared" ref="S3:S66" si="4">(((J3/60)/60)/24)+DATE(1970,1,1)</f>
        <v>42766.600497685184</v>
      </c>
      <c r="T3" s="12">
        <f t="shared" ref="T3:T66" si="5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42230.23583333334</v>
      </c>
      <c r="T61" s="12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41701.901817129627</v>
      </c>
      <c r="T62" s="12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41433.01829861111</v>
      </c>
      <c r="T66" s="12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(E67/D67)*100</f>
        <v>107.52857142857141</v>
      </c>
      <c r="P67" s="6">
        <f t="shared" ref="P67:P130" si="7">(E67/L67)</f>
        <v>132.05263157894737</v>
      </c>
      <c r="Q67" t="str">
        <f t="shared" ref="Q67:Q130" si="8">LEFT(N67, SEARCH("/",N67,1)-1)</f>
        <v>film &amp; video</v>
      </c>
      <c r="R67" t="str">
        <f t="shared" ref="R67:R130" si="9">RIGHT(N67, LEN(N67)-SEARCH("/",N67))</f>
        <v>shorts</v>
      </c>
      <c r="S67" s="12">
        <f t="shared" ref="S67:S130" si="10">(((J67/60)/60)/24)+DATE(1970,1,1)</f>
        <v>41835.821226851855</v>
      </c>
      <c r="T67" s="12">
        <f t="shared" ref="T67:T130" si="11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41208.010196759256</v>
      </c>
      <c r="T74" s="12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40997.144872685189</v>
      </c>
      <c r="T79" s="12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41100.158877314818</v>
      </c>
      <c r="T83" s="12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40322.53938657407</v>
      </c>
      <c r="T89" s="12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41402.752222222225</v>
      </c>
      <c r="T91" s="12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41214.79483796296</v>
      </c>
      <c r="T100" s="12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40987.776631944449</v>
      </c>
      <c r="T108" s="12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41718.043032407404</v>
      </c>
      <c r="T114" s="12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40918.738935185182</v>
      </c>
      <c r="T117" s="12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1.4285714285714287E-2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1.867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42628.22792824074</v>
      </c>
      <c r="T130" s="12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(E131/D131)*100</f>
        <v>0</v>
      </c>
      <c r="P131" s="6" t="e">
        <f t="shared" ref="P131:P194" si="13">(E131/L131)</f>
        <v>#DIV/0!</v>
      </c>
      <c r="Q131" t="str">
        <f t="shared" ref="Q131:Q194" si="14">LEFT(N131, SEARCH("/",N131,1)-1)</f>
        <v>film &amp; video</v>
      </c>
      <c r="R131" t="str">
        <f t="shared" ref="R131:R194" si="15">RIGHT(N131, LEN(N131)-SEARCH("/",N131))</f>
        <v>science fiction</v>
      </c>
      <c r="S131" s="12">
        <f t="shared" ref="S131:S194" si="16">(((J131/60)/60)/24)+DATE(1970,1,1)</f>
        <v>41882.937303240738</v>
      </c>
      <c r="T131" s="12">
        <f t="shared" ref="T131:T194" si="17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41778.915416666663</v>
      </c>
      <c r="T132" s="12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9.5687499999999996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13.433333333333334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3.1413333333333333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10.775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0.33333333333333337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42559.064143518524</v>
      </c>
      <c r="T145" s="12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27.6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7.5111111111111111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0.57499999999999996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0.08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0.91999999999999993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23.163076923076922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5.5999999999999994E-2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7.8947368421052634E-3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41875.077546296299</v>
      </c>
      <c r="T154" s="12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0.71799999999999997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2.666666666666667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6.0000000000000001E-3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5.0999999999999996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0.26711185308848079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2E-3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42171.913090277783</v>
      </c>
      <c r="T162" s="12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0.01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15.535714285714286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0.53333333333333333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0.01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22.400000000000002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2E-3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42047.394942129627</v>
      </c>
      <c r="T174" s="12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6.4850000000000003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3.4000000000000004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6.8999999999999992E-2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0.41666666666666669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1.6999999999999999E-3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41899.792037037041</v>
      </c>
      <c r="T194" s="12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(E195/D195)*100</f>
        <v>0</v>
      </c>
      <c r="P195" s="6" t="e">
        <f t="shared" ref="P195:P258" si="19">(E195/L195)</f>
        <v>#DIV/0!</v>
      </c>
      <c r="Q195" t="str">
        <f t="shared" ref="Q195:Q258" si="20">LEFT(N195, SEARCH("/",N195,1)-1)</f>
        <v>film &amp; video</v>
      </c>
      <c r="R195" t="str">
        <f t="shared" ref="R195:R258" si="21">RIGHT(N195, LEN(N195)-SEARCH("/",N195))</f>
        <v>drama</v>
      </c>
      <c r="S195" s="12">
        <f t="shared" ref="S195:S258" si="22">(((J195/60)/60)/24)+DATE(1970,1,1)</f>
        <v>41911.934791666667</v>
      </c>
      <c r="T195" s="12">
        <f t="shared" ref="T195:T258" si="23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0.12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41.857142857142861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10.48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1.1159999999999999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26.192500000000003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41867.083368055559</v>
      </c>
      <c r="T202" s="12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58.461538461538467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29.84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50.721666666666664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16.25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15.214285714285714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25.25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44.6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42236.159918981488</v>
      </c>
      <c r="T213" s="12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1.5873015873015872E-2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0.04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8.0000000000000002E-3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0.22727272727272727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55.698440000000005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11.943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17.630000000000003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0.72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42195.643865740742</v>
      </c>
      <c r="T222" s="12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0.86206896551724133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0.4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42129.777210648142</v>
      </c>
      <c r="T232" s="12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42341.958923611113</v>
      </c>
      <c r="T233" s="12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40.1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42321.08447916666</v>
      </c>
      <c r="T238" s="12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0.33333333333333337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42713.962499999994</v>
      </c>
      <c r="T240" s="12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107.63413333333334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112.63736263736264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113.46153846153845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102.592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113.75714285714287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40213.323599537034</v>
      </c>
      <c r="T246" s="12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103.71999999999998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305.46000000000004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134.1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101.33294117647058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112.92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105.58333333333334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125.57142857142858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184.56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40266.662708333337</v>
      </c>
      <c r="T254" s="12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100.73333333333335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116.94725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42263.952662037031</v>
      </c>
      <c r="T256" s="12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106.73325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139.1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41319.769293981481</v>
      </c>
      <c r="T258" s="12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(E259/D259)*100</f>
        <v>106.72648571428572</v>
      </c>
      <c r="P259" s="6">
        <f t="shared" ref="P259:P322" si="25">(E259/L259)</f>
        <v>66.70405357142856</v>
      </c>
      <c r="Q259" t="str">
        <f t="shared" ref="Q259:Q322" si="26">LEFT(N259, SEARCH("/",N259,1)-1)</f>
        <v>film &amp; video</v>
      </c>
      <c r="R259" t="str">
        <f t="shared" ref="R259:R322" si="27">RIGHT(N259, LEN(N259)-SEARCH("/",N259))</f>
        <v>documentary</v>
      </c>
      <c r="S259" s="12">
        <f t="shared" ref="S259:S322" si="28">(((J259/60)/60)/24)+DATE(1970,1,1)</f>
        <v>42479.626875000002</v>
      </c>
      <c r="T259" s="12">
        <f t="shared" ref="T259:T322" si="2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191.14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131.93789333333334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106.4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107.4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118.08108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118.19999999999999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111.1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40267.245717592588</v>
      </c>
      <c r="T267" s="12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145.5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131.62883248730967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111.4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147.23376999999999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152.60869565217391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40637.866550925923</v>
      </c>
      <c r="T272" s="12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104.67999999999999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41612.10024305556</v>
      </c>
      <c r="T273" s="12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177.43366666666668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107.7758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108.395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147.6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40967.081874999996</v>
      </c>
      <c r="T278" s="12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110.38153846153847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150.34814814814814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157.31829411764707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156.14400000000001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41744.590682870366</v>
      </c>
      <c r="T282" s="12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120.58763636363636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101.18888888888888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114.27249999999999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104.62615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228.82507142857142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109.15333333333332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41313.816249999996</v>
      </c>
      <c r="T288" s="12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176.29999999999998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103.21061999999999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104.82000000000001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106.68444444444445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120.02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101.50693333333334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101.38461538461539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133.10911999999999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118.72620000000001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100.64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42089.72802083334</v>
      </c>
      <c r="T299" s="12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108.93241269841269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178.95250000000001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101.72264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118.73499999999999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100.46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137.46666666666667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41032.071134259262</v>
      </c>
      <c r="T305" s="12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231.64705882352939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130.33333333333331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292.89999999999998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41333.837187500001</v>
      </c>
      <c r="T308" s="12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111.31818181818183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41282.944456018515</v>
      </c>
      <c r="T309" s="12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105.56666666666668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118.94444444444446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104.129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104.10165000000001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111.87499999999999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104.73529411764706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385.15000000000003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101.248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113.77333333333333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100.80333333333333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283.32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112.68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106.58000000000001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42331.551307870366</v>
      </c>
      <c r="T322" s="12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(E323/D323)*100</f>
        <v>102.66285714285715</v>
      </c>
      <c r="P323" s="6">
        <f t="shared" ref="P323:P386" si="31">(E323/L323)</f>
        <v>106.62314540059347</v>
      </c>
      <c r="Q323" t="str">
        <f t="shared" ref="Q323:Q386" si="32">LEFT(N323, SEARCH("/",N323,1)-1)</f>
        <v>film &amp; video</v>
      </c>
      <c r="R323" t="str">
        <f t="shared" ref="R323:R386" si="33">RIGHT(N323, LEN(N323)-SEARCH("/",N323))</f>
        <v>documentary</v>
      </c>
      <c r="S323" s="12">
        <f t="shared" ref="S323:S386" si="34">(((J323/60)/60)/24)+DATE(1970,1,1)</f>
        <v>42647.446597222224</v>
      </c>
      <c r="T323" s="12">
        <f t="shared" ref="T323:T386" si="35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107.91200000000001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123.07407407407408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101.6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104.396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112.92973333333333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136.4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103.61439999999999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105.5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101.82857142857142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106.60499999999999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113.015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125.22750000000001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101.19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102.76470588235294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116.83911999999998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101.16833333333335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110.13360000000002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108.08333333333333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125.02285714285715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106.71428571428572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100.36639999999998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102.02863333333335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102.08358208955224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123.27586206896552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170.28880000000001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42261.500243055561</v>
      </c>
      <c r="T348" s="12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111.59049999999999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106.63570159857905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114.75999999999999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127.34117647058822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116.56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108.61819426615318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103.94285714285714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116.25714285714285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102.69239999999999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103.08800000000001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104.85537190082646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41935.070486111108</v>
      </c>
      <c r="T361" s="12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101.375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111.07699999999998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124.15933781686496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101.33333333333334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110.16142857142856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103.97333333333334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101.31578947368421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41019.793032407404</v>
      </c>
      <c r="T368" s="12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103.3501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104.11200000000001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110.15569230769231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122.02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114.16866666666667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125.33333333333334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106.66666666666667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130.65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105.9591836734694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114.39999999999999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111.76666666666665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116.08000000000001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141.5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104.72999999999999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255.83333333333331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206.70670670670671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112.105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41980.781793981485</v>
      </c>
      <c r="T386" s="12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(E387/D387)*100</f>
        <v>105.982</v>
      </c>
      <c r="P387" s="6">
        <f t="shared" ref="P387:P450" si="37">(E387/L387)</f>
        <v>111.79535864978902</v>
      </c>
      <c r="Q387" t="str">
        <f t="shared" ref="Q387:Q450" si="38">LEFT(N387, SEARCH("/",N387,1)-1)</f>
        <v>film &amp; video</v>
      </c>
      <c r="R387" t="str">
        <f t="shared" ref="R387:R450" si="39">RIGHT(N387, LEN(N387)-SEARCH("/",N387))</f>
        <v>documentary</v>
      </c>
      <c r="S387" s="12">
        <f t="shared" ref="S387:S450" si="40">(((J387/60)/60)/24)+DATE(1970,1,1)</f>
        <v>41934.584502314814</v>
      </c>
      <c r="T387" s="12">
        <f t="shared" ref="T387:T450" si="41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100.16666666666667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213.98947368421051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126.16000000000001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42549.076157407413</v>
      </c>
      <c r="T390" s="12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181.53547058823528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41674.063078703701</v>
      </c>
      <c r="T391" s="12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100.61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40865.042256944449</v>
      </c>
      <c r="T393" s="12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100.9027027027027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110.446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111.8936170212766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108.04450000000001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106.66666666666667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41082.564884259256</v>
      </c>
      <c r="T398" s="12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103.90027322404372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125.16000000000001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106.80499999999999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112.30249999999999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103.812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141.65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105.25999999999999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103.09142857142857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41646.628032407411</v>
      </c>
      <c r="T406" s="12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107.65957446808511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107.70464285714286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101.55000000000001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101.43766666666667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136.80000000000001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128.29999999999998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42113.981446759266</v>
      </c>
      <c r="T412" s="12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101.05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126.84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105.0859375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102.85405405405406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102.14714285714285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120.21700000000001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100.24761904761905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41360.970601851855</v>
      </c>
      <c r="T419" s="12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100.63392857142857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100.4375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0.43939393939393934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2.0066666666666668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1.075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41863.260381944441</v>
      </c>
      <c r="T424" s="12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0.76500000000000001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6.7966666666666677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1.2E-2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1.3299999999999998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42285.909027777772</v>
      </c>
      <c r="T429" s="12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5.6333333333333329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13.833333333333334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42526.871331018512</v>
      </c>
      <c r="T433" s="12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42228.629884259266</v>
      </c>
      <c r="T435" s="12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2.7272727272727275E-3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41919.761782407404</v>
      </c>
      <c r="T441" s="12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0.1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39.358823529411765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0.1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3.3333333333333335E-3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7.2952380952380951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1.6666666666666666E-2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3.2804000000000002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41753.758043981477</v>
      </c>
      <c r="T450" s="12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(E451/D451)*100</f>
        <v>2.25</v>
      </c>
      <c r="P451" s="6">
        <f t="shared" ref="P451:P514" si="43">(E451/L451)</f>
        <v>9</v>
      </c>
      <c r="Q451" t="str">
        <f t="shared" ref="Q451:Q514" si="44">LEFT(N451, SEARCH("/",N451,1)-1)</f>
        <v>film &amp; video</v>
      </c>
      <c r="R451" t="str">
        <f t="shared" ref="R451:R514" si="45">RIGHT(N451, LEN(N451)-SEARCH("/",N451))</f>
        <v>animation</v>
      </c>
      <c r="S451" s="12">
        <f t="shared" ref="S451:S514" si="46">(((J451/60)/60)/24)+DATE(1970,1,1)</f>
        <v>41534.568113425928</v>
      </c>
      <c r="T451" s="12">
        <f t="shared" ref="T451:T514" si="47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0.79200000000000004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42107.703877314809</v>
      </c>
      <c r="T454" s="12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2.7404479578392621E-2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0.82000000000000006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6.9230769230769221E-2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40971.002569444441</v>
      </c>
      <c r="T457" s="12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0.68631863186318631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41547.694456018515</v>
      </c>
      <c r="T458" s="12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8.2100000000000009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6.4102564102564097E-2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0.29411764705882354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40705.126631944448</v>
      </c>
      <c r="T464" s="12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2.2727272727272729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9.9009900990099015E-2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42488.848784722228</v>
      </c>
      <c r="T466" s="12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26.953125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0.76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21.574999999999999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41041.167627314811</v>
      </c>
      <c r="T470" s="12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11.892727272727273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17.625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3.0303030303030304E-2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32.56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19.41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41465.500173611108</v>
      </c>
      <c r="T482" s="12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6.1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0.1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42447.896875000006</v>
      </c>
      <c r="T484" s="12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50.2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0.18625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21.906971229845084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41381.50577546296</v>
      </c>
      <c r="T487" s="12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9.0909090909090905E-3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0.28667813379201834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41113.968576388892</v>
      </c>
      <c r="T492" s="12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42366.982627314821</v>
      </c>
      <c r="T493" s="12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42114.726134259254</v>
      </c>
      <c r="T495" s="12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0.155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1.6666666666666668E-3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0.6696428571428571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4.5985132395404564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9.5500000000000007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3.3076923076923079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40247.886006944449</v>
      </c>
      <c r="T502" s="12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1.1499999999999999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1.7538461538461538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0.43333333333333329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0.125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0.8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0.2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0.13749999999999998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42649.742210648154</v>
      </c>
      <c r="T514" s="12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(E515/D515)*100</f>
        <v>13.923999999999999</v>
      </c>
      <c r="P515" s="6">
        <f t="shared" ref="P515:P578" si="49">(E515/L515)</f>
        <v>102.38235294117646</v>
      </c>
      <c r="Q515" t="str">
        <f t="shared" ref="Q515:Q578" si="50">LEFT(N515, SEARCH("/",N515,1)-1)</f>
        <v>film &amp; video</v>
      </c>
      <c r="R515" t="str">
        <f t="shared" ref="R515:R578" si="51">RIGHT(N515, LEN(N515)-SEARCH("/",N515))</f>
        <v>animation</v>
      </c>
      <c r="S515" s="12">
        <f t="shared" ref="S515:S578" si="52">(((J515/60)/60)/24)+DATE(1970,1,1)</f>
        <v>42552.653993055559</v>
      </c>
      <c r="T515" s="12">
        <f t="shared" ref="T515:T578" si="53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3.3333333333333335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25.41340206185567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22.881426547787683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41218.391446759262</v>
      </c>
      <c r="T521" s="12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102.1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104.64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114.66666666666667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120.6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108.67285714285715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113.99999999999999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100.85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115.65217391304347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130.41666666666666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107.78267254038178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123.25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100.2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104.66666666666666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102.49999999999999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42711.545196759253</v>
      </c>
      <c r="T537" s="12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118.25757575757576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42179.344988425932</v>
      </c>
      <c r="T538" s="12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120.5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302.42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100.64400000000001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6.6666666666666671E-3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0.55555555555555558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3.9999999999999996E-4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0.31818181818181818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27.383999999999997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8.666666666666667E-2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0.09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0.70000000000000007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0.49199999999999999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36.589147286821706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0.91066666666666674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2.0833333333333336E-2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1.2E-2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0.36666666666666664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2">
        <f t="shared" si="52"/>
        <v>42692.389062500006</v>
      </c>
      <c r="T564" s="12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9.0666666666666659E-2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5.5555555555555558E-3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2">
        <f t="shared" si="52"/>
        <v>42165.785289351858</v>
      </c>
      <c r="T567" s="12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0.02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0.8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0.16705882352941176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42388.798252314817</v>
      </c>
      <c r="T572" s="12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0.42399999999999999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2">
        <f t="shared" si="52"/>
        <v>42282.71629629629</v>
      </c>
      <c r="T574" s="12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0.38925389253892539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41963.050127314811</v>
      </c>
      <c r="T575" s="12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0.7155635062611807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0.43166666666666664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1.25E-3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42031.471666666665</v>
      </c>
      <c r="T578" s="12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(E579/D579)*100</f>
        <v>0.2</v>
      </c>
      <c r="P579" s="6">
        <f t="shared" ref="P579:P642" si="55">(E579/L579)</f>
        <v>10</v>
      </c>
      <c r="Q579" t="str">
        <f t="shared" ref="Q579:Q642" si="56">LEFT(N579, SEARCH("/",N579,1)-1)</f>
        <v>technology</v>
      </c>
      <c r="R579" t="str">
        <f t="shared" ref="R579:R642" si="57">RIGHT(N579, LEN(N579)-SEARCH("/",N579))</f>
        <v>web</v>
      </c>
      <c r="S579" s="12">
        <f t="shared" ref="S579:S642" si="58">(((J579/60)/60)/24)+DATE(1970,1,1)</f>
        <v>42450.589143518519</v>
      </c>
      <c r="T579" s="12">
        <f t="shared" ref="T579:T642" si="5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1.12E-2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1.4583333333333333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3.3333333333333333E-2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2">
        <f t="shared" si="58"/>
        <v>42055.739803240736</v>
      </c>
      <c r="T584" s="12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1.1111111111111112E-2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2">
        <f t="shared" si="58"/>
        <v>42283.3909375</v>
      </c>
      <c r="T587" s="12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0.55999999999999994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9.0833333333333339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3.3444444444444441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42631.769513888896</v>
      </c>
      <c r="T590" s="12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1.3333333333333334E-2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6.0999999999999999E-2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3.3333333333333335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0.104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0.42599999999999999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42083.069884259254</v>
      </c>
      <c r="T597" s="12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0.03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0.26666666666666666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6.2E-2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1.4000000000000001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42194.357731481476</v>
      </c>
      <c r="T607" s="12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0.2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42102.650567129633</v>
      </c>
      <c r="T608" s="12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0.97400000000000009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0.64102564102564097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2">
        <f t="shared" si="58"/>
        <v>42585.031782407401</v>
      </c>
      <c r="T614" s="12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21.363333333333333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2">
        <f t="shared" si="58"/>
        <v>42761.376238425932</v>
      </c>
      <c r="T618" s="12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3.9999999999999996E-5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5.6833333333333336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17.380000000000003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0.02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0.17500000000000002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8.3340278356529712E-2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12.45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42507.29932870371</v>
      </c>
      <c r="T635" s="12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0.02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8.0000000000000002E-3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0.2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9.0000000000000011E-3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9.9999999999999991E-5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144.28571428571428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42683.420312500006</v>
      </c>
      <c r="T642" s="12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(E643/D643)*100</f>
        <v>119.16249999999999</v>
      </c>
      <c r="P643" s="6">
        <f t="shared" ref="P643:P706" si="61">(E643/L643)</f>
        <v>151.31746031746033</v>
      </c>
      <c r="Q643" t="str">
        <f t="shared" ref="Q643:Q706" si="62">LEFT(N643, SEARCH("/",N643,1)-1)</f>
        <v>technology</v>
      </c>
      <c r="R643" t="str">
        <f t="shared" ref="R643:R706" si="63">RIGHT(N643, LEN(N643)-SEARCH("/",N643))</f>
        <v>wearables</v>
      </c>
      <c r="S643" s="12">
        <f t="shared" ref="S643:S706" si="64">(((J643/60)/60)/24)+DATE(1970,1,1)</f>
        <v>42199.57</v>
      </c>
      <c r="T643" s="12">
        <f t="shared" ref="T643:T706" si="65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1460.4850000000001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105.80799999999999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300.11791999999997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278.7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131.87625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107.05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126.82285714285715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139.96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112.4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100.52799999999999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100.46666666666665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141.446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267.29166666666669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146.88749999999999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213.56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42417.804618055554</v>
      </c>
      <c r="T658" s="12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125.69999999999999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104.46206037108834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42179.160752314812</v>
      </c>
      <c r="T660" s="12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100.56666666666668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3.0579999999999998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41922.741655092592</v>
      </c>
      <c r="T662" s="12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0.95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0.4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0.35000000000000003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18.64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4.0000000000000001E-3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41838.832152777781</v>
      </c>
      <c r="T668" s="12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10.02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4.5600000000000005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21.5075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29.276666666666667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39.426666666666662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21.628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0.20500000000000002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0.03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14.85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42012.768298611118</v>
      </c>
      <c r="T678" s="12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25.584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3.8206896551724134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15.485964912280703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25.912000000000003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0.04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0.106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42778.765300925923</v>
      </c>
      <c r="T684" s="12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0.85142857142857142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7.4837500000000006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27.650000000000002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3.55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72.989999999999995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57.648750000000007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12.34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0.52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6.5299999999999994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35.338000000000001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0.39333333333333331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5.7142857142857147E-4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46.379999999999995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15.39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41866.931076388886</v>
      </c>
      <c r="T700" s="12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82.422107692307705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2.6866666666666665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26.6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30.813400000000001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42668.726701388892</v>
      </c>
      <c r="T704" s="12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0.87454545454545463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42726.192916666667</v>
      </c>
      <c r="T706" s="12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(E707/D707)*100</f>
        <v>0.97699999999999987</v>
      </c>
      <c r="P707" s="6">
        <f t="shared" ref="P707:P770" si="67">(E707/L707)</f>
        <v>195.4</v>
      </c>
      <c r="Q707" t="str">
        <f t="shared" ref="Q707:Q770" si="68">LEFT(N707, SEARCH("/",N707,1)-1)</f>
        <v>technology</v>
      </c>
      <c r="R707" t="str">
        <f t="shared" ref="R707:R770" si="69">RIGHT(N707, LEN(N707)-SEARCH("/",N707))</f>
        <v>wearables</v>
      </c>
      <c r="S707" s="12">
        <f t="shared" ref="S707:S770" si="70">(((J707/60)/60)/24)+DATE(1970,1,1)</f>
        <v>42726.491643518515</v>
      </c>
      <c r="T707" s="12">
        <f t="shared" ref="T707:T770" si="71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78.927352941176466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22.092500000000001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0.40666666666666662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33.790999999999997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0.21649484536082475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42384.680925925932</v>
      </c>
      <c r="T714" s="12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0.79600000000000004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14.993333333333334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5.0509090909090908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10.214285714285715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41940.658645833333</v>
      </c>
      <c r="T718" s="12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0.30499999999999999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41857.854189814818</v>
      </c>
      <c r="T719" s="12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0.75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143.94736842105263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122.10975609756099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132.024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109.38000000000001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42184.816539351858</v>
      </c>
      <c r="T725" s="12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105.47157142857144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100.35000000000001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101.4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155.51428571428571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41247.020243055551</v>
      </c>
      <c r="T729" s="12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105.566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130.65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132.19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120.48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125.52941176470588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114.40638297872341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315.13888888888891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122.39999999999999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106.73333333333332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41943.604097222218</v>
      </c>
      <c r="T740" s="12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158.33333333333331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107.4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102.25999999999999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110.71428571428572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102.32000000000001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179.09909909909908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111.08135252761969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100.04285714285714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100.25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105.56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102.58775877587757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118.5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111.7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103.75000000000001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101.9076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117.71428571428571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101.92000000000002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42670.764039351852</v>
      </c>
      <c r="T762" s="12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0.11655011655011654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41471.446851851848</v>
      </c>
      <c r="T765" s="12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36.014285714285712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2">
        <f t="shared" si="70"/>
        <v>41594.207060185188</v>
      </c>
      <c r="T770" s="12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(E771/D771)*100</f>
        <v>41.4</v>
      </c>
      <c r="P771" s="6">
        <f t="shared" ref="P771:P834" si="73">(E771/L771)</f>
        <v>31.846153846153847</v>
      </c>
      <c r="Q771" t="str">
        <f t="shared" ref="Q771:Q834" si="74">LEFT(N771, SEARCH("/",N771,1)-1)</f>
        <v>publishing</v>
      </c>
      <c r="R771" t="str">
        <f t="shared" ref="R771:R834" si="75">RIGHT(N771, LEN(N771)-SEARCH("/",N771))</f>
        <v>fiction</v>
      </c>
      <c r="S771" s="12">
        <f t="shared" ref="S771:S834" si="76">(((J771/60)/60)/24)+DATE(1970,1,1)</f>
        <v>41604.996458333335</v>
      </c>
      <c r="T771" s="12">
        <f t="shared" ref="T771:T834" si="77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41289.999641203707</v>
      </c>
      <c r="T772" s="12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2.6315789473684209E-2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3.3333333333333335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0.85129023676509719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42100.735937499994</v>
      </c>
      <c r="T775" s="12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70.199999999999989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51.4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0.70000000000000007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0.4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2.666666666666667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133.15375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41403.000856481485</v>
      </c>
      <c r="T783" s="12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41116.758125</v>
      </c>
      <c r="T784" s="12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148.13333333333333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102.49999999999999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180.62799999999999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41303.593923611108</v>
      </c>
      <c r="T787" s="12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142.79999999999998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40983.055949074071</v>
      </c>
      <c r="T788" s="12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114.16666666666666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203.505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109.41176470588236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41277.186111111114</v>
      </c>
      <c r="T791" s="12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144.37459999999999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103.86666666666666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100.44440000000002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41555.873645833337</v>
      </c>
      <c r="T794" s="12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102.77927272727271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105.31250000000001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111.78571428571429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101.35000000000001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107.53333333333333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114.88571428571429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100.02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152.13333333333335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111.52149999999999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101.33333333333334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41123.022268518522</v>
      </c>
      <c r="T804" s="12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123.2608695652174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40730.105625000004</v>
      </c>
      <c r="T806" s="12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104.4375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105.125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103.77499999999999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151.83333333333334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159.99600000000001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127.3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115.12214285714286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137.11066666666665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155.71428571428572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108.74999999999999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134.05000000000001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119.16666666666667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179.5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134.38124999999999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100.43200000000002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101.45454545454547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103.33333333333334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41073.050717592596</v>
      </c>
      <c r="T830" s="12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107.83333333333334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233.33333333333334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100.60706666666665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2">
        <f t="shared" si="76"/>
        <v>40869.675173611111</v>
      </c>
      <c r="T834" s="12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(E835/D835)*100</f>
        <v>101.66666666666666</v>
      </c>
      <c r="P835" s="6">
        <f t="shared" ref="P835:P898" si="79">(E835/L835)</f>
        <v>148.78048780487805</v>
      </c>
      <c r="Q835" t="str">
        <f t="shared" ref="Q835:Q898" si="80">LEFT(N835, SEARCH("/",N835,1)-1)</f>
        <v>music</v>
      </c>
      <c r="R835" t="str">
        <f t="shared" ref="R835:R898" si="81">RIGHT(N835, LEN(N835)-SEARCH("/",N835))</f>
        <v>rock</v>
      </c>
      <c r="S835" s="12">
        <f t="shared" ref="S835:S898" si="82">(((J835/60)/60)/24)+DATE(1970,1,1)</f>
        <v>41718.878182870372</v>
      </c>
      <c r="T835" s="12">
        <f t="shared" ref="T835:T898" si="83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131.0181818181818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117.25000000000001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41005.45784722222</v>
      </c>
      <c r="T837" s="12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100.93039999999999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121.8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145.4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116.61660000000001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120.4166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101.32000000000001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41923.838692129626</v>
      </c>
      <c r="T843" s="12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104.32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41526.592395833337</v>
      </c>
      <c r="T844" s="12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267.13333333333333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194.13333333333333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120.3802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122.00090909090908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42165.79833333334</v>
      </c>
      <c r="T849" s="12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119.9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155.17499999999998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130.44999999999999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104.97142857142859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42656.805497685185</v>
      </c>
      <c r="T854" s="12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118.2205035971223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103.44827586206897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42545.125196759262</v>
      </c>
      <c r="T857" s="12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218.00000000000003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144.00583333333333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104.67500000000001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42128.820231481484</v>
      </c>
      <c r="T861" s="12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18.142857142857142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2.2444444444444445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0.33999999999999997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4.5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41.53846153846154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41230.77311342593</v>
      </c>
      <c r="T867" s="12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18.285714285714285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24.02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0.1111111111111111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11.818181818181818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41342.845567129632</v>
      </c>
      <c r="T871" s="12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0.31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5.416666666666667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41577.561284722222</v>
      </c>
      <c r="T873" s="12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0.8125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1.2857142857142856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41184.167129629634</v>
      </c>
      <c r="T875" s="12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24.333333333333336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40.799492385786799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67.55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41597.788888888892</v>
      </c>
      <c r="T879" s="12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1.3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30.666666666666664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0.8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20.133333333333333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40.020000000000003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40981.802615740737</v>
      </c>
      <c r="T886" s="12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7.1999999999999993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9.4412800000000008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4.1666666666666661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40.75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39.17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42496.981597222228</v>
      </c>
      <c r="T896" s="12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40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2">
        <f t="shared" si="82"/>
        <v>42218.872986111113</v>
      </c>
      <c r="T898" s="12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(E899/D899)*100</f>
        <v>0</v>
      </c>
      <c r="P899" s="6" t="e">
        <f t="shared" ref="P899:P962" si="85">(E899/L899)</f>
        <v>#DIV/0!</v>
      </c>
      <c r="Q899" t="str">
        <f t="shared" ref="Q899:Q962" si="86">LEFT(N899, SEARCH("/",N899,1)-1)</f>
        <v>music</v>
      </c>
      <c r="R899" t="str">
        <f t="shared" ref="R899:R962" si="87">RIGHT(N899, LEN(N899)-SEARCH("/",N899))</f>
        <v>indie rock</v>
      </c>
      <c r="S899" s="12">
        <f t="shared" ref="S899:S962" si="88">(((J899/60)/60)/24)+DATE(1970,1,1)</f>
        <v>41211.688750000001</v>
      </c>
      <c r="T899" s="12">
        <f t="shared" ref="T899:T962" si="8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2.8000000000000003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37.333333333333336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0.42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0.3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0.30199999999999999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22.363636363636363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0.85714285714285721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41194.109340277777</v>
      </c>
      <c r="T914" s="12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6.6066666666666665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2">
        <f t="shared" si="88"/>
        <v>41116.763275462967</v>
      </c>
      <c r="T916" s="12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0.6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0.5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2">
        <f t="shared" si="88"/>
        <v>41562.67155092593</v>
      </c>
      <c r="T922" s="12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30.9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40847.171018518515</v>
      </c>
      <c r="T923" s="12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21.037037037037038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2.1999999999999997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10.9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41288.942928240744</v>
      </c>
      <c r="T926" s="12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2.666666666666667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10.86206896551724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41180.86241898148</v>
      </c>
      <c r="T930" s="12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38.333333333333336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6.5500000000000007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14.536842105263158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41711.169085648151</v>
      </c>
      <c r="T935" s="12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30.4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41733.737083333333</v>
      </c>
      <c r="T936" s="12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1.4285714285714286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1.1428571428571428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41551.798113425924</v>
      </c>
      <c r="T939" s="12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0.35714285714285715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1.4545454545454546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17.155555555555555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8.9066666666666663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42382.843287037031</v>
      </c>
      <c r="T944" s="12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9.6333333333333346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13.325999999999999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42732.872986111113</v>
      </c>
      <c r="T947" s="12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1.9066666666666665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28.04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38.39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42480.653611111105</v>
      </c>
      <c r="T953" s="12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39.942857142857143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42662.613564814819</v>
      </c>
      <c r="T954" s="12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0.84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43.406666666666666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5.6613333333333333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1.9416666666666664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11.328275684711327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38.86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46.100628930817614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42766.626793981486</v>
      </c>
      <c r="T962" s="12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(E963/D963)*100</f>
        <v>42.188421052631583</v>
      </c>
      <c r="P963" s="6">
        <f t="shared" ref="P963:P1026" si="91">(E963/L963)</f>
        <v>364.35454545454547</v>
      </c>
      <c r="Q963" t="str">
        <f t="shared" ref="Q963:Q1026" si="92">LEFT(N963, SEARCH("/",N963,1)-1)</f>
        <v>technology</v>
      </c>
      <c r="R963" t="str">
        <f t="shared" ref="R963:R1026" si="93">RIGHT(N963, LEN(N963)-SEARCH("/",N963))</f>
        <v>wearables</v>
      </c>
      <c r="S963" s="12">
        <f t="shared" ref="S963:S1026" si="94">(((J963/60)/60)/24)+DATE(1970,1,1)</f>
        <v>42740.693692129629</v>
      </c>
      <c r="T963" s="12">
        <f t="shared" ref="T963:T1026" si="95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28.48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0.79909090909090907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1.1919999999999999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14.799999999999999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17.810000000000002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46.666666666666664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45.92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0.22599999999999998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34.625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2.0549999999999997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0.55999999999999994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2.6069999999999998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33.666666666666664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56.263267182990241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82.817599999999999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42506.416990740734</v>
      </c>
      <c r="T981" s="12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14.860000000000001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1.2375123751237513E-2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1.7142857142857144E-2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29.506136117214709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42574.667650462965</v>
      </c>
      <c r="T985" s="12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42061.11583333333</v>
      </c>
      <c r="T986" s="12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6.293333333333333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12.75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42324.767361111109</v>
      </c>
      <c r="T988" s="12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13.22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16.77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0.104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0.46699999999999997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25.087142857142858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7.26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1.3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58.558333333333337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7.7886666666666677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2.2157147647256061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42749.059722222228</v>
      </c>
      <c r="T1002" s="12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29.6029602960296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16.055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82.207999999999998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75.051000000000002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42276.624803240738</v>
      </c>
      <c r="T1007" s="12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5.8500000000000005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44.32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0.26737967914438499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13.13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0.19088937093275488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0.375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21535.021000000001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34.527999999999999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30.599999999999998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2.666666666666667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42422.107129629629</v>
      </c>
      <c r="T1018" s="12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22.878799999999998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47.333333333333336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205.54838709677421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351.80366666666669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114.9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42111.646724537044</v>
      </c>
      <c r="T1024" s="12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237.15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118.63774999999998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42370.580590277779</v>
      </c>
      <c r="T1026" s="12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(E1027/D1027)*100</f>
        <v>109.92831428571431</v>
      </c>
      <c r="P1027" s="6">
        <f t="shared" ref="P1027:P1090" si="97">(E1027/L1027)</f>
        <v>71.848571428571432</v>
      </c>
      <c r="Q1027" t="str">
        <f t="shared" ref="Q1027:Q1090" si="98">LEFT(N1027, SEARCH("/",N1027,1)-1)</f>
        <v>music</v>
      </c>
      <c r="R1027" t="str">
        <f t="shared" ref="R1027:R1090" si="99">RIGHT(N1027, LEN(N1027)-SEARCH("/",N1027))</f>
        <v>electronic music</v>
      </c>
      <c r="S1027" s="12">
        <f t="shared" ref="S1027:S1090" si="100">(((J1027/60)/60)/24)+DATE(1970,1,1)</f>
        <v>42049.833761574075</v>
      </c>
      <c r="T1027" s="12">
        <f t="shared" ref="T1027:T1090" si="101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100.00828571428571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103.09292094387415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117.27000000000001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111.75999999999999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342.09999999999997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107.4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108.49703703703703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102.86144578313252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42688.732407407413</v>
      </c>
      <c r="T1035" s="12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130.0018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107.65217391304347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112.36044444444444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102.1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145.33333333333334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128.19999999999999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0.29411764705882354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41831.060092592597</v>
      </c>
      <c r="T1043" s="12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8.5370000000000008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8.5714285714285715E-2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2.6599999999999997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41844.874421296299</v>
      </c>
      <c r="T1047" s="12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0.05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41918.818460648145</v>
      </c>
      <c r="T1049" s="12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42058.719641203701</v>
      </c>
      <c r="T1058" s="12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42678.871331018512</v>
      </c>
      <c r="T1059" s="12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42047.900960648149</v>
      </c>
      <c r="T1060" s="12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95.477386934673376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41445.962754629632</v>
      </c>
      <c r="T1068" s="12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0.15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42440.371111111104</v>
      </c>
      <c r="T1070" s="12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38.636363636363633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0.70000000000000007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6.8000000000000005E-2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1.3333333333333335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6.3092592592592585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4.5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62.765333333333331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29.376000000000001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7.5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2.6076923076923078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42479.566388888896</v>
      </c>
      <c r="T1081" s="12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9.1050000000000004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1.7647058823529412E-2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0.55999999999999994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41101.906111111115</v>
      </c>
      <c r="T1084" s="12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0.82000000000000006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8.3333333333333343E-2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41775.713969907411</v>
      </c>
      <c r="T1089" s="12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14.182977777777777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41723.799386574072</v>
      </c>
      <c r="T1090" s="12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(E1091/D1091)*100</f>
        <v>7.8266666666666662</v>
      </c>
      <c r="P1091" s="6">
        <f t="shared" ref="P1091:P1154" si="103">(E1091/L1091)</f>
        <v>23.959183673469386</v>
      </c>
      <c r="Q1091" t="str">
        <f t="shared" ref="Q1091:Q1154" si="104">LEFT(N1091, SEARCH("/",N1091,1)-1)</f>
        <v>games</v>
      </c>
      <c r="R1091" t="str">
        <f t="shared" ref="R1091:R1154" si="105">RIGHT(N1091, LEN(N1091)-SEARCH("/",N1091))</f>
        <v>video games</v>
      </c>
      <c r="S1091" s="12">
        <f t="shared" ref="S1091:S1154" si="106">(((J1091/60)/60)/24)+DATE(1970,1,1)</f>
        <v>42151.189525462964</v>
      </c>
      <c r="T1091" s="12">
        <f t="shared" ref="T1091:T1154" si="107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3.8464497269020695E-2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12.5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42440.820277777777</v>
      </c>
      <c r="T1093" s="12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14.083333333333334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18.300055555555556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40795.713344907403</v>
      </c>
      <c r="T1096" s="12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17.933333333333334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4.7E-2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7.2120000000000006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0.5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4.1000000000000002E-2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5.3125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4.9516666666666671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0.159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41.25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0.44999999999999996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0.51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0.04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42347.203587962969</v>
      </c>
      <c r="T1113" s="12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35.537409090909087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0.5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0.16666666666666669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0.13250000000000001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3.5704000000000007E-2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41009.847314814811</v>
      </c>
      <c r="T1118" s="12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8.3000000000000007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0.23809523809523811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1.1599999999999999E-2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0.22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0.47222222222222221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0.5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42535.327476851846</v>
      </c>
      <c r="T1128" s="12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0.1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0.105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0.22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14.38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0.66666666666666674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4.0000000000000001E-3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42558.989513888882</v>
      </c>
      <c r="T1137" s="12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6.4439140811455857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42327.671631944439</v>
      </c>
      <c r="T1138" s="12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39.5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0.35714285714285715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6.25E-2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41975.347523148142</v>
      </c>
      <c r="T1141" s="12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42022.006099537044</v>
      </c>
      <c r="T1144" s="12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0.41333333333333333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0.125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41854.747592592597</v>
      </c>
      <c r="T1147" s="12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8.8333333333333339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0.48666666666666669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0.15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10.08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42224.102581018517</v>
      </c>
      <c r="T1153" s="12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5.6937500000000005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42109.709629629629</v>
      </c>
      <c r="T1154" s="12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(E1155/D1155)*100</f>
        <v>0.625</v>
      </c>
      <c r="P1155" s="6">
        <f t="shared" ref="P1155:P1218" si="109">(E1155/L1155)</f>
        <v>50</v>
      </c>
      <c r="Q1155" t="str">
        <f t="shared" ref="Q1155:Q1218" si="110">LEFT(N1155, SEARCH("/",N1155,1)-1)</f>
        <v>food</v>
      </c>
      <c r="R1155" t="str">
        <f t="shared" ref="R1155:R1218" si="111">RIGHT(N1155, LEN(N1155)-SEARCH("/",N1155))</f>
        <v>food trucks</v>
      </c>
      <c r="S1155" s="12">
        <f t="shared" ref="S1155:S1218" si="112">(((J1155/60)/60)/24)+DATE(1970,1,1)</f>
        <v>42143.714178240742</v>
      </c>
      <c r="T1155" s="12">
        <f t="shared" ref="T1155:T1218" si="113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0.752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41918.628240740742</v>
      </c>
      <c r="T1159" s="12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0.46666666666666673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42061.154930555553</v>
      </c>
      <c r="T1162" s="12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5.8333333333333341E-2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20.705000000000002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41792.214467592588</v>
      </c>
      <c r="T1167" s="12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19.139999999999997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1.6316666666666666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5.6666666666666661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0.16999999999999998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0.4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0.1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41841.682314814818</v>
      </c>
      <c r="T1174" s="12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2.4E-2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2.9250000000000003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5.7142857142857143E-3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6.6666666666666671E-3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5.3333333333333339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11.75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8.0000000000000002E-3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104.93636363636362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105.44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106.73333333333332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104.12571428571428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160.54999999999998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107.77777777777777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109.07407407407408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42419.603703703702</v>
      </c>
      <c r="T1193" s="12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103.95714285714286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42409.776076388895</v>
      </c>
      <c r="T1195" s="12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322.24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269.91034482758624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253.29333333333332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260.59999999999997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101.31677953348381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125.60416666666667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102.43783333333334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199.244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42152.288819444439</v>
      </c>
      <c r="T1204" s="12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102.45398773006136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102.94615384615385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100.86153846153847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114.99999999999999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42772.776076388895</v>
      </c>
      <c r="T1208" s="12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104.16766467065868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155.29999999999998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254.31499999999997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101.1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129.04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102.23076923076924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131.80000000000001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786.0802000000001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145.70000000000002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42247.616400462968</v>
      </c>
      <c r="T1218" s="12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(E1219/D1219)*100</f>
        <v>102.60000000000001</v>
      </c>
      <c r="P1219" s="6">
        <f t="shared" ref="P1219:P1282" si="115">(E1219/L1219)</f>
        <v>148.57377049180329</v>
      </c>
      <c r="Q1219" t="str">
        <f t="shared" ref="Q1219:Q1282" si="116">LEFT(N1219, SEARCH("/",N1219,1)-1)</f>
        <v>photography</v>
      </c>
      <c r="R1219" t="str">
        <f t="shared" ref="R1219:R1282" si="117">RIGHT(N1219, LEN(N1219)-SEARCH("/",N1219))</f>
        <v>photobooks</v>
      </c>
      <c r="S1219" s="12">
        <f t="shared" ref="S1219:S1282" si="118">(((J1219/60)/60)/24)+DATE(1970,1,1)</f>
        <v>42535.809490740736</v>
      </c>
      <c r="T1219" s="12">
        <f t="shared" ref="T1219:T1282" si="11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172.27777777777777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159.16819571865443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42633.461956018517</v>
      </c>
      <c r="T1221" s="12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103.76666666666668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111.40954545454547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280.375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112.10606060606061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7.0666666666666673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4.3999999999999995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29.299999999999997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0.90909090909090906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0.8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41506.848032407412</v>
      </c>
      <c r="T1234" s="12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11.600000000000001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2.7873639500929119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17.8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3.0124999999999997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50.739999999999995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0.54884742041712409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14.091666666666667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103.8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41355.825497685182</v>
      </c>
      <c r="T1246" s="12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120.24999999999999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41774.599930555552</v>
      </c>
      <c r="T1247" s="12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122.14285714285715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151.63999999999999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104.44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41067.74086805556</v>
      </c>
      <c r="T1251" s="12">
        <f t="shared" si="1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200.15333333333331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101.8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137.65714285714284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303833.2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198.85074626865671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202.36666666666667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117.96376666666666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40921.919340277782</v>
      </c>
      <c r="T1258" s="12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294.72727272727275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213.14633333333336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104.24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113.66666666666667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101.25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125.41538461538462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166.46153846153845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119.14771428571429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100.47368421052632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101.8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116.66666666666667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108.64893617021276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42445.823055555549</v>
      </c>
      <c r="T1271" s="12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114.72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40933.856967592597</v>
      </c>
      <c r="T1272" s="12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101.8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103.49999999999999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154.97535999999999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162.14066666666668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104.42100000000001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106.12433333333333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154.93846153846152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110.77157238734421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110.91186666666665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2">
        <f t="shared" si="118"/>
        <v>40513.757569444446</v>
      </c>
      <c r="T1282" s="12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(E1283/D1283)*100</f>
        <v>110.71428571428572</v>
      </c>
      <c r="P1283" s="6">
        <f t="shared" ref="P1283:P1346" si="121">(E1283/L1283)</f>
        <v>104.72972972972973</v>
      </c>
      <c r="Q1283" t="str">
        <f t="shared" ref="Q1283:Q1346" si="122">LEFT(N1283, SEARCH("/",N1283,1)-1)</f>
        <v>music</v>
      </c>
      <c r="R1283" t="str">
        <f t="shared" ref="R1283:R1346" si="123">RIGHT(N1283, LEN(N1283)-SEARCH("/",N1283))</f>
        <v>rock</v>
      </c>
      <c r="S1283" s="12">
        <f t="shared" ref="S1283:S1346" si="124">(((J1283/60)/60)/24)+DATE(1970,1,1)</f>
        <v>41463.743472222224</v>
      </c>
      <c r="T1283" s="12">
        <f t="shared" ref="T1283:T1346" si="125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123.61333333333333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41586.475173611114</v>
      </c>
      <c r="T1284" s="12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211.05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101.64999999999999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108.33333333333333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100.44999999999999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125.06666666666666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42709.134780092587</v>
      </c>
      <c r="T1291" s="12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108.57142857142857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145.70000000000002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110.00000000000001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102.23333333333333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42292.701053240744</v>
      </c>
      <c r="T1295" s="12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101.96000000000001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141.1764705882353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109.52500000000001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104.65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42458.680925925932</v>
      </c>
      <c r="T1300" s="12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102.75000000000001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130.26085714285716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39.627499999999998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25.976666666666663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65.24636363636364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11.514000000000001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42387.503229166665</v>
      </c>
      <c r="T1309" s="12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11.360000000000001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111.99130434782609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15.5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32.027999999999999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0.60869565217391308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31.114999999999998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1.1266666666666667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40.404000000000003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1.3333333333333333E-3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42393.961909722217</v>
      </c>
      <c r="T1318" s="12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5.7334999999999994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15.324999999999999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15.103448275862069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0.503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1.3028138528138529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0.30285714285714288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8.8800000000000008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2.4299999999999997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41974.791990740734</v>
      </c>
      <c r="T1328" s="12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0.81600000000000006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22.494285714285713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10.754135338345865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19.759999999999998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84.946999999999989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49.381999999999998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6.6339999999999995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70.36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0.2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42172.816423611104</v>
      </c>
      <c r="T1344" s="12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102.298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377.73333333333335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42522.789803240739</v>
      </c>
      <c r="T1346" s="12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(E1347/D1347)*100</f>
        <v>125</v>
      </c>
      <c r="P1347" s="6">
        <f t="shared" ref="P1347:P1410" si="127">(E1347/L1347)</f>
        <v>53.571428571428569</v>
      </c>
      <c r="Q1347" t="str">
        <f t="shared" ref="Q1347:Q1410" si="128">LEFT(N1347, SEARCH("/",N1347,1)-1)</f>
        <v>publishing</v>
      </c>
      <c r="R1347" t="str">
        <f t="shared" ref="R1347:R1410" si="129">RIGHT(N1347, LEN(N1347)-SEARCH("/",N1347))</f>
        <v>nonfiction</v>
      </c>
      <c r="S1347" s="12">
        <f t="shared" ref="S1347:S1410" si="130">(((J1347/60)/60)/24)+DATE(1970,1,1)</f>
        <v>41799.814340277779</v>
      </c>
      <c r="T1347" s="12">
        <f t="shared" ref="T1347:T1410" si="131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147.32653061224491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102.2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101.8723404255319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41963.506168981476</v>
      </c>
      <c r="T1350" s="12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204.2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104.05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101.265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136.13999999999999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133.6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130.25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122.67999999999999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182.81058823529412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41430.038888888892</v>
      </c>
      <c r="T1358" s="12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125.29999999999998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111.66666666666667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115.75757575757575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173.2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125.98333333333333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109.1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118.64285714285714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41951.695671296293</v>
      </c>
      <c r="T1366" s="12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100.26666666666667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126.48920000000001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114.26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110.7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105.34805315203954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103.66666666666666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107.08672667523933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105.01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189.46666666666667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171.32499999999999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252.48648648648651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116.15384615384616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203.35000000000002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42568.759374999994</v>
      </c>
      <c r="T1380" s="12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111.60000000000001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42130.491620370376</v>
      </c>
      <c r="T1381" s="12">
        <f t="shared" si="13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107.1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104.3625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212.40909090909091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124.08571428571429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110.406125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218.75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136.625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134.8074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145.4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109.10714285714285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42087.803310185183</v>
      </c>
      <c r="T1392" s="12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110.2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113.64000000000001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102.35000000000001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122.13333333333334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42752.144976851851</v>
      </c>
      <c r="T1396" s="12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111.88571428571427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107.3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113.85000000000001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109.68181818181819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126.14444444444443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167.42857142857144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496.52000000000004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109.16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42065.053368055553</v>
      </c>
      <c r="T1404" s="12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102.57499999999999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0.42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0.125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0.5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7.1999999999999993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42291.872175925921</v>
      </c>
      <c r="T1410" s="12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(E1411/D1411)*100</f>
        <v>0</v>
      </c>
      <c r="P1411" s="6" t="e">
        <f t="shared" ref="P1411:P1474" si="133">(E1411/L1411)</f>
        <v>#DIV/0!</v>
      </c>
      <c r="Q1411" t="str">
        <f t="shared" ref="Q1411:Q1474" si="134">LEFT(N1411, SEARCH("/",N1411,1)-1)</f>
        <v>publishing</v>
      </c>
      <c r="R1411" t="str">
        <f t="shared" ref="R1411:R1474" si="135">RIGHT(N1411, LEN(N1411)-SEARCH("/",N1411))</f>
        <v>translations</v>
      </c>
      <c r="S1411" s="12">
        <f t="shared" ref="S1411:S1474" si="136">(((J1411/60)/60)/24)+DATE(1970,1,1)</f>
        <v>41945.133506944447</v>
      </c>
      <c r="T1411" s="12">
        <f t="shared" ref="T1411:T1474" si="137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1.6666666666666666E-2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0.23333333333333336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0.2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18.181818181818183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42232.15016203704</v>
      </c>
      <c r="T1419" s="12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0.2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7.0634920634920633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0.1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0.104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0.33333333333333337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20.36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8.3800000000000008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4.5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42074.060671296291</v>
      </c>
      <c r="T1431" s="12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41961.813518518517</v>
      </c>
      <c r="T1432" s="12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31.94705882352941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6.708333333333333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9.9878048780487809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0.1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0.77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26.900000000000002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42040.829872685179</v>
      </c>
      <c r="T1441" s="12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7.6923076923076927E-3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1.4999999999999999E-2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1E-3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1.0554089709762533E-2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0.85714285714285721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10.5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2.9000000000000004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101.24459999999999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108.5175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147.66666666666666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163.19999999999999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456.41449999999998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107.87731249999999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115.08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102.36842105263158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40646.014456018522</v>
      </c>
      <c r="T1470" s="12">
        <f t="shared" si="137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108.42485875706214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125.13333333333334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103.840625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138.70400000000001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41533.542858796296</v>
      </c>
      <c r="T1474" s="12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(E1475/D1475)*100</f>
        <v>120.51600000000001</v>
      </c>
      <c r="P1475" s="6">
        <f t="shared" ref="P1475:P1538" si="139">(E1475/L1475)</f>
        <v>38.462553191489363</v>
      </c>
      <c r="Q1475" t="str">
        <f t="shared" ref="Q1475:Q1538" si="140">LEFT(N1475, SEARCH("/",N1475,1)-1)</f>
        <v>publishing</v>
      </c>
      <c r="R1475" t="str">
        <f t="shared" ref="R1475:R1538" si="141">RIGHT(N1475, LEN(N1475)-SEARCH("/",N1475))</f>
        <v>radio &amp; podcasts</v>
      </c>
      <c r="S1475" s="12">
        <f t="shared" ref="S1475:S1538" si="142">(((J1475/60)/60)/24)+DATE(1970,1,1)</f>
        <v>40939.979618055557</v>
      </c>
      <c r="T1475" s="12">
        <f t="shared" ref="T1475:T1538" si="143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112.26666666666667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41500.727916666663</v>
      </c>
      <c r="T1476" s="12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188.66966666666667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661.55466666666666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111.31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1181.6142199999999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137.375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117.04040000000001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0.1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41136.85805555556</v>
      </c>
      <c r="T1484" s="12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0.7142857142857143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2.2388059701492535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0.24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30.862068965517242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8.3333333333333321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0.75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41411.866608796299</v>
      </c>
      <c r="T1495" s="12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8.9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6.6666666666666671E-3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0.25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25.035714285714285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166.33076923076925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101.44545454545455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107.89146666666667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277.93846153846158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103.58125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111.4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40254.450335648151</v>
      </c>
      <c r="T1509" s="12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110.76216216216217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123.64125714285714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101.03500000000001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41809.385162037033</v>
      </c>
      <c r="T1512" s="12">
        <f t="shared" si="14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111.79285714285714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558.7714285714286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150.01875000000001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106.476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157.18899999999999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108.65882352941176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161.97999999999999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205.36666666666665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103.36388888888889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103.47222222222223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106.81333333333333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138.96574712643678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124.84324324324325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206.99999999999997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174.00576923076923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120.32608695652173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110.44428571428573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42780.600532407407</v>
      </c>
      <c r="T1529" s="12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281.56666666666666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100.67894736842105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134.82571428571427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42275.767303240747</v>
      </c>
      <c r="T1532" s="12">
        <f t="shared" si="14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175.95744680851064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484.02000000000004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145.14000000000001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417.73333333333335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42221.67432870371</v>
      </c>
      <c r="T1536" s="12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132.42499999999998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250.30841666666666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42213.802199074074</v>
      </c>
      <c r="T1538" s="12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(E1539/D1539)*100</f>
        <v>179.9</v>
      </c>
      <c r="P1539" s="6">
        <f t="shared" ref="P1539:P1602" si="145">(E1539/L1539)</f>
        <v>96.375</v>
      </c>
      <c r="Q1539" t="str">
        <f t="shared" ref="Q1539:Q1602" si="146">LEFT(N1539, SEARCH("/",N1539,1)-1)</f>
        <v>photography</v>
      </c>
      <c r="R1539" t="str">
        <f t="shared" ref="R1539:R1602" si="147">RIGHT(N1539, LEN(N1539)-SEARCH("/",N1539))</f>
        <v>photobooks</v>
      </c>
      <c r="S1539" s="12">
        <f t="shared" ref="S1539:S1602" si="148">(((J1539/60)/60)/24)+DATE(1970,1,1)</f>
        <v>42552.315127314811</v>
      </c>
      <c r="T1539" s="12">
        <f t="shared" ref="T1539:T1602" si="14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102.62857142857142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135.98609999999999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42705.919201388882</v>
      </c>
      <c r="T1541" s="12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117.86666666666667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3.3333333333333333E-2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0.44444444444444442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3.3333333333333333E-2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28.9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42286.88217592593</v>
      </c>
      <c r="T1550" s="12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13.466666666666665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49.186046511627907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45.133333333333333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4.666666666666667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0.33333333333333337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42108.05322916666</v>
      </c>
      <c r="T1561" s="12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0.67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41555.041701388887</v>
      </c>
      <c r="T1563" s="12">
        <f t="shared" si="1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1.4166666666666665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0.1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21.25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41671.936863425923</v>
      </c>
      <c r="T1569" s="12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13.639999999999999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41.4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0.66115702479338845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42144.769479166673</v>
      </c>
      <c r="T1573" s="12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2.4777777777777779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5.0599999999999996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22.91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41799.524259259262</v>
      </c>
      <c r="T1577" s="12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0.54999999999999993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41054.847777777781</v>
      </c>
      <c r="T1579" s="12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10.806536636794938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0.84008400840084008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40990.050069444449</v>
      </c>
      <c r="T1582" s="12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0.5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9.3000000000000007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7.4999999999999997E-2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42069.104421296302</v>
      </c>
      <c r="T1588" s="12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1.3333333333333334E-2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29.228571428571428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1.3636363636363637E-2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20.5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42445.712754629625</v>
      </c>
      <c r="T1596" s="12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0.27999999999999997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41780.050092592595</v>
      </c>
      <c r="T1597" s="12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2.3076923076923079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0.125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41791.057314814818</v>
      </c>
      <c r="T1602" s="12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(E1603/D1603)*100</f>
        <v>108.2492</v>
      </c>
      <c r="P1603" s="6">
        <f t="shared" ref="P1603:P1666" si="151">(E1603/L1603)</f>
        <v>48.325535714285714</v>
      </c>
      <c r="Q1603" t="str">
        <f t="shared" ref="Q1603:Q1666" si="152">LEFT(N1603, SEARCH("/",N1603,1)-1)</f>
        <v>music</v>
      </c>
      <c r="R1603" t="str">
        <f t="shared" ref="R1603:R1666" si="153">RIGHT(N1603, LEN(N1603)-SEARCH("/",N1603))</f>
        <v>rock</v>
      </c>
      <c r="S1603" s="12">
        <f t="shared" ref="S1603:S1666" si="154">(((J1603/60)/60)/24)+DATE(1970,1,1)</f>
        <v>40638.092974537038</v>
      </c>
      <c r="T1603" s="12">
        <f t="shared" ref="T1603:T1666" si="155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100.16666666666667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100.03299999999999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122.10714285714286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40945.845312500001</v>
      </c>
      <c r="T1606" s="12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100.69333333333334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101.004125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145.11000000000001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101.25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41607.83085648148</v>
      </c>
      <c r="T1610" s="12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118.33333333333333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271.85000000000002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125.125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110.00000000000001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101.49999999999999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102.69999999999999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41794.981122685182</v>
      </c>
      <c r="T1616" s="12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114.12500000000001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104.2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145.85714285714286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105.06666666666666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133.33333333333331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41876.18618055556</v>
      </c>
      <c r="T1621" s="12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112.99999999999999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121.2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101.72463768115942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41950.29483796296</v>
      </c>
      <c r="T1624" s="12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101.06666666666666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155.33333333333331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101.18750000000001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41579.847997685189</v>
      </c>
      <c r="T1628" s="12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100.925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103.66666666666666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265.25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155.91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101.62500000000001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40750.340902777774</v>
      </c>
      <c r="T1634" s="12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100.49999999999999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125.29999999999998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103.55555555555556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103.8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40122.751620370371</v>
      </c>
      <c r="T1639" s="12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169.86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101.4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124.70000000000002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109.5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41175.05972222222</v>
      </c>
      <c r="T1646" s="12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110.80000000000001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41521.617361111108</v>
      </c>
      <c r="T1647" s="12">
        <f t="shared" si="15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110.2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41833.450266203705</v>
      </c>
      <c r="T1648" s="12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104.71999999999998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125.26086956521738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100.58763157894737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141.55000000000001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100.75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100.66666666666666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174.2304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119.90909090909089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142.86666666666667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100.33493333333334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104.93380000000001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132.23333333333335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112.79999999999998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41596.913437499999</v>
      </c>
      <c r="T1661" s="12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1253.75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102.50632911392405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102.6375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122.40879999999999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2">
        <f t="shared" si="154"/>
        <v>40939.761782407404</v>
      </c>
      <c r="T1666" s="12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(E1667/D1667)*100</f>
        <v>119.45714285714286</v>
      </c>
      <c r="P1667" s="6">
        <f t="shared" ref="P1667:P1730" si="157">(E1667/L1667)</f>
        <v>44.956989247311824</v>
      </c>
      <c r="Q1667" t="str">
        <f t="shared" ref="Q1667:Q1730" si="158">LEFT(N1667, SEARCH("/",N1667,1)-1)</f>
        <v>music</v>
      </c>
      <c r="R1667" t="str">
        <f t="shared" ref="R1667:R1730" si="159">RIGHT(N1667, LEN(N1667)-SEARCH("/",N1667))</f>
        <v>pop</v>
      </c>
      <c r="S1667" s="12">
        <f t="shared" ref="S1667:S1730" si="160">(((J1667/60)/60)/24)+DATE(1970,1,1)</f>
        <v>40564.649456018517</v>
      </c>
      <c r="T1667" s="12">
        <f t="shared" ref="T1667:T1730" si="161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160.88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126.85294117647059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102.6375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40845.14975694444</v>
      </c>
      <c r="T1670" s="12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139.75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102.60000000000001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40313.930543981485</v>
      </c>
      <c r="T1672" s="12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100.67349999999999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112.94117647058823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128.09523809523807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201.7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137.416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115.33333333333333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40973.72623842593</v>
      </c>
      <c r="T1678" s="12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111.66666666666667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118.39999999999999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117.5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101.42212307692309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21.714285714285715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109.125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102.85714285714285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0.36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31.25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44.3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25.4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33.473333333333329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42795.701481481476</v>
      </c>
      <c r="T1693" s="12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47.8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9.3333333333333339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0.05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11.708333333333334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20.208000000000002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42805.032962962956</v>
      </c>
      <c r="T1699" s="12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4.2311459353574925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26.06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0.19801980198019803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6.0606060606060606E-3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42187.281678240746</v>
      </c>
      <c r="T1705" s="12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65.100000000000009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4.8571428571428568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41841.56381944444</v>
      </c>
      <c r="T1711" s="12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0.67999999999999994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42341.59129629629</v>
      </c>
      <c r="T1712" s="12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10.5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1.6666666666666667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7.8680000000000003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0.22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7.5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42673.577534722222</v>
      </c>
      <c r="T1718" s="12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42.725880551301685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42460.98192129629</v>
      </c>
      <c r="T1719" s="12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0.2142857142857143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0.87500000000000011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3.4722222222222224E-2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0.58333333333333337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10.181818181818182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33.784615384615385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3.3333333333333333E-2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42044.927974537044</v>
      </c>
      <c r="T1729" s="12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68.400000000000006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42268.625856481478</v>
      </c>
      <c r="T1730" s="12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(E1731/D1731)*100</f>
        <v>0</v>
      </c>
      <c r="P1731" s="6" t="e">
        <f t="shared" ref="P1731:P1794" si="163">(E1731/L1731)</f>
        <v>#DIV/0!</v>
      </c>
      <c r="Q1731" t="str">
        <f t="shared" ref="Q1731:Q1794" si="164">LEFT(N1731, SEARCH("/",N1731,1)-1)</f>
        <v>music</v>
      </c>
      <c r="R1731" t="str">
        <f t="shared" ref="R1731:R1794" si="165">RIGHT(N1731, LEN(N1731)-SEARCH("/",N1731))</f>
        <v>faith</v>
      </c>
      <c r="S1731" s="12">
        <f t="shared" ref="S1731:S1794" si="166">(((J1731/60)/60)/24)+DATE(1970,1,1)</f>
        <v>42471.052152777775</v>
      </c>
      <c r="T1731" s="12">
        <f t="shared" ref="T1731:T1794" si="167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2">
        <f t="shared" si="166"/>
        <v>42272.087766203709</v>
      </c>
      <c r="T1732" s="12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2.2222222222222223E-2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42559.814178240747</v>
      </c>
      <c r="T1737" s="12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0.73333333333333328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21.25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42175.948981481488</v>
      </c>
      <c r="T1739" s="12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0.4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0.1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2">
        <f t="shared" si="166"/>
        <v>42171.817384259266</v>
      </c>
      <c r="T1742" s="12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110.83333333333334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108.74999999999999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42710.876967592587</v>
      </c>
      <c r="T1744" s="12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100.41666666666667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118.45454545454545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114.01428571428571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148.10000000000002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104.95555555555556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42292.435532407413</v>
      </c>
      <c r="T1749" s="12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129.94800000000001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123.48756218905473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201.62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102.89999999999999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260.16666666666663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110.52941176470587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102.82909090909091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115.99999999999999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114.7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106.60000000000001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165.44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101.90833333333333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19.600000000000001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59.467839999999995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45.72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2.7025000000000001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56.51428571428572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21.30952380952381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41905.979629629634</v>
      </c>
      <c r="T1773" s="12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15.6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6.2566666666666677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45.92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65.101538461538468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41891.976388888892</v>
      </c>
      <c r="T1777" s="12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13.5625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36.236363636363642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39.743333333333339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42493.600810185191</v>
      </c>
      <c r="T1782" s="12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25.763636363636365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15.491428571428573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23.692499999999999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39.76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20.220833333333331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47.631578947368418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15.329999999999998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0.5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4.957575757575758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42010.674513888895</v>
      </c>
      <c r="T1792" s="12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3.5666666666666664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61.124000000000002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42189.031041666662</v>
      </c>
      <c r="T1794" s="12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(E1795/D1795)*100</f>
        <v>1.3333333333333335</v>
      </c>
      <c r="P1795" s="6">
        <f t="shared" ref="P1795:P1858" si="169">(E1795/L1795)</f>
        <v>20</v>
      </c>
      <c r="Q1795" t="str">
        <f t="shared" ref="Q1795:Q1858" si="170">LEFT(N1795, SEARCH("/",N1795,1)-1)</f>
        <v>photography</v>
      </c>
      <c r="R1795" t="str">
        <f t="shared" ref="R1795:R1858" si="171">RIGHT(N1795, LEN(N1795)-SEARCH("/",N1795))</f>
        <v>photobooks</v>
      </c>
      <c r="S1795" s="12">
        <f t="shared" ref="S1795:S1858" si="172">(((J1795/60)/60)/24)+DATE(1970,1,1)</f>
        <v>41940.89166666667</v>
      </c>
      <c r="T1795" s="12">
        <f t="shared" ref="T1795:T1858" si="173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11.077777777777778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38.735714285714288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22.05263157894737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67.55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13.637499999999999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20.44963251188932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13.852941176470587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48.485714285714288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30.8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42018.071550925932</v>
      </c>
      <c r="T1805" s="12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35.174193548387095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36.404444444444444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2.9550000000000001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11.06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41.407142857142858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10.857142857142858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3.3333333333333335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7.407407407407407E-2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13.307692307692307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49.183333333333337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42172.906678240746</v>
      </c>
      <c r="T1817" s="12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52.327777777777776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42065.084375000006</v>
      </c>
      <c r="T1822" s="12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134.88999999999999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41634.797013888885</v>
      </c>
      <c r="T1824" s="12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115.85714285714286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100.06666666666666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41626.916284722225</v>
      </c>
      <c r="T1826" s="12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105.05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100.66250000000001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100.16000000000001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166.68333333333334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101.53333333333335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142.85714285714286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262.5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118.05000000000001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200.34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306.83333333333331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100.149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205.29999999999998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108.88888888888889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101.75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125.25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124.0061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101.4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137.92666666666668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120.88000000000001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107.36666666666667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100.33333333333334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101.52222222222223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100.07692307692308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116.96666666666667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42081.77143518519</v>
      </c>
      <c r="T1854" s="12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101.875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102.12366666666665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154.05897142857143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101.25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2">
        <f t="shared" si="172"/>
        <v>41817.854999999996</v>
      </c>
      <c r="T1858" s="12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(E1859/D1859)*100</f>
        <v>100</v>
      </c>
      <c r="P1859" s="6">
        <f t="shared" ref="P1859:P1922" si="175">(E1859/L1859)</f>
        <v>136.36363636363637</v>
      </c>
      <c r="Q1859" t="str">
        <f t="shared" ref="Q1859:Q1922" si="176">LEFT(N1859, SEARCH("/",N1859,1)-1)</f>
        <v>music</v>
      </c>
      <c r="R1859" t="str">
        <f t="shared" ref="R1859:R1922" si="177">RIGHT(N1859, LEN(N1859)-SEARCH("/",N1859))</f>
        <v>rock</v>
      </c>
      <c r="S1859" s="12">
        <f t="shared" ref="S1859:S1922" si="178">(((J1859/60)/60)/24)+DATE(1970,1,1)</f>
        <v>41864.76866898148</v>
      </c>
      <c r="T1859" s="12">
        <f t="shared" ref="T1859:T1922" si="17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108.74800874800874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131.83333333333334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133.46666666666667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41655.709305555552</v>
      </c>
      <c r="T1862" s="12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8.0833333333333321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42755.492754629624</v>
      </c>
      <c r="T1864" s="12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0.4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42.892307692307689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3.6363636363636364E-3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42645.367442129631</v>
      </c>
      <c r="T1867" s="12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0.5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0.05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4.8680000000000003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10.314285714285715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71.784615384615378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0.44999999999999996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1.6250000000000001E-2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0.51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41776.284780092588</v>
      </c>
      <c r="T1878" s="12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0.12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20.080000000000002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172.68449999999999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100.8955223880597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104.8048048048048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135.1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116.32786885245903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102.08333333333333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111.16666666666666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166.08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106.60000000000001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144.58441666666667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105.55000000000001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136.60000000000002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114.5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40920.904895833337</v>
      </c>
      <c r="T1896" s="12">
        <f t="shared" si="17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101.71957671957672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123.94678492239468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102.45669291338582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41680.583402777782</v>
      </c>
      <c r="T1899" s="12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144.5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133.33333333333331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109.3644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2.6969696969696968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46.6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0.1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0.16800000000000001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42.76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0.28333333333333333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1.7319999999999998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14.111428571428572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39.395294117647055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2.3529411764705882E-2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59.3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9.0090090090090094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0.51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52.570512820512818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47.4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42113.875567129624</v>
      </c>
      <c r="T1921" s="12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43.03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42270.875706018516</v>
      </c>
      <c r="T1922" s="12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(E1923/D1923)*100</f>
        <v>136.80000000000001</v>
      </c>
      <c r="P1923" s="6">
        <f t="shared" ref="P1923:P1986" si="181">(E1923/L1923)</f>
        <v>54</v>
      </c>
      <c r="Q1923" t="str">
        <f t="shared" ref="Q1923:Q1986" si="182">LEFT(N1923, SEARCH("/",N1923,1)-1)</f>
        <v>music</v>
      </c>
      <c r="R1923" t="str">
        <f t="shared" ref="R1923:R1986" si="183">RIGHT(N1923, LEN(N1923)-SEARCH("/",N1923))</f>
        <v>indie rock</v>
      </c>
      <c r="S1923" s="12">
        <f t="shared" ref="S1923:S1986" si="184">(((J1923/60)/60)/24)+DATE(1970,1,1)</f>
        <v>41074.221562500003</v>
      </c>
      <c r="T1923" s="12">
        <f t="shared" ref="T1923:T1986" si="185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115.55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240.79999999999998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114.39999999999999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110.33333333333333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195.37933333333334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103.33333333333334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103.1372549019608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41371.648078703707</v>
      </c>
      <c r="T1930" s="12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100.3125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120.601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106.99047619047619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40911.809872685182</v>
      </c>
      <c r="T1934" s="12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172.43333333333334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123.61999999999999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108.4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41773.932534722226</v>
      </c>
      <c r="T1937" s="12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116.52013333333333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187.245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115.93333333333334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110.7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170.92307692307693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126.11835600000001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138.44033333333334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1705.2499999999998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788.05550000000005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348.01799999999997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42157.251828703709</v>
      </c>
      <c r="T1947" s="12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149.74666666666667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41689.150011574071</v>
      </c>
      <c r="T1948" s="12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100.63375000000001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800.21100000000001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106.00260000000002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41800.423043981478</v>
      </c>
      <c r="T1951" s="12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200.51866666666669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212.44399999999999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198.47237142857145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225.94666666666666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698.94800000000009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398.59528571428569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294.0333333333333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167.50470000000001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41179.098530092589</v>
      </c>
      <c r="T1959" s="12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1435.5717142857143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156.73439999999999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41871.845601851855</v>
      </c>
      <c r="T1961" s="12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117.90285714285716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1105.3811999999998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192.92499999999998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126.8842105263158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259.57748878923763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262.27999999999997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206.74309000000002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370.13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284.96600000000001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579.08000000000004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1131.8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41324.193298611113</v>
      </c>
      <c r="T1972" s="12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263.02771750000005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674.48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256.83081313131316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375.49599999999998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208.70837499999996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346.6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402.33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1026.8451399999999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114.901155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354.82402000000002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5.08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4.3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21.146666666666665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41913.790289351848</v>
      </c>
      <c r="T1986" s="12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(E1987/D1987)*100</f>
        <v>3.1875</v>
      </c>
      <c r="P1987" s="6">
        <f t="shared" ref="P1987:P2050" si="187">(E1987/L1987)</f>
        <v>12.75</v>
      </c>
      <c r="Q1987" t="str">
        <f t="shared" ref="Q1987:Q2050" si="188">LEFT(N1987, SEARCH("/",N1987,1)-1)</f>
        <v>photography</v>
      </c>
      <c r="R1987" t="str">
        <f t="shared" ref="R1987:R2050" si="189">RIGHT(N1987, LEN(N1987)-SEARCH("/",N1987))</f>
        <v>people</v>
      </c>
      <c r="S1987" s="12">
        <f t="shared" ref="S1987:S2050" si="190">(((J1987/60)/60)/24)+DATE(1970,1,1)</f>
        <v>42555.698738425926</v>
      </c>
      <c r="T1987" s="12">
        <f t="shared" ref="T1987:T2050" si="191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0.05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42413.433831018512</v>
      </c>
      <c r="T1988" s="12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42.472727272727276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0.41666666666666669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16.966666666666665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7.0000000000000009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0.13333333333333333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42329.58839120371</v>
      </c>
      <c r="T1995" s="12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26.200000000000003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0.76129032258064511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12.5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382.12909090909091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216.79422000000002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234.42048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123.68010000000001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247.84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115.7092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117.07484768810599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305.15800000000002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320.05299999999994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819.56399999999996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234.90000000000003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494.91374999999999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7813.7822333333334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113.00013888888888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921.54219999999998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41312.88077546296</v>
      </c>
      <c r="T2018" s="12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125.10239999999999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102.24343076923077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484.90975000000003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192.33333333333334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41737.097499999996</v>
      </c>
      <c r="T2022" s="12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281.10000000000002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125.13700000000001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161.459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585.35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201.14999999999998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133.48307999999997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120.24900000000001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42048.813877314817</v>
      </c>
      <c r="T2029" s="12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126.16666666666667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361.2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226.239013671875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120.35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304.18799999999999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178.67599999999999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386.81998717948721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211.03642500000004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131.66833333333335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41738.864803240744</v>
      </c>
      <c r="T2038" s="12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300.47639999999996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420.51249999999999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136.21680000000001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248.17133333333334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41578.927118055559</v>
      </c>
      <c r="T2042" s="12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181.86315789473684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123.53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506.20938628158842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108.21333333333334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819.18387755102037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41069.088506944441</v>
      </c>
      <c r="T2047" s="12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121.10000000000001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102.99897959183673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148.33229411764705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41387.651516203703</v>
      </c>
      <c r="T2050" s="12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(E2051/D2051)*100</f>
        <v>120.19070000000001</v>
      </c>
      <c r="P2051" s="6">
        <f t="shared" ref="P2051:P2114" si="193">(E2051/L2051)</f>
        <v>80.991037735849048</v>
      </c>
      <c r="Q2051" t="str">
        <f t="shared" ref="Q2051:Q2114" si="194">LEFT(N2051, SEARCH("/",N2051,1)-1)</f>
        <v>technology</v>
      </c>
      <c r="R2051" t="str">
        <f t="shared" ref="R2051:R2114" si="195">RIGHT(N2051, LEN(N2051)-SEARCH("/",N2051))</f>
        <v>hardware</v>
      </c>
      <c r="S2051" s="12">
        <f t="shared" ref="S2051:S2114" si="196">(((J2051/60)/60)/24)+DATE(1970,1,1)</f>
        <v>41575.527349537035</v>
      </c>
      <c r="T2051" s="12">
        <f t="shared" ref="T2051:T2114" si="197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473.27000000000004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130.36250000000001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353.048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101.02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113.59142857142857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167.41666666666666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153.452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202.23220000000001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168.28125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143.45666666666668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196.4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107.91999999999999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114.97699999999999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148.04999999999998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191.16676082790633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199.215125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218.6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126.86868686868686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105.22388000000001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128.40666000000002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317.3272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280.73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110.73146853146854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152.60429999999999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102.49999999999999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1678.3738373837384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543.349156424581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115.50800000000001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131.20499999999998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288.17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507.8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114.57142857142857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41004.156886574077</v>
      </c>
      <c r="T2083" s="12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110.73333333333333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40811.120324074072</v>
      </c>
      <c r="T2084" s="12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113.33333333333333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108.33333333333333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123.53333333333335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100.69999999999999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103.53333333333335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115.51066666666668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40395.714722222219</v>
      </c>
      <c r="T2090" s="12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120.4004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115.040375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41299.381423611114</v>
      </c>
      <c r="T2092" s="12">
        <f t="shared" si="197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120.46777777777777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40555.322662037033</v>
      </c>
      <c r="T2093" s="12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101.28333333333333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102.46666666666667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120.54285714285714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40758.733483796292</v>
      </c>
      <c r="T2097" s="12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101.66666666666666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40818.58489583333</v>
      </c>
      <c r="T2099" s="12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100.33333333333334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132.36666666666667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136.66666666666666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113.25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146.12318374694613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129.5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107.04545454545456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107.73299999999999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107.31250000000001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106.52500000000001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100.35000000000001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106.5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100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41365.928159722222</v>
      </c>
      <c r="T2114" s="12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(E2115/D2115)*100</f>
        <v>104.85714285714285</v>
      </c>
      <c r="P2115" s="6">
        <f t="shared" ref="P2115:P2178" si="199">(E2115/L2115)</f>
        <v>68.598130841121488</v>
      </c>
      <c r="Q2115" t="str">
        <f t="shared" ref="Q2115:Q2178" si="200">LEFT(N2115, SEARCH("/",N2115,1)-1)</f>
        <v>music</v>
      </c>
      <c r="R2115" t="str">
        <f t="shared" ref="R2115:R2178" si="201">RIGHT(N2115, LEN(N2115)-SEARCH("/",N2115))</f>
        <v>indie rock</v>
      </c>
      <c r="S2115" s="12">
        <f t="shared" ref="S2115:S2178" si="202">(((J2115/60)/60)/24)+DATE(1970,1,1)</f>
        <v>41870.86546296296</v>
      </c>
      <c r="T2115" s="12">
        <f t="shared" ref="T2115:T2178" si="203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104.69999999999999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225.66666666666669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100.90416666666667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147.75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134.61099999999999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100.75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100.880375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0.56800000000000006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0.38750000000000001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10.454545454545453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40464.028182870366</v>
      </c>
      <c r="T2126" s="12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0.05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28.842857142857142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42045.50535879629</v>
      </c>
      <c r="T2129" s="12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0.16666666666666669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11.799999999999999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0.20238095238095236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2.1129899999999995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41156.963344907403</v>
      </c>
      <c r="T2137" s="12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5.9612499999999999E-2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28.405999999999999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12.8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0.11199999999999999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5.7238095238095239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11.25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1.7098591549295776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30.433333333333334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0.02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0.69641025641025645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0.80999999999999994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0.26222222222222225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42520.847384259265</v>
      </c>
      <c r="T2153" s="12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0.16666666666666669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9.124454880912446E-3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0.8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2.2999999999999998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28.192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6.5900366666666672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0.72222222222222221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40710.731180555551</v>
      </c>
      <c r="T2161" s="12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0.85000000000000009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115.75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42240.852534722217</v>
      </c>
      <c r="T2163" s="12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112.26666666666667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132.20000000000002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102.63636363636364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138.64000000000001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146.6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121.5816111111111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180.85714285714286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106.075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42082.580092592587</v>
      </c>
      <c r="T2174" s="12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126.92857142857143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102.97499999999999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126.02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2">
        <f t="shared" si="202"/>
        <v>42096.633206018523</v>
      </c>
      <c r="T2178" s="12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(E2179/D2179)*100</f>
        <v>100.12</v>
      </c>
      <c r="P2179" s="6">
        <f t="shared" ref="P2179:P2242" si="205">(E2179/L2179)</f>
        <v>65.868421052631575</v>
      </c>
      <c r="Q2179" t="str">
        <f t="shared" ref="Q2179:Q2242" si="206">LEFT(N2179, SEARCH("/",N2179,1)-1)</f>
        <v>music</v>
      </c>
      <c r="R2179" t="str">
        <f t="shared" ref="R2179:R2242" si="207">RIGHT(N2179, LEN(N2179)-SEARCH("/",N2179))</f>
        <v>rock</v>
      </c>
      <c r="S2179" s="12">
        <f t="shared" ref="S2179:S2242" si="208">(((J2179/60)/60)/24)+DATE(1970,1,1)</f>
        <v>42502.250775462962</v>
      </c>
      <c r="T2179" s="12">
        <f t="shared" ref="T2179:T2242" si="20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138.64000000000001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161.4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107.18419999999999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153.1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524.16666666666663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489.27777777777777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42745.365474537044</v>
      </c>
      <c r="T2185" s="12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284.74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1856.97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41319.349988425929</v>
      </c>
      <c r="T2187" s="12">
        <f t="shared" si="20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109.67499999999998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1014.6425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412.17692027666544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503.25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184.61052631578946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119.73333333333333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1081.2401666666667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452.37333333333333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537.37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120.32608695652173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113.83571428571429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951.03109999999992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132.89249999999998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146.97777777777779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542.15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382.71818181818185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41276.846817129634</v>
      </c>
      <c r="T2203" s="12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704.18124999999998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109.55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132.86666666666667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41031.82163194444</v>
      </c>
      <c r="T2207" s="12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102.72727272727273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101.6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150.80000000000001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111.425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40956.066087962965</v>
      </c>
      <c r="T2212" s="12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195.6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114.38333333333333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292.50166666666667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156.36363636363637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105.66666666666666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42194.751678240747</v>
      </c>
      <c r="T2218" s="12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101.19047619047619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122.833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101.49999999999999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101.14285714285714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108.11999999999999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162.6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105.80000000000001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243.15000000000003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944.83338095238094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108.46283333333334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157.37692307692308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1174.49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171.04755366949576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125.95294117647057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1212.1296000000002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495.8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332.03999999999996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42331.378923611104</v>
      </c>
      <c r="T2235" s="12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153.3153846153846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42062.022118055553</v>
      </c>
      <c r="T2237" s="12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537.10714285714289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352.92777777777775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137.4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128.02668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270.68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42452.825740740736</v>
      </c>
      <c r="T2242" s="12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(E2243/D2243)*100</f>
        <v>806.4</v>
      </c>
      <c r="P2243" s="6">
        <f t="shared" ref="P2243:P2306" si="211">(E2243/L2243)</f>
        <v>49.472392638036808</v>
      </c>
      <c r="Q2243" t="str">
        <f t="shared" ref="Q2243:Q2306" si="212">LEFT(N2243, SEARCH("/",N2243,1)-1)</f>
        <v>games</v>
      </c>
      <c r="R2243" t="str">
        <f t="shared" ref="R2243:R2306" si="213">RIGHT(N2243, LEN(N2243)-SEARCH("/",N2243))</f>
        <v>tabletop games</v>
      </c>
      <c r="S2243" s="12">
        <f t="shared" ref="S2243:S2306" si="214">(((J2243/60)/60)/24)+DATE(1970,1,1)</f>
        <v>42766.827546296292</v>
      </c>
      <c r="T2243" s="12">
        <f t="shared" ref="T2243:T2306" si="215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1360.0976000000001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41569.575613425928</v>
      </c>
      <c r="T2244" s="12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377.02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2647.0250000000001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41660.708530092597</v>
      </c>
      <c r="T2247" s="12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100.12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104.45405405405405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107.21428571428571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168.77142857142857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41336.703298611108</v>
      </c>
      <c r="T2251" s="12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975.11200000000008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134.44929411764704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272.27777777777777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112.6875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459.8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286.65822784810126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222.70833333333334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636.14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146.5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1867.1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326.92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779.5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154.15151515151516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115.54666666666667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180.03333333333333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298.5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320.26666666666665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380.52499999999998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102.60000000000001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42776.082349537035</v>
      </c>
      <c r="T2270" s="12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1801.64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720.24800000000005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283.09000000000003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1356.6000000000001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42315.699490740735</v>
      </c>
      <c r="T2274" s="12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220.35999999999999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119.6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407.76923076923077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41965.616655092599</v>
      </c>
      <c r="T2277" s="12">
        <f t="shared" si="21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105.81826105905425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141.08235294117648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270.7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42338.709108796291</v>
      </c>
      <c r="T2280" s="12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153.80000000000001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42020.806701388887</v>
      </c>
      <c r="T2281" s="12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403.57653061224488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185.33333333333331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100.85533333333332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106.22116666666668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121.36666666666667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41059.185682870368</v>
      </c>
      <c r="T2287" s="12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100.06666666666666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119.97755555555555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100.1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107.4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104.06666666666666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172.8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107.2505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108.23529411764706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146.08079999999998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125.25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149.07142857142856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100.6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105.07333333333332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350.16666666666663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101.25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133.6044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170.65217391304347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109.35829457364341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100.70033333333335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40502.815868055557</v>
      </c>
      <c r="T2306" s="12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(E2307/D2307)*100</f>
        <v>101.22777777777779</v>
      </c>
      <c r="P2307" s="6">
        <f t="shared" ref="P2307:P2370" si="217">(E2307/L2307)</f>
        <v>109.10778443113773</v>
      </c>
      <c r="Q2307" t="str">
        <f t="shared" ref="Q2307:Q2370" si="218">LEFT(N2307, SEARCH("/",N2307,1)-1)</f>
        <v>music</v>
      </c>
      <c r="R2307" t="str">
        <f t="shared" ref="R2307:R2370" si="219">RIGHT(N2307, LEN(N2307)-SEARCH("/",N2307))</f>
        <v>indie rock</v>
      </c>
      <c r="S2307" s="12">
        <f t="shared" ref="S2307:S2370" si="220">(((J2307/60)/60)/24)+DATE(1970,1,1)</f>
        <v>41834.695277777777</v>
      </c>
      <c r="T2307" s="12">
        <f t="shared" ref="T2307:T2370" si="221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106.75857142857143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106.65777537961894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41004.802465277775</v>
      </c>
      <c r="T2309" s="12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101.30622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106.67450000000001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428.83978378378379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104.11111111111111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107.86666666666666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175.84040000000002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156.97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102.60000000000001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104.04266666666666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40079.725115740745</v>
      </c>
      <c r="T2318" s="12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121.05999999999999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107.69999999999999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108.66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39.120962394619681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3.1481481481481479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42804.895474537043</v>
      </c>
      <c r="T2324" s="12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42807.755173611105</v>
      </c>
      <c r="T2325" s="12">
        <f t="shared" si="221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20.733333333333334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0.72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526.09431428571429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41842.917129629634</v>
      </c>
      <c r="T2329" s="12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254.45000000000002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42139.781678240746</v>
      </c>
      <c r="T2330" s="12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105.91999999999999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102.42285714285715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144.31375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106.30800000000001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212.16666666666666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101.95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102.27200000000001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520.73254999999995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110.65833333333333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101.14333333333335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41789.896805555552</v>
      </c>
      <c r="T2340" s="12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294.20799999999997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105.77749999999999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0.1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6.5000000000000002E-2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1.5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42577.607361111113</v>
      </c>
      <c r="T2349" s="12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0.38571428571428573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0.5714285714285714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7.1428571428571425E-2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0.6875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42096.918240740735</v>
      </c>
      <c r="T2357" s="12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42264.620115740734</v>
      </c>
      <c r="T2359" s="12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14.680000000000001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0.04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28.571428571428569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10.52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0.25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42063.721817129626</v>
      </c>
      <c r="T2370" s="12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(E2371/D2371)*100</f>
        <v>0</v>
      </c>
      <c r="P2371" s="6" t="e">
        <f t="shared" ref="P2371:P2434" si="223">(E2371/L2371)</f>
        <v>#DIV/0!</v>
      </c>
      <c r="Q2371" t="str">
        <f t="shared" ref="Q2371:Q2434" si="224">LEFT(N2371, SEARCH("/",N2371,1)-1)</f>
        <v>technology</v>
      </c>
      <c r="R2371" t="str">
        <f t="shared" ref="R2371:R2434" si="225">RIGHT(N2371, LEN(N2371)-SEARCH("/",N2371))</f>
        <v>web</v>
      </c>
      <c r="S2371" s="12">
        <f t="shared" ref="S2371:S2434" si="226">(((J2371/60)/60)/24)+DATE(1970,1,1)</f>
        <v>42380.812627314815</v>
      </c>
      <c r="T2371" s="12">
        <f t="shared" ref="T2371:T2434" si="227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0.32800000000000001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3.2727272727272729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5.8823529411764705E-3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42215.662314814821</v>
      </c>
      <c r="T2375" s="12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4.5454545454545456E-2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42017.843287037031</v>
      </c>
      <c r="T2376" s="12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10.877666666666666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0.36666666666666664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4.3499999999999996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0.8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1.2123076923076923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0.68399999999999994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0.1875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0.125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0.05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0.06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0.2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0.71785714285714286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0.43333333333333329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16.833333333333332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42399.882615740738</v>
      </c>
      <c r="T2405" s="12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22.52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41.384615384615387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25.259090909090908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0.2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1.8399999999999999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0.60399999999999998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0.83333333333333337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3.0666666666666664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0.55833333333333335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2.5000000000000001E-2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0.02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41993.738298611104</v>
      </c>
      <c r="T2421" s="12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14.825133372851216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1.6666666666666666E-2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0.2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1.3333333333333334E-2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2.8571428571428574E-2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42164.170046296291</v>
      </c>
      <c r="T2428" s="12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2E-3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42412.318668981476</v>
      </c>
      <c r="T2429" s="12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2.8571428571428571E-3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0.70000000000000007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2E-3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1.4285714285714287E-2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42041.218715277777</v>
      </c>
      <c r="T2434" s="12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(E2435/D2435)*100</f>
        <v>0</v>
      </c>
      <c r="P2435" s="6" t="e">
        <f t="shared" ref="P2435:P2498" si="229">(E2435/L2435)</f>
        <v>#DIV/0!</v>
      </c>
      <c r="Q2435" t="str">
        <f t="shared" ref="Q2435:Q2498" si="230">LEFT(N2435, SEARCH("/",N2435,1)-1)</f>
        <v>food</v>
      </c>
      <c r="R2435" t="str">
        <f t="shared" ref="R2435:R2498" si="231">RIGHT(N2435, LEN(N2435)-SEARCH("/",N2435))</f>
        <v>food trucks</v>
      </c>
      <c r="S2435" s="12">
        <f t="shared" ref="S2435:S2498" si="232">(((J2435/60)/60)/24)+DATE(1970,1,1)</f>
        <v>42397.89980324074</v>
      </c>
      <c r="T2435" s="12">
        <f t="shared" ref="T2435:T2498" si="233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0.13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42180.18604166666</v>
      </c>
      <c r="T2436" s="12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0.48960000000000004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42252.277615740735</v>
      </c>
      <c r="T2437" s="12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3.8461538461538464E-2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0.33333333333333337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0.2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42383.899456018517</v>
      </c>
      <c r="T2442" s="12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107.88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125.94166666666666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42052.666990740734</v>
      </c>
      <c r="T2444" s="12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202.51495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108.60000000000001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172.8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167.98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427.20000000000005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107.5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101.53353333333335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41902.07240740741</v>
      </c>
      <c r="T2452" s="12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115.45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133.5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154.69999999999999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100.84571428571429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42770.201481481476</v>
      </c>
      <c r="T2456" s="12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180.86666666666667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102.30434782608695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110.17999999999999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102.25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100.78823529411764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103.8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110.70833333333334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116.25000000000001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111.1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180.14285714285714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118.5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107.21700000000001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41174.154178240737</v>
      </c>
      <c r="T2470" s="12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113.66666666666667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103.16400000000002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135.76026666666667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100.00360000000002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104.71999999999998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40310.287673611114</v>
      </c>
      <c r="T2477" s="12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105.02249999999999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171.33333333333334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127.49999999999999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133.44333333333333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112.91099999999999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100.1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113.72727272727272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40970.750034722223</v>
      </c>
      <c r="T2485" s="12">
        <f t="shared" si="23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119.31742857142855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103.25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265.66666666666669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100.05066666666667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106.69999999999999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133.67142857142858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121.39999999999999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41023.227731481478</v>
      </c>
      <c r="T2492" s="12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103.2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40542.839282407411</v>
      </c>
      <c r="T2493" s="12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128.69999999999999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101.00533333333333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41022.645185185182</v>
      </c>
      <c r="T2496" s="12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127.53666666666665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100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41327.996435185189</v>
      </c>
      <c r="T2498" s="12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(E2499/D2499)*100</f>
        <v>112.7715</v>
      </c>
      <c r="P2499" s="6">
        <f t="shared" ref="P2499:P2562" si="235">(E2499/L2499)</f>
        <v>80.551071428571419</v>
      </c>
      <c r="Q2499" t="str">
        <f t="shared" ref="Q2499:Q2562" si="236">LEFT(N2499, SEARCH("/",N2499,1)-1)</f>
        <v>music</v>
      </c>
      <c r="R2499" t="str">
        <f t="shared" ref="R2499:R2562" si="237">RIGHT(N2499, LEN(N2499)-SEARCH("/",N2499))</f>
        <v>indie rock</v>
      </c>
      <c r="S2499" s="12">
        <f t="shared" ref="S2499:S2562" si="238">(((J2499/60)/60)/24)+DATE(1970,1,1)</f>
        <v>40730.878912037035</v>
      </c>
      <c r="T2499" s="12">
        <f t="shared" ref="T2499:T2562" si="23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105.60000000000001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202.625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41226.648576388885</v>
      </c>
      <c r="T2501" s="12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113.33333333333333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41053.772858796299</v>
      </c>
      <c r="T2502" s="12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2.5545454545454547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42244.776666666665</v>
      </c>
      <c r="T2503" s="12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7.8181818181818186E-2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0.6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0.15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42078.997361111105</v>
      </c>
      <c r="T2512" s="12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18.600000000000001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9.8166666666666664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4.3333333333333335E-2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42612.600520833337</v>
      </c>
      <c r="T2522" s="12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109.48792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156.44444444444446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41930.975601851853</v>
      </c>
      <c r="T2525" s="12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101.6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100.325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41058.844571759262</v>
      </c>
      <c r="T2527" s="12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112.94999999999999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102.125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107.24974999999999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104.28333333333333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100.4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126.125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110.66666666666667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40127.700370370374</v>
      </c>
      <c r="T2536" s="12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103.77499999999999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115.99999999999999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110.00000000000001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113.01761111111111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100.25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103.4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107.02857142857142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41483.449282407404</v>
      </c>
      <c r="T2543" s="12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103.57142857142858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156.4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100.82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195.3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42027.13817129629</v>
      </c>
      <c r="T2547" s="12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111.71428571428572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41524.858553240738</v>
      </c>
      <c r="T2548" s="12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119.85454545454546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101.85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42618.625428240746</v>
      </c>
      <c r="T2550" s="12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102.80254777070064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100.84615384615385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102.73469387755102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106.5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155.53333333333333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41113.199155092596</v>
      </c>
      <c r="T2555" s="12">
        <f t="shared" si="2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122.8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107.35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105.50335570469798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118.44444444444444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108.88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42093.860023148154</v>
      </c>
      <c r="T2560" s="12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111.25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100.1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42039.951087962967</v>
      </c>
      <c r="T2562" s="12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(E2563/D2563)*100</f>
        <v>0</v>
      </c>
      <c r="P2563" s="6" t="e">
        <f t="shared" ref="P2563:P2626" si="241">(E2563/L2563)</f>
        <v>#DIV/0!</v>
      </c>
      <c r="Q2563" t="str">
        <f t="shared" ref="Q2563:Q2626" si="242">LEFT(N2563, SEARCH("/",N2563,1)-1)</f>
        <v>food</v>
      </c>
      <c r="R2563" t="str">
        <f t="shared" ref="R2563:R2626" si="243">RIGHT(N2563, LEN(N2563)-SEARCH("/",N2563))</f>
        <v>food trucks</v>
      </c>
      <c r="S2563" s="12">
        <f t="shared" ref="S2563:S2626" si="244">(((J2563/60)/60)/24)+DATE(1970,1,1)</f>
        <v>42260.528807870374</v>
      </c>
      <c r="T2563" s="12">
        <f t="shared" ref="T2563:T2626" si="245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0.75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0.26666666666666666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0.5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2.2307692307692308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0.84285714285714297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0.25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41986.108726851846</v>
      </c>
      <c r="T2577" s="12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42238.022905092599</v>
      </c>
      <c r="T2580" s="12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0.13849999999999998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0.6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10.6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1.1111111111111111E-3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0.5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42140.173252314817</v>
      </c>
      <c r="T2586" s="12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0.16666666666666669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0.16666666666666669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3.8833333333333329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0.01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0.16666666666666669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42089.84520833334</v>
      </c>
      <c r="T2595" s="12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1.25E-3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12.166666666666668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23.588571428571427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5.6666666666666661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0.99546510341776351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6.9320000000000004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661.4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41150.902187499996</v>
      </c>
      <c r="T2603" s="12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326.0916666666667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101.48571428571429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104.21799999999999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107.42157000000002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110.05454545454545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41726.712754629632</v>
      </c>
      <c r="T2608" s="12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407.7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223.92500000000001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303.80111428571428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141.3251043268175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2790.6363636363635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171.76130000000001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101.01333333333334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169.76511744127936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114.53400000000001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877.6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105.38666666666667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188.39999999999998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143.65230769230772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145.88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42115.74754629629</v>
      </c>
      <c r="T2623" s="12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131.184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113.99999999999999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1379.4206249999997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41144.42155092593</v>
      </c>
      <c r="T2626" s="12">
        <f t="shared" si="24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(E2627/D2627)*100</f>
        <v>956</v>
      </c>
      <c r="P2627" s="6">
        <f t="shared" ref="P2627:P2690" si="247">(E2627/L2627)</f>
        <v>27.576923076923077</v>
      </c>
      <c r="Q2627" t="str">
        <f t="shared" ref="Q2627:Q2690" si="248">LEFT(N2627, SEARCH("/",N2627,1)-1)</f>
        <v>technology</v>
      </c>
      <c r="R2627" t="str">
        <f t="shared" ref="R2627:R2690" si="249">RIGHT(N2627, LEN(N2627)-SEARCH("/",N2627))</f>
        <v>space exploration</v>
      </c>
      <c r="S2627" s="12">
        <f t="shared" ref="S2627:S2690" si="250">(((J2627/60)/60)/24)+DATE(1970,1,1)</f>
        <v>42658.810277777782</v>
      </c>
      <c r="T2627" s="12">
        <f t="shared" ref="T2627:T2690" si="251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112.00000000000001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646.66666666666663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42304.829409722224</v>
      </c>
      <c r="T2629" s="12">
        <f t="shared" si="251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110.36948748510132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127.74000000000001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157.9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114.66525000000001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137.00934579439252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354.62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106.02150537634409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42612.656493055561</v>
      </c>
      <c r="T2636" s="12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187.3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166.2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101.72910662824208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105.66666666666666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33.559730999999999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42689.582349537035</v>
      </c>
      <c r="T2645" s="12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2.0529999999999999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10.5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8.4172840000000004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0.88333333333333341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9.920000000000001E-2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0.59666666666666668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1.8689285714285715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42327.805659722217</v>
      </c>
      <c r="T2653" s="12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0.88500000000000001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11.52156862745098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5.1000000000000004E-2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42055.600995370376</v>
      </c>
      <c r="T2656" s="12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21.033333333333335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11.436666666666667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42767.688518518517</v>
      </c>
      <c r="T2658" s="12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18.737933333333334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9.285714285714286E-2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42551.884189814817</v>
      </c>
      <c r="T2660" s="12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2.7204081632653061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42082.069560185191</v>
      </c>
      <c r="T2661" s="12">
        <f t="shared" si="25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9.5000000000000001E-2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102.89999999999999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106.80000000000001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104.59625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103.42857142857143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123.14285714285715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159.29509999999999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110.66666666666667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170.70000000000002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42275.588715277772</v>
      </c>
      <c r="T2670" s="12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125.125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42319.035833333335</v>
      </c>
      <c r="T2671" s="12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6.4158609339642041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11.343999999999999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41962.749027777783</v>
      </c>
      <c r="T2673" s="12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33.19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27.58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62.839999999999996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7.5880000000000001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50.38095238095238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17.512820512820511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41793.029432870368</v>
      </c>
      <c r="T2679" s="12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1.375E-2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0.33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0.86250000000000004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0.6875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28.299999999999997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0.24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1.1428571428571428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41820.914641203701</v>
      </c>
      <c r="T2686" s="12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0.02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42061.69594907407</v>
      </c>
      <c r="T2687" s="12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0.14799999999999999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42028.118865740747</v>
      </c>
      <c r="T2690" s="12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(E2691/D2691)*100</f>
        <v>2.8571428571428571E-3</v>
      </c>
      <c r="P2691" s="6">
        <f t="shared" ref="P2691:P2754" si="253">(E2691/L2691)</f>
        <v>1</v>
      </c>
      <c r="Q2691" t="str">
        <f t="shared" ref="Q2691:Q2754" si="254">LEFT(N2691, SEARCH("/",N2691,1)-1)</f>
        <v>food</v>
      </c>
      <c r="R2691" t="str">
        <f t="shared" ref="R2691:R2754" si="255">RIGHT(N2691, LEN(N2691)-SEARCH("/",N2691))</f>
        <v>food trucks</v>
      </c>
      <c r="S2691" s="12">
        <f t="shared" ref="S2691:S2754" si="256">(((J2691/60)/60)/24)+DATE(1970,1,1)</f>
        <v>42551.961689814809</v>
      </c>
      <c r="T2691" s="12">
        <f t="shared" ref="T2691:T2754" si="257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10.7325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5.3846153846153842E-2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0.7142857142857143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0.8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3.3333333333333335E-3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0.47333333333333333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26.35217391304348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0.325125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0.7000700070007001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41870.87467592593</v>
      </c>
      <c r="T2702" s="12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46.176470588235297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34.410000000000004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103.75000000000001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6.0263157894736841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10.539393939393939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112.29714285714284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350.84462500000001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233.21535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101.60599999999999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153.90035000000003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100.7161125319693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41780.745254629634</v>
      </c>
      <c r="T2713" s="12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131.38181818181818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102.24133333333334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116.35599999999999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264.62241666666665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119.98010000000001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120.10400000000001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41934.914918981485</v>
      </c>
      <c r="T2719" s="12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103.58333333333334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108.83333333333334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42418.031180555554</v>
      </c>
      <c r="T2721" s="12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118.12400000000001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42655.465891203698</v>
      </c>
      <c r="T2722" s="12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252.54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140.05000000000001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296.87520259319291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144.54249999999999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105.745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493.21000000000004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201.82666666666668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104.44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170.29262962962963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104.30333333333333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118.25000000000001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107.538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978.13466666666682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122.9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246.0608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147.94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384.09090909090907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103.33333333333334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0.43750000000000006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29.24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5.21875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21.887499999999999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26.700000000000003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28.000000000000004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41044.64811342593</v>
      </c>
      <c r="T2749" s="12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41078.899826388886</v>
      </c>
      <c r="T2752" s="12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41747.887060185189</v>
      </c>
      <c r="T2753" s="12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11.458333333333332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40855.765092592592</v>
      </c>
      <c r="T2754" s="12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(E2755/D2755)*100</f>
        <v>19</v>
      </c>
      <c r="P2755" s="6">
        <f t="shared" ref="P2755:P2818" si="259">(E2755/L2755)</f>
        <v>47.5</v>
      </c>
      <c r="Q2755" t="str">
        <f t="shared" ref="Q2755:Q2818" si="260">LEFT(N2755, SEARCH("/",N2755,1)-1)</f>
        <v>publishing</v>
      </c>
      <c r="R2755" t="str">
        <f t="shared" ref="R2755:R2818" si="261">RIGHT(N2755, LEN(N2755)-SEARCH("/",N2755))</f>
        <v>children's books</v>
      </c>
      <c r="S2755" s="12">
        <f t="shared" ref="S2755:S2818" si="262">(((J2755/60)/60)/24)+DATE(1970,1,1)</f>
        <v>41117.900729166664</v>
      </c>
      <c r="T2755" s="12">
        <f t="shared" ref="T2755:T2818" si="263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41863.636006944449</v>
      </c>
      <c r="T2756" s="12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10.48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41620.90047453704</v>
      </c>
      <c r="T2758" s="12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0.66666666666666674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11.700000000000001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10.5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0.72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0.76923076923076927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0.22842639593908631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40736.668032407404</v>
      </c>
      <c r="T2768" s="12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0.85000000000000009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14.314285714285715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0.25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41745.826273148145</v>
      </c>
      <c r="T2771" s="12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10.411249999999999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0.18867924528301888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14.249999999999998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7.8809523809523814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0.33333333333333337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25.545454545454543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105.28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114.5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104.67999999999999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117.83999999999999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119.7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102.49999999999999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42550.701886574068</v>
      </c>
      <c r="T2790" s="12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101.16666666666667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105.33333333333333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102.49999999999999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107.60000000000001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110.5675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104.28571428571429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115.5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102.64512500000001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101.4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116.6348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133.20000000000002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101.83333333333333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127.95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42158.065694444449</v>
      </c>
      <c r="T2805" s="12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114.99999999999999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110.00000000000001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112.1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100.24444444444444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102.4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108.2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100.27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113.3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127.57571428571428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107.73333333333332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141.56666666666666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42188.467499999999</v>
      </c>
      <c r="T2818" s="12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(E2819/D2819)*100</f>
        <v>130</v>
      </c>
      <c r="P2819" s="6">
        <f t="shared" ref="P2819:P2882" si="265">(E2819/L2819)</f>
        <v>23.636363636363637</v>
      </c>
      <c r="Q2819" t="str">
        <f t="shared" ref="Q2819:Q2882" si="266">LEFT(N2819, SEARCH("/",N2819,1)-1)</f>
        <v>theater</v>
      </c>
      <c r="R2819" t="str">
        <f t="shared" ref="R2819:R2882" si="267">RIGHT(N2819, LEN(N2819)-SEARCH("/",N2819))</f>
        <v>plays</v>
      </c>
      <c r="S2819" s="12">
        <f t="shared" ref="S2819:S2882" si="268">(((J2819/60)/60)/24)+DATE(1970,1,1)</f>
        <v>42023.634976851856</v>
      </c>
      <c r="T2819" s="12">
        <f t="shared" ref="T2819:T2882" si="26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106.03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104.80000000000001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42401.610983796301</v>
      </c>
      <c r="T2822" s="12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42060.683935185181</v>
      </c>
      <c r="T2824" s="12">
        <f t="shared" si="26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116.92307692307693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103.33333333333334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107.74999999999999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120.24999999999999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100.37894736842105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106.52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110.66666666666667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114.71959999999999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108.25925925925925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187.09899999999999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42313.703900462962</v>
      </c>
      <c r="T2837" s="12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107.77777777777777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120.24999999999999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111.42857142857143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42291.739548611105</v>
      </c>
      <c r="T2843" s="12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41784.952488425923</v>
      </c>
      <c r="T2844" s="12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5.4545454545454541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31.546666666666667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0.2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3.8875000000000002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41.699999999999996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4.8666666666666663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19.736842105263158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42480.800648148142</v>
      </c>
      <c r="T2862" s="12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0.43307086614173229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0.04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0.89999999999999991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20.16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42.011733333333332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0.88500000000000001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4.67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38.119999999999997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3.4999999999999996E-2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10.833333333333334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42672.955138888887</v>
      </c>
      <c r="T2879" s="12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0.2589285714285714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23.333333333333332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42192.905694444446</v>
      </c>
      <c r="T2882" s="12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(E2883/D2883)*100</f>
        <v>0</v>
      </c>
      <c r="P2883" s="6" t="e">
        <f t="shared" ref="P2883:P2946" si="271">(E2883/L2883)</f>
        <v>#DIV/0!</v>
      </c>
      <c r="Q2883" t="str">
        <f t="shared" ref="Q2883:Q2946" si="272">LEFT(N2883, SEARCH("/",N2883,1)-1)</f>
        <v>theater</v>
      </c>
      <c r="R2883" t="str">
        <f t="shared" ref="R2883:R2946" si="273">RIGHT(N2883, LEN(N2883)-SEARCH("/",N2883))</f>
        <v>plays</v>
      </c>
      <c r="S2883" s="12">
        <f t="shared" ref="S2883:S2946" si="274">(((J2883/60)/60)/24)+DATE(1970,1,1)</f>
        <v>41916.597638888888</v>
      </c>
      <c r="T2883" s="12">
        <f t="shared" ref="T2883:T2946" si="275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33.6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19.079999999999998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0.41111111111111115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32.5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0.16666666666666669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38.066666666666663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9.0909090909090917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41869.714166666665</v>
      </c>
      <c r="T2894" s="12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0.5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4.5999999999999996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20.833333333333336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4.2133333333333338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61.909090909090914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0.8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1.6666666666666666E-2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0.77999999999999992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17.771428571428572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9.4166666666666661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0.08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42444.877743055549</v>
      </c>
      <c r="T2909" s="12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42499.731701388882</v>
      </c>
      <c r="T2910" s="12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1.1111111111111112E-2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3.3333333333333335E-3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36.5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14.058171745152354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0.02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4.0000000000000001E-3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61.1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7.8378378378378386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21.85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27.24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26.840000000000003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103.2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102.44597777777777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41863.584120370368</v>
      </c>
      <c r="T2927" s="12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130.83333333333334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102.06937499999999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100.92000000000002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105.0967741935484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102.76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100.88571428571429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133.33333333333331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101.375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102.875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107.24000000000001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4.0000000000000001E-3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20.424999999999997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42132.9143287037</v>
      </c>
      <c r="T2946" s="12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(E2947/D2947)*100</f>
        <v>0</v>
      </c>
      <c r="P2947" s="6" t="e">
        <f t="shared" ref="P2947:P3010" si="277">(E2947/L2947)</f>
        <v>#DIV/0!</v>
      </c>
      <c r="Q2947" t="str">
        <f t="shared" ref="Q2947:Q3010" si="278">LEFT(N2947, SEARCH("/",N2947,1)-1)</f>
        <v>theater</v>
      </c>
      <c r="R2947" t="str">
        <f t="shared" ref="R2947:R3010" si="279">RIGHT(N2947, LEN(N2947)-SEARCH("/",N2947))</f>
        <v>spaces</v>
      </c>
      <c r="S2947" s="12">
        <f t="shared" ref="S2947:S3010" si="280">(((J2947/60)/60)/24)+DATE(1970,1,1)</f>
        <v>42118.139583333337</v>
      </c>
      <c r="T2947" s="12">
        <f t="shared" ref="T2947:T3010" si="281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0.1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4.2880000000000003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42649.562118055561</v>
      </c>
      <c r="T2949" s="12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4.8000000000000004E-3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2.1919999999999997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8.0250000000000004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0.15125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42790.583368055552</v>
      </c>
      <c r="T2956" s="12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59.583333333333336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16.734177215189874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1.8666666666666669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109.62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121.8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106.85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100.71379999999999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109.00000000000001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113.63000000000001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113.92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162.5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100.15624999999999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105.35000000000001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174.8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100.125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171.42857142857142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113.56666666666666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129.46666666666667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101.4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109.16666666666666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128.92500000000001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102.06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146.53957758620692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100.352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121.64999999999999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42654.973703703698</v>
      </c>
      <c r="T2987" s="12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105.5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110.4008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42511.362048611118</v>
      </c>
      <c r="T2990" s="12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176.535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103.29411764705883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104.5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100.29999999999998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457.74666666666673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104.96000000000001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171.94285714285715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42090.912500000006</v>
      </c>
      <c r="T2998" s="12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103.73000000000002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103.029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118.88888888888889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318.69988910451895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108.50614285714286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41239.83625</v>
      </c>
      <c r="T3004" s="12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101.16666666666667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112.815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120.49622641509434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107.74999999999999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41957.756840277783</v>
      </c>
      <c r="T3008" s="12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101.16666666666667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42360.212025462963</v>
      </c>
      <c r="T3010" s="12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(E3011/D3011)*100</f>
        <v>119.756</v>
      </c>
      <c r="P3011" s="6">
        <f t="shared" ref="P3011:P3074" si="283">(E3011/L3011)</f>
        <v>233.8984375</v>
      </c>
      <c r="Q3011" t="str">
        <f t="shared" ref="Q3011:Q3074" si="284">LEFT(N3011, SEARCH("/",N3011,1)-1)</f>
        <v>theater</v>
      </c>
      <c r="R3011" t="str">
        <f t="shared" ref="R3011:R3074" si="285">RIGHT(N3011, LEN(N3011)-SEARCH("/",N3011))</f>
        <v>spaces</v>
      </c>
      <c r="S3011" s="12">
        <f t="shared" ref="S3011:S3074" si="286">(((J3011/60)/60)/24)+DATE(1970,1,1)</f>
        <v>41939.569907407407</v>
      </c>
      <c r="T3011" s="12">
        <f t="shared" ref="T3011:T3074" si="287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123.66666666666666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117.12499999999999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156.96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113.104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41920.123611111114</v>
      </c>
      <c r="T3016" s="12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103.17647058823529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102.61176470588236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105.84090909090908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100.71428571428571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42163.29833333334</v>
      </c>
      <c r="T3020" s="12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121.23333333333332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100.57142857142858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116.02222222222223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100.88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42121.675763888896</v>
      </c>
      <c r="T3025" s="12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246.42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302.2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143.33333333333334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131.44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168.01999999999998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109.67666666666666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106.6857142857143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127.2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146.53333333333333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112.53599999999999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108.78684000000001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126.732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213.20000000000002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100.49999999999999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108.71389999999998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107.5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110.48192771084338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110.00666666666667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109.34166666666667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132.70650000000001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190.84810126582278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166.4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41975.901180555549</v>
      </c>
      <c r="T3050" s="12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106.66666666666667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23.62857142857143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42744.416030092587</v>
      </c>
      <c r="T3053" s="12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0.15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0.4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5.0000000000000001E-3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1.6666666666666666E-2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3.0066666666666664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0.15227272727272728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66.84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19.566666666666666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42630.922893518517</v>
      </c>
      <c r="T3065" s="12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11.294666666666666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0.04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11.985714285714286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6.9999999999999993E-2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14.099999999999998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3.34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59.774999999999999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1.6666666666666666E-2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42658.690532407403</v>
      </c>
      <c r="T3074" s="12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(E3075/D3075)*100</f>
        <v>2.3035714285714284E-2</v>
      </c>
      <c r="P3075" s="6">
        <f t="shared" ref="P3075:P3138" si="289">(E3075/L3075)</f>
        <v>92.142857142857139</v>
      </c>
      <c r="Q3075" t="str">
        <f t="shared" ref="Q3075:Q3138" si="290">LEFT(N3075, SEARCH("/",N3075,1)-1)</f>
        <v>theater</v>
      </c>
      <c r="R3075" t="str">
        <f t="shared" ref="R3075:R3138" si="291">RIGHT(N3075, LEN(N3075)-SEARCH("/",N3075))</f>
        <v>spaces</v>
      </c>
      <c r="S3075" s="12">
        <f t="shared" ref="S3075:S3138" si="292">(((J3075/60)/60)/24)+DATE(1970,1,1)</f>
        <v>42111.684027777781</v>
      </c>
      <c r="T3075" s="12">
        <f t="shared" ref="T3075:T3138" si="29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8.8000000000000009E-2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42409.571284722217</v>
      </c>
      <c r="T3076" s="12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42551.102314814809</v>
      </c>
      <c r="T3077" s="12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15.06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0.47727272727272729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0.11833333333333333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0.8417399858735245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1.8799999999999997E-2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0.21029999999999999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0.27999999999999997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11.57920670115792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42246.883784722217</v>
      </c>
      <c r="T3087" s="12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0.25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0.625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0.19384615384615383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23.416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5.0808888888888886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15.920000000000002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22.75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41760.909039351849</v>
      </c>
      <c r="T3095" s="12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2.5000000000000001E-2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0.33512064343163539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17.150000000000002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13.900000000000002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15.225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39.112499999999997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0.26829268292682928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29.625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42.360992301112063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4.1000000000000005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42241.429120370376</v>
      </c>
      <c r="T3108" s="12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19.762499999999999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42128.814247685179</v>
      </c>
      <c r="T3109" s="12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5.1999999999999998E-2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25.030188679245285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0.04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26.640000000000004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41885.595138888886</v>
      </c>
      <c r="T3113" s="12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4.7363636363636363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4.2435339894712749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57.333333333333336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0.1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42509.374537037031</v>
      </c>
      <c r="T3119" s="12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0.31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0.05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9.8461538461538465E-3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42435.942083333335</v>
      </c>
      <c r="T3122" s="12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0.66666666666666674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58.291457286432156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68.153599999999997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3.2499999999999999E-3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4.16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42427.01807870371</v>
      </c>
      <c r="T3128" s="12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108.60666666666667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0.8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3.75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15.731707317073171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3.3333333333333333E-2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22.5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42800.720127314817</v>
      </c>
      <c r="T3136" s="12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20.849420849420849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127.8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42789.462430555555</v>
      </c>
      <c r="T3138" s="12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(E3139/D3139)*100</f>
        <v>3.3333333333333335</v>
      </c>
      <c r="P3139" s="6">
        <f t="shared" ref="P3139:P3202" si="295">(E3139/L3139)</f>
        <v>50</v>
      </c>
      <c r="Q3139" t="str">
        <f t="shared" ref="Q3139:Q3202" si="296">LEFT(N3139, SEARCH("/",N3139,1)-1)</f>
        <v>theater</v>
      </c>
      <c r="R3139" t="str">
        <f t="shared" ref="R3139:R3202" si="297">RIGHT(N3139, LEN(N3139)-SEARCH("/",N3139))</f>
        <v>plays</v>
      </c>
      <c r="S3139" s="12">
        <f t="shared" ref="S3139:S3202" si="298">(((J3139/60)/60)/24)+DATE(1970,1,1)</f>
        <v>42807.885057870371</v>
      </c>
      <c r="T3139" s="12">
        <f t="shared" ref="T3139:T3202" si="2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5.4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0.96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51.6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75.400000000000006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10.5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117.52499999999999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41909.969386574077</v>
      </c>
      <c r="T3149" s="12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131.16666666666669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100.4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105.95454545454545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335.58333333333337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112.92857142857142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188.50460000000001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101.81818181818181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113.99999999999999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41447.839722222219</v>
      </c>
      <c r="T3160" s="12">
        <f t="shared" si="2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133.48133333333334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101.53333333333335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105.1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127.15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111.15384615384616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106.76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41766.80572916667</v>
      </c>
      <c r="T3166" s="12">
        <f t="shared" si="2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162.66666666666666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160.22808571428573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116.16666666666666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124.2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103.01249999999999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112.25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108.8142857142857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114.99999999999999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41878.878379629627</v>
      </c>
      <c r="T3175" s="12">
        <f t="shared" si="2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101.13333333333334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109.55999999999999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114.8421052631579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117.39999999999999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171.73333333333335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114.16238095238094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119.75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109.00000000000001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100.88571428571429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109.00000000000001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107.20930232558139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102.18750000000001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116.29333333333334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12.327272727272726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4.0266666666666664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11.74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59.142857142857139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0.06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11.450000000000001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0.36666666666666664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52.16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41858.761782407404</v>
      </c>
      <c r="T3201" s="12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2E-3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42460.320613425924</v>
      </c>
      <c r="T3202" s="12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(E3203/D3203)*100</f>
        <v>1.25</v>
      </c>
      <c r="P3203" s="6">
        <f t="shared" ref="P3203:P3266" si="301">(E3203/L3203)</f>
        <v>12.5</v>
      </c>
      <c r="Q3203" t="str">
        <f t="shared" ref="Q3203:Q3266" si="302">LEFT(N3203, SEARCH("/",N3203,1)-1)</f>
        <v>theater</v>
      </c>
      <c r="R3203" t="str">
        <f t="shared" ref="R3203:R3266" si="303">RIGHT(N3203, LEN(N3203)-SEARCH("/",N3203))</f>
        <v>musical</v>
      </c>
      <c r="S3203" s="12">
        <f t="shared" ref="S3203:S3266" si="304">(((J3203/60)/60)/24)+DATE(1970,1,1)</f>
        <v>41861.767094907409</v>
      </c>
      <c r="T3203" s="12">
        <f t="shared" ref="T3203:T3266" si="305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54.52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3.4125000000000001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46.36363636363636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103.49999999999999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119.32315789473684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41778.637245370373</v>
      </c>
      <c r="T3211" s="12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125.76666666666667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119.74347826086958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41834.586574074077</v>
      </c>
      <c r="T3213" s="12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126.25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100.11666666666667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102.13333333333334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100.35142857142858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100.05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116.02222222222223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102.1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41971.002152777779</v>
      </c>
      <c r="T3220" s="12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100.11000000000001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100.84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103.42499999999998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124.8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109.51612903225806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42206.835370370376</v>
      </c>
      <c r="T3225" s="12">
        <f t="shared" si="3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102.03333333333333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102.35000000000001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104.16666666666667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102.34285714285714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107.86500000000001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109.88461538461539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41898.168125000004</v>
      </c>
      <c r="T3232" s="12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131.20000000000002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118.8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100.39275000000001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103.20666666666666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100.6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100.78754285714287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112.32142857142857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105.91914022517912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100.56666666666668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115.30588235294117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127.30419999999999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102.83750000000001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102.9375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104.3047619047619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111.22000000000001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105.86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100.79166666666666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104.92727272727274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101.55199999999999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110.73333333333333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127.82222222222221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101.82500000000002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101.25769230769231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128.06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106.29949999999999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105.21428571428571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106.16782608695652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109.24000000000001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100.45454545454547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103.04098360655738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112.1664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42016.800208333334</v>
      </c>
      <c r="T3266" s="12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(E3267/D3267)*100</f>
        <v>164</v>
      </c>
      <c r="P3267" s="6">
        <f t="shared" ref="P3267:P3330" si="307">(E3267/L3267)</f>
        <v>70.285714285714292</v>
      </c>
      <c r="Q3267" t="str">
        <f t="shared" ref="Q3267:Q3330" si="308">LEFT(N3267, SEARCH("/",N3267,1)-1)</f>
        <v>theater</v>
      </c>
      <c r="R3267" t="str">
        <f t="shared" ref="R3267:R3330" si="309">RIGHT(N3267, LEN(N3267)-SEARCH("/",N3267))</f>
        <v>plays</v>
      </c>
      <c r="S3267" s="12">
        <f t="shared" ref="S3267:S3330" si="310">(((J3267/60)/60)/24)+DATE(1970,1,1)</f>
        <v>42311.711979166663</v>
      </c>
      <c r="T3267" s="12">
        <f t="shared" ref="T3267:T3330" si="311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131.28333333333333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42136.536134259266</v>
      </c>
      <c r="T3268" s="12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102.1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101.49999999999999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42137.395798611105</v>
      </c>
      <c r="T3271" s="12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101.66666666666666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154.43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107.4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101.32258064516128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100.27777777777777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116.84444444444443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108.60000000000001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41931.682939814818</v>
      </c>
      <c r="T3279" s="12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103.4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114.27586206896552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42431.102534722217</v>
      </c>
      <c r="T3281" s="12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121.6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102.6467741935484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104.75000000000001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101.6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112.10242048409683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101.76666666666667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100.26489999999998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133.04200000000003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121.2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113.99999999999999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286.13861386138615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170.44444444444446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118.33333333333333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102.85857142857142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144.06666666666666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100.07272727272726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101.73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42239.957962962959</v>
      </c>
      <c r="T3300" s="12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116.19999999999999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136.16666666666666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133.46666666666667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42538.73583333334</v>
      </c>
      <c r="T3303" s="12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103.39285714285715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115.88888888888889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104.51666666666665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102.02500000000001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175.33333333333334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106.67999999999999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122.28571428571429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159.42857142857144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100.07692307692308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109.84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100.03999999999999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116.05000000000001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210.75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110.00000000000001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42466.303715277783</v>
      </c>
      <c r="T3317" s="12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100.08673425918037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41826.871238425927</v>
      </c>
      <c r="T3318" s="12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106.19047619047619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42499.039629629624</v>
      </c>
      <c r="T3319" s="12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125.6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107.4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101.51515151515152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125.89999999999999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101.66666666666666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112.5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101.375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101.25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146.38888888888889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41822.57503472222</v>
      </c>
      <c r="T3330" s="12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(E3331/D3331)*100</f>
        <v>116.8</v>
      </c>
      <c r="P3331" s="6">
        <f t="shared" ref="P3331:P3394" si="313">(E3331/L3331)</f>
        <v>44.92307692307692</v>
      </c>
      <c r="Q3331" t="str">
        <f t="shared" ref="Q3331:Q3394" si="314">LEFT(N3331, SEARCH("/",N3331,1)-1)</f>
        <v>theater</v>
      </c>
      <c r="R3331" t="str">
        <f t="shared" ref="R3331:R3394" si="315">RIGHT(N3331, LEN(N3331)-SEARCH("/",N3331))</f>
        <v>plays</v>
      </c>
      <c r="S3331" s="12">
        <f t="shared" ref="S3331:S3394" si="316">(((J3331/60)/60)/24)+DATE(1970,1,1)</f>
        <v>41837.323009259257</v>
      </c>
      <c r="T3331" s="12">
        <f t="shared" ref="T3331:T3394" si="317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106.26666666666667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104.52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104.57142857142858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138.62051149573753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100.32000000000001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42437.398680555561</v>
      </c>
      <c r="T3338" s="12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110.2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102.18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104.35000000000001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138.16666666666666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101.66666666666666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42062.296412037031</v>
      </c>
      <c r="T3344" s="12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171.42857142857142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101.44444444444444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110.00000000000001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119.44999999999999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100.2909090909091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153.4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104.42857142857143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101.1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107.52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101.93333333333334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126.28571428571429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101.4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102.99000000000001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106.25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101.37777777777779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113.46000000000001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218.00000000000003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101.41935483870968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105.93333333333332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42321.101759259262</v>
      </c>
      <c r="T3367" s="12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118.66666666666667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104.60000000000001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103.89999999999999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117.73333333333333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138.5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103.49999999999999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100.25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106.57142857142856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100.01249999999999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101.05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42053.732627314821</v>
      </c>
      <c r="T3379" s="12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107.63636363636364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103.64999999999999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104.43333333333334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41937.95344907407</v>
      </c>
      <c r="T3382" s="12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102.25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100.74285714285713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111.71428571428572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100.01100000000001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41953.8675</v>
      </c>
      <c r="T3387" s="12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116.86666666666667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41947.762592592589</v>
      </c>
      <c r="T3389" s="12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103.8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114.5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102.4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41815.774826388886</v>
      </c>
      <c r="T3392" s="12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41830.545694444445</v>
      </c>
      <c r="T3393" s="12">
        <f t="shared" si="3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100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42446.845543981486</v>
      </c>
      <c r="T3394" s="12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(E3395/D3395)*100</f>
        <v>105.80000000000001</v>
      </c>
      <c r="P3395" s="6">
        <f t="shared" ref="P3395:P3458" si="319">(E3395/L3395)</f>
        <v>36.06818181818182</v>
      </c>
      <c r="Q3395" t="str">
        <f t="shared" ref="Q3395:Q3458" si="320">LEFT(N3395, SEARCH("/",N3395,1)-1)</f>
        <v>theater</v>
      </c>
      <c r="R3395" t="str">
        <f t="shared" ref="R3395:R3458" si="321">RIGHT(N3395, LEN(N3395)-SEARCH("/",N3395))</f>
        <v>plays</v>
      </c>
      <c r="S3395" s="12">
        <f t="shared" ref="S3395:S3458" si="322">(((J3395/60)/60)/24)+DATE(1970,1,1)</f>
        <v>41923.921643518523</v>
      </c>
      <c r="T3395" s="12">
        <f t="shared" ref="T3395:T3458" si="323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142.36363636363635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42140.712314814817</v>
      </c>
      <c r="T3397" s="12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104.33333333333333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41764.44663194444</v>
      </c>
      <c r="T3398" s="12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112.00000000000001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111.07499999999999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41941.75203703704</v>
      </c>
      <c r="T3400" s="12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103.75000000000001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100.41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101.86206896551724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109.76666666666665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137.57142857142856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100.31000000000002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107.1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123.6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42544.814328703709</v>
      </c>
      <c r="T3411" s="12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108.5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103.56666666666668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103.49999999999999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119.6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100.00058823529412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41894.91375</v>
      </c>
      <c r="T3419" s="12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100.875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106.54545454545455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101.15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109.1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103.58333333333334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102.97033333333331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108.13333333333333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102.75000000000001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108.54949999999999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109.65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100.26315789473684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41776.063136574077</v>
      </c>
      <c r="T3435" s="12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105.55000000000001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41800.380428240744</v>
      </c>
      <c r="T3436" s="12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112.00000000000001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105.89999999999999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41851.541585648149</v>
      </c>
      <c r="T3438" s="12">
        <f t="shared" si="32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104.2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42100.927858796291</v>
      </c>
      <c r="T3440" s="12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134.67833333333334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105.2184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102.60000000000001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42124.841111111105</v>
      </c>
      <c r="T3444" s="12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185.5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108.2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107.80000000000001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109.76190476190477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170.625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101.23076923076924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153.19999999999999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128.33333333333334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100.71428571428571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100.64999999999999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191.3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2">
        <f t="shared" si="322"/>
        <v>41821.205636574072</v>
      </c>
      <c r="T3458" s="12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(E3459/D3459)*100</f>
        <v>140.19999999999999</v>
      </c>
      <c r="P3459" s="6">
        <f t="shared" ref="P3459:P3522" si="325">(E3459/L3459)</f>
        <v>50.981818181818184</v>
      </c>
      <c r="Q3459" t="str">
        <f t="shared" ref="Q3459:Q3522" si="326">LEFT(N3459, SEARCH("/",N3459,1)-1)</f>
        <v>theater</v>
      </c>
      <c r="R3459" t="str">
        <f t="shared" ref="R3459:R3522" si="327">RIGHT(N3459, LEN(N3459)-SEARCH("/",N3459))</f>
        <v>plays</v>
      </c>
      <c r="S3459" s="12">
        <f t="shared" ref="S3459:S3522" si="328">(((J3459/60)/60)/24)+DATE(1970,1,1)</f>
        <v>42016.706678240742</v>
      </c>
      <c r="T3459" s="12">
        <f t="shared" ref="T3459:T3522" si="32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124.33537832310839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126.2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41852.527222222219</v>
      </c>
      <c r="T3462" s="12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103.38000000000001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102.3236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127.14285714285714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121.78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42605.765381944439</v>
      </c>
      <c r="T3470" s="12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113.39285714285714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214.6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41841.820486111108</v>
      </c>
      <c r="T3473" s="12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102.05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113.33333333333333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41918.880833333329</v>
      </c>
      <c r="T3477" s="12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115.33333333333333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112.85000000000001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42053.916921296302</v>
      </c>
      <c r="T3480" s="12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127.86666666666666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41781.855092592588</v>
      </c>
      <c r="T3481" s="12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142.66666666666669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118.8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41989.24754629629</v>
      </c>
      <c r="T3483" s="12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138.33333333333334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159.9402985074627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114.24000000000001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100.60606060606061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155.20000000000002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127.75000000000001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121.2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112.7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127.49999999999999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158.20000000000002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105.26894736842105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106.86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41915.762835648151</v>
      </c>
      <c r="T3497" s="12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124.4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108.70406189555126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42511.741944444439</v>
      </c>
      <c r="T3499" s="12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102.42424242424242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105.5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106.3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42419.91942129629</v>
      </c>
      <c r="T3502" s="12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100.66666666666666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105.4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107.55999999999999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103.76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101.49999999999999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104.4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106.33333333333333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100.55555555555556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101.2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118.39285714285714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110.00000000000001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102.66666666666666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41794.817523148151</v>
      </c>
      <c r="T3519" s="12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110.04599999999999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101.35000000000001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100.75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42227.824212962965</v>
      </c>
      <c r="T3522" s="12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(E3523/D3523)*100</f>
        <v>169.42857142857144</v>
      </c>
      <c r="P3523" s="6">
        <f t="shared" ref="P3523:P3586" si="331">(E3523/L3523)</f>
        <v>45.615384615384613</v>
      </c>
      <c r="Q3523" t="str">
        <f t="shared" ref="Q3523:Q3586" si="332">LEFT(N3523, SEARCH("/",N3523,1)-1)</f>
        <v>theater</v>
      </c>
      <c r="R3523" t="str">
        <f t="shared" ref="R3523:R3586" si="333">RIGHT(N3523, LEN(N3523)-SEARCH("/",N3523))</f>
        <v>plays</v>
      </c>
      <c r="S3523" s="12">
        <f t="shared" ref="S3523:S3586" si="334">(((J3523/60)/60)/24)+DATE(1970,1,1)</f>
        <v>41881.361342592594</v>
      </c>
      <c r="T3523" s="12">
        <f t="shared" ref="T3523:T3586" si="335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113.65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101.56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116.91666666666667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101.15151515151514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118.95833333333334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126.2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42289.761192129634</v>
      </c>
      <c r="T3535" s="12">
        <f t="shared" si="33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156.20000000000002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103.15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42248.640162037031</v>
      </c>
      <c r="T3537" s="12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153.33333333333334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180.44444444444446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41923.354351851849</v>
      </c>
      <c r="T3539" s="12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128.44999999999999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119.66666666666667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102.23636363636363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104.66666666666666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100.4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102.27272727272727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114.40928571428573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101.9047619047619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104.80000000000001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101.83333333333333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106.27272727272728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113.42219999999999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42661.442060185189</v>
      </c>
      <c r="T3557" s="12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100.45454545454547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100.03599999999999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103.49999999999999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108.43750000000001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42115.889652777783</v>
      </c>
      <c r="T3562" s="12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102.4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42203.680300925931</v>
      </c>
      <c r="T3563" s="12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148.88888888888889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105.49000000000002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100.49999999999999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42236.623252314821</v>
      </c>
      <c r="T3566" s="12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130.55555555555557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104.75000000000001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108.80000000000001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111.00000000000001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100.47999999999999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114.35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41976.331979166673</v>
      </c>
      <c r="T3572" s="12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122.06666666666666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102.8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106.12068965517241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41926.942685185182</v>
      </c>
      <c r="T3576" s="12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101.33000000000001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100.01333333333334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113.88888888888889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108.5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115.5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42168.316481481481</v>
      </c>
      <c r="T3586" s="12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(E3587/D3587)*100</f>
        <v>119.11764705882352</v>
      </c>
      <c r="P3587" s="6">
        <f t="shared" ref="P3587:P3650" si="337">(E3587/L3587)</f>
        <v>176.08695652173913</v>
      </c>
      <c r="Q3587" t="str">
        <f t="shared" ref="Q3587:Q3650" si="338">LEFT(N3587, SEARCH("/",N3587,1)-1)</f>
        <v>theater</v>
      </c>
      <c r="R3587" t="str">
        <f t="shared" ref="R3587:R3650" si="339">RIGHT(N3587, LEN(N3587)-SEARCH("/",N3587))</f>
        <v>plays</v>
      </c>
      <c r="S3587" s="12">
        <f t="shared" ref="S3587:S3650" si="340">(((J3587/60)/60)/24)+DATE(1970,1,1)</f>
        <v>41964.716319444444</v>
      </c>
      <c r="T3587" s="12">
        <f t="shared" ref="T3587:T3650" si="341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109.42666666666668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126.6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100.49999999999999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127.49999999999999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100.05999999999999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127.25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110.63333333333334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125.93749999999999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118.5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107.72727272727273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102.60000000000001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110.1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42220.79487268519</v>
      </c>
      <c r="T3601" s="12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104.35000000000001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100.05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170.66666666666669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112.83333333333334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130.26666666666665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105.45454545454544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42338.963912037041</v>
      </c>
      <c r="T3609" s="12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42506.709375000006</v>
      </c>
      <c r="T3610" s="12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153.31632653061226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42429.991724537031</v>
      </c>
      <c r="T3611" s="12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162.30000000000001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144.4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41789.726979166669</v>
      </c>
      <c r="T3614" s="12">
        <f t="shared" si="34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100.8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106.80000000000001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124.8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118.91891891891892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42779.610289351855</v>
      </c>
      <c r="T3619" s="12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112.99999999999999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42661.132245370376</v>
      </c>
      <c r="T3621" s="12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105.19047619047619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109.73333333333332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100.099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104.93333333333332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42545.774189814809</v>
      </c>
      <c r="T3626" s="12">
        <f t="shared" si="34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102.66666666666666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101.82500000000002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1.9999999999999998E-4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3.3333333333333333E-2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51.023391812865491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35.24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4.246666666666667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36.457142857142856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42226.694780092599</v>
      </c>
      <c r="T3638" s="12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30.866666666666664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6.5454545454545459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4.0000000000000001E-3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41899.627071759263</v>
      </c>
      <c r="T3643" s="12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2.1428571428571428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16.420000000000002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0.1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4.8099999999999996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100.38249999999999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41887.292187500003</v>
      </c>
      <c r="T3650" s="12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(E3651/D3651)*100</f>
        <v>104</v>
      </c>
      <c r="P3651" s="6">
        <f t="shared" ref="P3651:P3714" si="343">(E3651/L3651)</f>
        <v>97.5</v>
      </c>
      <c r="Q3651" t="str">
        <f t="shared" ref="Q3651:Q3714" si="344">LEFT(N3651, SEARCH("/",N3651,1)-1)</f>
        <v>theater</v>
      </c>
      <c r="R3651" t="str">
        <f t="shared" ref="R3651:R3714" si="345">RIGHT(N3651, LEN(N3651)-SEARCH("/",N3651))</f>
        <v>plays</v>
      </c>
      <c r="S3651" s="12">
        <f t="shared" ref="S3651:S3714" si="346">(((J3651/60)/60)/24)+DATE(1970,1,1)</f>
        <v>41780.712893518517</v>
      </c>
      <c r="T3651" s="12">
        <f t="shared" ref="T3651:T3714" si="347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250.66666666666669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100.49999999999999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174.4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116.26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105.82000000000001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42737.910138888896</v>
      </c>
      <c r="T3658" s="12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110.75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42499.629849537043</v>
      </c>
      <c r="T3659" s="12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100.66666666666666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102.03333333333333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111.00000000000001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101.42500000000001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109.375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115.16129032258064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103.17033333333335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42173.970127314817</v>
      </c>
      <c r="T3669" s="12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103.49999999999999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138.19999999999999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109.54545454545455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100.85714285714286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101.53333333333335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113.625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128.75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102.90416666666667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41802.574282407404</v>
      </c>
      <c r="T3679" s="12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102.49999999999999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110.1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112.76666666666667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42627.454097222217</v>
      </c>
      <c r="T3682" s="12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111.9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139.19999999999999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110.85714285714286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139.06666666666666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105.69999999999999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101.42857142857142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100.245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109.16666666666666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118.33333333333333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41940.598182870373</v>
      </c>
      <c r="T3692" s="12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127.96000000000001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41891.96503472222</v>
      </c>
      <c r="T3694" s="12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129.12912912912913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107.42857142857143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100.125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110.52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100.8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121.2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100.33333333333334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109.16666666666666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123.42857142857142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136.33666666666667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103.46657233816768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121.33333333333334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41810.142199074071</v>
      </c>
      <c r="T3710" s="12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108.25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141.15384615384616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113.99999999999999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153.73333333333335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2">
        <f t="shared" si="346"/>
        <v>42134.172071759262</v>
      </c>
      <c r="T3714" s="12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(E3715/D3715)*100</f>
        <v>101.49999999999999</v>
      </c>
      <c r="P3715" s="6">
        <f t="shared" ref="P3715:P3778" si="349">(E3715/L3715)</f>
        <v>106.84210526315789</v>
      </c>
      <c r="Q3715" t="str">
        <f t="shared" ref="Q3715:Q3778" si="350">LEFT(N3715, SEARCH("/",N3715,1)-1)</f>
        <v>theater</v>
      </c>
      <c r="R3715" t="str">
        <f t="shared" ref="R3715:R3778" si="351">RIGHT(N3715, LEN(N3715)-SEARCH("/",N3715))</f>
        <v>plays</v>
      </c>
      <c r="S3715" s="12">
        <f t="shared" ref="S3715:S3778" si="352">(((J3715/60)/60)/24)+DATE(1970,1,1)</f>
        <v>42505.738032407404</v>
      </c>
      <c r="T3715" s="12">
        <f t="shared" ref="T3715:T3778" si="353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102.35000000000001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42118.556331018524</v>
      </c>
      <c r="T3716" s="12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102.57142857142858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155.75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100.75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239.4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104.51515151515152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100.8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111.20000000000002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102.04444444444445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41943.753032407411</v>
      </c>
      <c r="T3725" s="12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102.54767441860466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42465.491435185191</v>
      </c>
      <c r="T3726" s="12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338.70588235294122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42462.140868055561</v>
      </c>
      <c r="T3728" s="12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100.75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11.272727272727273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15.411764705882353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28.466666666666669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13.333333333333334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0.66666666666666674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21.428571428571427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20.125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17.899999999999999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41831.697939814818</v>
      </c>
      <c r="T3747" s="12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103.52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100.44999999999999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132.6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42403.035567129627</v>
      </c>
      <c r="T3753" s="12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112.99999999999999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103.34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129.63636363636363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101.11111111111111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108.51428571428572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102.33333333333334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41747.471504629626</v>
      </c>
      <c r="T3760" s="12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110.24425000000002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101.0154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106.24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42499.842962962968</v>
      </c>
      <c r="T3766" s="12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113.45714285714286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102.65010000000001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116.75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107.65274999999998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110.2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108.2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42656.005173611105</v>
      </c>
      <c r="T3775" s="12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100.25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106.71250000000001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41814.367800925924</v>
      </c>
      <c r="T3778" s="12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(E3779/D3779)*100</f>
        <v>143.19999999999999</v>
      </c>
      <c r="P3779" s="6">
        <f t="shared" ref="P3779:P3842" si="355">(E3779/L3779)</f>
        <v>48.542372881355931</v>
      </c>
      <c r="Q3779" t="str">
        <f t="shared" ref="Q3779:Q3842" si="356">LEFT(N3779, SEARCH("/",N3779,1)-1)</f>
        <v>theater</v>
      </c>
      <c r="R3779" t="str">
        <f t="shared" ref="R3779:R3842" si="357">RIGHT(N3779, LEN(N3779)-SEARCH("/",N3779))</f>
        <v>musical</v>
      </c>
      <c r="S3779" s="12">
        <f t="shared" ref="S3779:S3842" si="358">(((J3779/60)/60)/24)+DATE(1970,1,1)</f>
        <v>41887.111354166671</v>
      </c>
      <c r="T3779" s="12">
        <f t="shared" ref="T3779:T3842" si="35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105.04166666666667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103.98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42425.735416666663</v>
      </c>
      <c r="T3781" s="12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42166.219733796301</v>
      </c>
      <c r="T3782" s="12">
        <f t="shared" si="3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109.66666666666667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101.75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42546.862233796302</v>
      </c>
      <c r="T3784" s="12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128.91666666666666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114.99999999999999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150.75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110.96666666666665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100.28571428571429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0.66666666666666674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0.27999999999999997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59.657142857142851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1.6666666666666667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4.4444444444444444E-3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89.666666666666657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1.4642857142857144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41831.722777777781</v>
      </c>
      <c r="T3800" s="12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4.0199999999999996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19.650000000000002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2E-3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6.6666666666666666E-2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30.333333333333336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101.25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121.73333333333333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109.55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100.95190476190474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140.13333333333333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100.001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119.238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107.25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227.99999999999997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106.4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143.33333333333334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104.54285714285714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110.02000000000001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105.42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119.16666666666667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152.66666666666666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42034.928252314814</v>
      </c>
      <c r="T3829" s="12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41944.527627314819</v>
      </c>
      <c r="T3830" s="12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100.2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106.02199999999999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104.66666666666666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116.66666666666667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41963.872361111105</v>
      </c>
      <c r="T3835" s="12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109.03333333333333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112.5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102.1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100.824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101.25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42155.142638888887</v>
      </c>
      <c r="T3841" s="12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6500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42432.701724537037</v>
      </c>
      <c r="T3842" s="12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(E3843/D3843)*100</f>
        <v>8.7200000000000006</v>
      </c>
      <c r="P3843" s="6">
        <f t="shared" ref="P3843:P3906" si="361">(E3843/L3843)</f>
        <v>25.647058823529413</v>
      </c>
      <c r="Q3843" t="str">
        <f t="shared" ref="Q3843:Q3906" si="362">LEFT(N3843, SEARCH("/",N3843,1)-1)</f>
        <v>theater</v>
      </c>
      <c r="R3843" t="str">
        <f t="shared" ref="R3843:R3906" si="363">RIGHT(N3843, LEN(N3843)-SEARCH("/",N3843))</f>
        <v>plays</v>
      </c>
      <c r="S3843" s="12">
        <f t="shared" ref="S3843:S3906" si="364">(((J3843/60)/60)/24)+DATE(1970,1,1)</f>
        <v>41780.785729166666</v>
      </c>
      <c r="T3843" s="12">
        <f t="shared" ref="T3843:T3906" si="365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21.94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21.3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41.489795918367342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2.105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42248.627013888887</v>
      </c>
      <c r="T3847" s="12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16.161904761904761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16.376923076923077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3.8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34.08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0.2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2.5999999999999999E-2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16.254545454545454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0.02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42128.431064814817</v>
      </c>
      <c r="T3860" s="12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0.04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17.666666666666668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41833.660995370366</v>
      </c>
      <c r="T3862" s="12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1.3333333333333334E-2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26.937422295897225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0.54999999999999993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12.55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0.2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41865.659780092588</v>
      </c>
      <c r="T3870" s="12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3.4474868431088401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41793.17219907407</v>
      </c>
      <c r="T3872" s="12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2.666666666666667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52.794871794871788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4.9639999999999995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5.5555555555555552E-2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13.066666666666665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27.1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16.826666666666668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32.5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41867.652280092596</v>
      </c>
      <c r="T3894" s="12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21.55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3.4666666666666663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10.625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17.599999999999998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32.56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41843.775011574071</v>
      </c>
      <c r="T3901" s="12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5.4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0.83333333333333337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42317.826377314821</v>
      </c>
      <c r="T3903" s="12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48.833333333333336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0.03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42095.229166666672</v>
      </c>
      <c r="T3906" s="12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(E3907/D3907)*100</f>
        <v>11.533333333333333</v>
      </c>
      <c r="P3907" s="6">
        <f t="shared" ref="P3907:P3970" si="367">(E3907/L3907)</f>
        <v>24.714285714285715</v>
      </c>
      <c r="Q3907" t="str">
        <f t="shared" ref="Q3907:Q3970" si="368">LEFT(N3907, SEARCH("/",N3907,1)-1)</f>
        <v>theater</v>
      </c>
      <c r="R3907" t="str">
        <f t="shared" ref="R3907:R3970" si="369">RIGHT(N3907, LEN(N3907)-SEARCH("/",N3907))</f>
        <v>plays</v>
      </c>
      <c r="S3907" s="12">
        <f t="shared" ref="S3907:S3970" si="370">(((J3907/60)/60)/24)+DATE(1970,1,1)</f>
        <v>42124.623877314814</v>
      </c>
      <c r="T3907" s="12">
        <f t="shared" ref="T3907:T3970" si="37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67.333333333333329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15.299999999999999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8.6666666666666679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0.22499999999999998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3.0833333333333335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37.412500000000001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6.6666666666666671E-3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36.36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42114.818935185183</v>
      </c>
      <c r="T3916" s="12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0.33333333333333337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0.2857142857142857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0.2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1.7999999999999998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42358.684872685189</v>
      </c>
      <c r="T3921" s="12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5.4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42657.38726851852</v>
      </c>
      <c r="T3922" s="12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8.1333333333333329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12.034782608695652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15.266666666666667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0.3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13.020000000000001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2.2650000000000001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8.3333333333333332E-3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15.742857142857142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43.833333333333336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42221.656782407401</v>
      </c>
      <c r="T3937" s="12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86.135181975736558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12.196620583717358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42151.905717592599</v>
      </c>
      <c r="T3940" s="12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0.1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0.22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0.90909090909090906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35.64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0.25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3.3666666666666663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41829.325497685182</v>
      </c>
      <c r="T3950" s="12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15.770000000000001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0.625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5.0000000000000001E-4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9.6153846153846159E-2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24.285714285714285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2.5000000000000001E-2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42513.976319444439</v>
      </c>
      <c r="T3959" s="12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32.049999999999997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41816.950370370374</v>
      </c>
      <c r="T3960" s="12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24.333333333333336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1.5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0.42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14.249999999999998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0.6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24.117647058823529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10.54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42452.815659722226</v>
      </c>
      <c r="T3970" s="12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(E3971/D3971)*100</f>
        <v>7.4690265486725664</v>
      </c>
      <c r="P3971" s="6">
        <f t="shared" ref="P3971:P4034" si="373">(E3971/L3971)</f>
        <v>35.166666666666664</v>
      </c>
      <c r="Q3971" t="str">
        <f t="shared" ref="Q3971:Q4034" si="374">LEFT(N3971, SEARCH("/",N3971,1)-1)</f>
        <v>theater</v>
      </c>
      <c r="R3971" t="str">
        <f t="shared" ref="R3971:R4034" si="375">RIGHT(N3971, LEN(N3971)-SEARCH("/",N3971))</f>
        <v>plays</v>
      </c>
      <c r="S3971" s="12">
        <f t="shared" ref="S3971:S4034" si="376">(((J3971/60)/60)/24)+DATE(1970,1,1)</f>
        <v>42601.854699074072</v>
      </c>
      <c r="T3971" s="12">
        <f t="shared" ref="T3971:T4034" si="377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7.3333333333333334E-2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42447.863553240735</v>
      </c>
      <c r="T3972" s="12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0.97142857142857131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21.099999999999998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78.100000000000009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47.692307692307693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10.7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34.802513464991023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41920.963472222218</v>
      </c>
      <c r="T3986" s="12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32.049999999999997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37.75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6.0000000000000001E-3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0.25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16.566666666666666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41950.26694444444</v>
      </c>
      <c r="T3998" s="12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57.199999999999996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16.514285714285716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0.125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37.75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1.8399999999999999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10.050000000000001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0.2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1.3333333333333335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6.6666666666666671E-3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0.25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41848.772928240738</v>
      </c>
      <c r="T4009" s="12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3.8860103626943006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24.194444444444443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7.6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1.3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1.4285714285714287E-2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42174.780821759254</v>
      </c>
      <c r="T4017" s="12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14.000000000000002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8.6666666666666679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0.82857142857142851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16.666666666666664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0.83333333333333337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69.561111111111103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41990.584108796291</v>
      </c>
      <c r="T4024" s="12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42408.999571759254</v>
      </c>
      <c r="T4025" s="12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28.050000000000004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2">
        <f t="shared" si="376"/>
        <v>42322.025115740747</v>
      </c>
      <c r="T4031" s="12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42374.655081018514</v>
      </c>
      <c r="T4032" s="12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6.8287037037037033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42293.809212962966</v>
      </c>
      <c r="T4034" s="12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(E4035/D4035)*100</f>
        <v>25.698702928870294</v>
      </c>
      <c r="P4035" s="6">
        <f t="shared" ref="P4035:P4098" si="379">(E4035/L4035)</f>
        <v>65.340319148936175</v>
      </c>
      <c r="Q4035" t="str">
        <f t="shared" ref="Q4035:Q4098" si="380">LEFT(N4035, SEARCH("/",N4035,1)-1)</f>
        <v>theater</v>
      </c>
      <c r="R4035" t="str">
        <f t="shared" ref="R4035:R4098" si="381">RIGHT(N4035, LEN(N4035)-SEARCH("/",N4035))</f>
        <v>plays</v>
      </c>
      <c r="S4035" s="12">
        <f t="shared" ref="S4035:S4098" si="382">(((J4035/60)/60)/24)+DATE(1970,1,1)</f>
        <v>42614.268796296295</v>
      </c>
      <c r="T4035" s="12">
        <f t="shared" ref="T4035:T4098" si="383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1.4814814814814816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36.85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41903.882951388885</v>
      </c>
      <c r="T4037" s="12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47.05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41804.937083333331</v>
      </c>
      <c r="T4038" s="12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11.428571428571429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42497.070775462969</v>
      </c>
      <c r="T4039" s="12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12.04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41869.798726851855</v>
      </c>
      <c r="T4040" s="12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31.25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0.42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0.21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37.5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0.02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8.2142857142857135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2.1999999999999997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17.652941176470588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0.08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6.6666666666666666E-2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41761.810150462967</v>
      </c>
      <c r="T4053" s="12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37.533333333333339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17.62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42534.933321759265</v>
      </c>
      <c r="T4058" s="12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22.142857142857142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1.4210526315789473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19.25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0.67500000000000004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0.16666666666666669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60.9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34.4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16.5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0.4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42078.34520833334</v>
      </c>
      <c r="T4075" s="12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26.727272727272727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28.799999999999997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41905.795706018522</v>
      </c>
      <c r="T4078" s="12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8.9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0.16666666666666669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42511.698101851856</v>
      </c>
      <c r="T4082" s="12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15.737410071942445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21.685714285714287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0.33333333333333337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0.2857142857142857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10.8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41990.612546296295</v>
      </c>
      <c r="T4090" s="12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12.75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1.8181818181818181E-2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42039.194988425923</v>
      </c>
      <c r="T4094" s="12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36.5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2.666666666666667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11.428571428571429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42750.530312499999</v>
      </c>
      <c r="T4098" s="12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(E4099/D4099)*100</f>
        <v>0</v>
      </c>
      <c r="P4099" s="6" t="e">
        <f t="shared" ref="P4099:P4115" si="385">(E4099/L4099)</f>
        <v>#DIV/0!</v>
      </c>
      <c r="Q4099" t="str">
        <f t="shared" ref="Q4099:Q4115" si="386">LEFT(N4099, SEARCH("/",N4099,1)-1)</f>
        <v>theater</v>
      </c>
      <c r="R4099" t="str">
        <f t="shared" ref="R4099:R4115" si="387">RIGHT(N4099, LEN(N4099)-SEARCH("/",N4099))</f>
        <v>plays</v>
      </c>
      <c r="S4099" s="12">
        <f t="shared" ref="S4099:S4115" si="388">(((J4099/60)/60)/24)+DATE(1970,1,1)</f>
        <v>42344.824502314819</v>
      </c>
      <c r="T4099" s="12">
        <f t="shared" ref="T4099:T4115" si="38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27.400000000000002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21.366666666666667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6.9696969696969706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70.599999999999994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2.0500000000000003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42767.031678240746</v>
      </c>
      <c r="T4110" s="12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28.666666666666668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42512.626747685179</v>
      </c>
      <c r="T4112" s="12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3.1333333333333333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0.04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42400.946597222224</v>
      </c>
      <c r="T4114" s="12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0.2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42358.573182870372</v>
      </c>
      <c r="T4115" s="12">
        <f t="shared" si="389"/>
        <v>42377.273611111115</v>
      </c>
    </row>
  </sheetData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5" operator="containsText" id="{B1C268FA-3C20-4DFF-88EF-73C8A2823A2D}">
            <xm:f>NOT(ISERROR(SEARCH($F$2,F1)))</xm:f>
            <xm:f>$F$2</xm:f>
            <x14:dxf>
              <fill>
                <patternFill>
                  <bgColor theme="9"/>
                </patternFill>
              </fill>
            </x14:dxf>
          </x14:cfRule>
          <x14:cfRule type="containsText" priority="4" operator="containsText" id="{D34DD43C-AD35-4AB6-AD0D-8D7D1989769F}">
            <xm:f>NOT(ISERROR(SEARCH($F$122,F1)))</xm:f>
            <xm:f>$F$122</xm:f>
            <x14:dxf>
              <fill>
                <patternFill>
                  <bgColor rgb="FFFFC000"/>
                </patternFill>
              </fill>
            </x14:dxf>
          </x14:cfRule>
          <x14:cfRule type="containsText" priority="3" operator="containsText" id="{3A5FABA1-C78B-4628-92F5-4BAB95CB4071}">
            <xm:f>NOT(ISERROR(SEARCH($F$162,F1)))</xm:f>
            <xm:f>$F$162</xm:f>
            <x14:dxf>
              <fill>
                <patternFill>
                  <bgColor rgb="FF00B0F0"/>
                </patternFill>
              </fill>
            </x14:dxf>
          </x14:cfRule>
          <x14:cfRule type="containsText" priority="2" operator="containsText" id="{45E254A1-F1CD-4FB2-9F44-9778BF9281F5}">
            <xm:f>NOT(ISERROR(SEARCH($F$3130,F1)))</xm:f>
            <xm:f>$F$3130</xm:f>
            <x14:dxf>
              <fill>
                <patternFill>
                  <bgColor rgb="FF7030A0"/>
                </patternFill>
              </fill>
            </x14:dxf>
          </x14:cfRule>
          <xm:sqref>F1:F1048576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Bonus</vt:lpstr>
      <vt:lpstr>Sheet4</vt:lpstr>
      <vt:lpstr>Sheet3</vt:lpstr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iAppa</cp:lastModifiedBy>
  <dcterms:created xsi:type="dcterms:W3CDTF">2017-04-20T15:17:24Z</dcterms:created>
  <dcterms:modified xsi:type="dcterms:W3CDTF">2019-12-11T20:47:34Z</dcterms:modified>
</cp:coreProperties>
</file>