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CS HomeWorks\BCSHomeWork\HomeWork1\Homework1-excel-challenge-Solved-iAPPA\"/>
    </mc:Choice>
  </mc:AlternateContent>
  <bookViews>
    <workbookView xWindow="1968" yWindow="0" windowWidth="21072" windowHeight="9780" tabRatio="429" activeTab="4"/>
  </bookViews>
  <sheets>
    <sheet name="Bonus" sheetId="5" r:id="rId1"/>
    <sheet name="Sheet4" sheetId="4" r:id="rId2"/>
    <sheet name="Sheet3" sheetId="3" r:id="rId3"/>
    <sheet name="Sheet2" sheetId="2" r:id="rId4"/>
    <sheet name="Sheet1" sheetId="1" r:id="rId5"/>
  </sheet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J2" i="5"/>
  <c r="J3" i="5"/>
  <c r="J4" i="5"/>
  <c r="J5" i="5"/>
  <c r="J6" i="5"/>
  <c r="J7" i="5"/>
  <c r="J8" i="5"/>
  <c r="J9" i="5"/>
  <c r="J10" i="5"/>
  <c r="J11" i="5"/>
  <c r="J12" i="5"/>
  <c r="J13" i="5"/>
  <c r="D2" i="5"/>
  <c r="D3" i="5"/>
  <c r="D4" i="5"/>
  <c r="D5" i="5"/>
  <c r="D6" i="5"/>
  <c r="D7" i="5"/>
  <c r="D8" i="5"/>
  <c r="D9" i="5"/>
  <c r="D10" i="5"/>
  <c r="D11" i="5"/>
  <c r="D12" i="5"/>
  <c r="D13" i="5"/>
  <c r="C2" i="5"/>
  <c r="C3" i="5"/>
  <c r="C4" i="5"/>
  <c r="C5" i="5"/>
  <c r="C6" i="5"/>
  <c r="C7" i="5"/>
  <c r="C8" i="5"/>
  <c r="C9" i="5"/>
  <c r="C10" i="5"/>
  <c r="C11" i="5"/>
  <c r="C12" i="5"/>
  <c r="C13" i="5"/>
  <c r="B2" i="5"/>
  <c r="B13" i="5"/>
  <c r="B12" i="5"/>
  <c r="B11" i="5"/>
  <c r="B10" i="5"/>
  <c r="B9" i="5"/>
  <c r="B8" i="5"/>
  <c r="B7" i="5"/>
  <c r="B6" i="5"/>
  <c r="B5" i="5"/>
  <c r="B4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<sst xmlns="http://schemas.openxmlformats.org/spreadsheetml/2006/main" count="24811" uniqueCount="8399">
  <si>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</si>
  <si>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</si>
  <si>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</si>
  <si>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</si>
  <si>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</si>
  <si>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</si>
  <si>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</si>
  <si>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</si>
  <si>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</si>
  <si>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</si>
  <si>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</si>
  <si>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</si>
  <si>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</si>
  <si>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</si>
  <si>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</si>
  <si>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</si>
  <si>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</si>
  <si>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</si>
  <si>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</si>
  <si>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</si>
  <si>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</si>
  <si>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</si>
  <si>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</si>
  <si>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</si>
  <si>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</si>
  <si>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</si>
  <si>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</si>
  <si>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</si>
  <si>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</si>
  <si>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</si>
  <si>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</si>
  <si>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</si>
  <si>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</si>
  <si>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</si>
  <si>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</si>
  <si>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</si>
  <si>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</si>
  <si>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</si>
  <si>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</si>
  <si>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</si>
  <si>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</si>
  <si>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</si>
  <si>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</si>
  <si>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</si>
  <si>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</si>
  <si>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</si>
  <si>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</si>
  <si>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</si>
  <si>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</si>
  <si>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</si>
  <si>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</si>
  <si>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</si>
  <si>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</si>
  <si>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</si>
  <si>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</si>
  <si>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</si>
  <si>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</si>
  <si>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</si>
  <si>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</si>
  <si>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</si>
  <si>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</si>
  <si>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</si>
  <si>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</si>
  <si>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</si>
  <si>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</si>
  <si>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</si>
  <si>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</si>
  <si>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</si>
  <si>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</si>
  <si>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</si>
  <si>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</si>
  <si>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</si>
  <si>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</si>
  <si>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</si>
  <si>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</si>
  <si>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</si>
  <si>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</si>
  <si>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</si>
  <si>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</si>
  <si>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</si>
  <si>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</si>
  <si>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</si>
  <si>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</si>
  <si>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</si>
  <si>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</si>
  <si>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</si>
  <si>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</si>
  <si>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</si>
  <si>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</si>
  <si>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</si>
  <si>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</si>
  <si>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</si>
  <si>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</si>
  <si>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</si>
  <si>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</si>
  <si>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</si>
  <si>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</si>
  <si>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</si>
  <si>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</si>
  <si>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</si>
  <si>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</si>
  <si>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</si>
  <si>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</si>
  <si>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</si>
  <si>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</si>
  <si>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</si>
  <si>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</si>
  <si>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</si>
  <si>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</si>
  <si>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</si>
  <si>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</si>
  <si>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</si>
  <si>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</si>
  <si>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</si>
  <si>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</si>
  <si>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</si>
  <si>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</si>
  <si>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</si>
  <si>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</si>
  <si>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</si>
  <si>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</si>
  <si>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</si>
  <si>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</si>
  <si>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</si>
  <si>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</si>
  <si>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</si>
  <si>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</si>
  <si>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</si>
  <si>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</si>
  <si>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</si>
  <si>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</si>
  <si>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</si>
  <si>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</si>
  <si>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</si>
  <si>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</si>
  <si>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</si>
  <si>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</si>
  <si>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</si>
  <si>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</si>
  <si>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</si>
  <si>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</si>
  <si>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</si>
  <si>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</si>
  <si>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</si>
  <si>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</si>
  <si>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</si>
  <si>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</si>
  <si>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</si>
  <si>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</si>
  <si>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</si>
  <si>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</si>
  <si>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</si>
  <si>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</si>
  <si>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</si>
  <si>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</si>
  <si>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</si>
  <si>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</si>
  <si>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</si>
  <si>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</si>
  <si>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</si>
  <si>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</si>
  <si>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</si>
  <si>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</si>
  <si>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</si>
  <si>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</si>
  <si>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</si>
  <si>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</si>
  <si>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</si>
  <si>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</si>
  <si>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</si>
  <si>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</si>
  <si>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</si>
  <si>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</si>
  <si>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</si>
  <si>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</si>
  <si>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</si>
  <si>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</si>
  <si>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</si>
  <si>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</si>
  <si>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</si>
  <si>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</si>
  <si>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</si>
  <si>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</si>
  <si>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</si>
  <si>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</si>
  <si>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</si>
  <si>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</si>
  <si>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</si>
  <si>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</si>
  <si>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</si>
  <si>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</si>
  <si>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</si>
  <si>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</si>
  <si>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</si>
  <si>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</si>
  <si>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</si>
  <si>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</si>
  <si>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</si>
  <si>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</si>
  <si>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</si>
  <si>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</si>
  <si>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</si>
  <si>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</si>
  <si>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</si>
  <si>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</si>
  <si>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</si>
  <si>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</si>
  <si>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</si>
  <si>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</si>
  <si>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</si>
  <si>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</si>
  <si>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</si>
  <si>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</si>
  <si>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</si>
  <si>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</si>
  <si>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</si>
  <si>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</si>
  <si>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</si>
  <si>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</si>
  <si>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</si>
  <si>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</si>
  <si>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</si>
  <si>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</si>
  <si>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</si>
  <si>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</si>
  <si>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</si>
  <si>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</si>
  <si>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</si>
  <si>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</si>
  <si>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</si>
  <si>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</si>
  <si>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</si>
  <si>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</si>
  <si>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</si>
  <si>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</si>
  <si>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</si>
  <si>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</si>
  <si>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</si>
  <si>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</si>
  <si>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</si>
  <si>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</si>
  <si>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</si>
  <si>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</si>
  <si>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</si>
  <si>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</si>
  <si>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</si>
  <si>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</si>
  <si>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</si>
  <si>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</si>
  <si>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</si>
  <si>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</si>
  <si>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</si>
  <si>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</si>
  <si>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</si>
  <si>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</si>
  <si>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</si>
  <si>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</si>
  <si>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</si>
  <si>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</si>
  <si>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</si>
  <si>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</si>
  <si>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</si>
  <si>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</si>
  <si>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</si>
  <si>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</si>
  <si>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</si>
  <si>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</si>
  <si>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</si>
  <si>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</si>
  <si>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</si>
  <si>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</si>
  <si>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</si>
  <si>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</si>
  <si>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</si>
  <si>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</si>
  <si>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</si>
  <si>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</si>
  <si>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</si>
  <si>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</si>
  <si>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</si>
  <si>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</si>
  <si>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</si>
  <si>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</si>
  <si>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</si>
  <si>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</si>
  <si>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</si>
  <si>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</si>
  <si>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</si>
  <si>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</si>
  <si>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</si>
  <si>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</si>
  <si>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</si>
  <si>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</si>
  <si>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</si>
  <si>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</si>
  <si>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</si>
  <si>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</si>
  <si>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</si>
  <si>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</si>
  <si>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</si>
  <si>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</si>
  <si>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</si>
  <si>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</si>
  <si>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</si>
  <si>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</si>
  <si>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</si>
  <si>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</si>
  <si>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</si>
  <si>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</si>
  <si>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</si>
  <si>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</si>
  <si>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</si>
  <si>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</si>
  <si>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</si>
  <si>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</si>
  <si>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</si>
  <si>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</si>
  <si>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</si>
  <si>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</si>
  <si>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</si>
  <si>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</si>
  <si>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</si>
  <si>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</si>
  <si>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</si>
  <si>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</si>
  <si>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</si>
  <si>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</si>
  <si>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</si>
  <si>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</si>
  <si>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</si>
  <si>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</si>
  <si>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</si>
  <si>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</si>
  <si>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</si>
  <si>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</si>
  <si>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</si>
  <si>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</si>
  <si>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</si>
  <si>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</si>
  <si>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</si>
  <si>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</si>
  <si>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</si>
  <si>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</si>
  <si>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</si>
  <si>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</si>
  <si>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</si>
  <si>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</si>
  <si>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</si>
  <si>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</si>
  <si>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</si>
  <si>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</si>
  <si>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</si>
  <si>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</si>
  <si>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</si>
  <si>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</si>
  <si>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</si>
  <si>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</si>
  <si>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</si>
  <si>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</si>
  <si>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</si>
  <si>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</si>
  <si>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</si>
  <si>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</si>
  <si>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</si>
  <si>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</si>
  <si>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</si>
  <si>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</si>
  <si>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</si>
  <si>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</si>
  <si>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</si>
  <si>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</si>
  <si>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</si>
  <si>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</si>
  <si>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</si>
  <si>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</si>
  <si>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</si>
  <si>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</si>
  <si>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</si>
  <si>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</si>
  <si>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</si>
  <si>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</si>
  <si>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</si>
  <si>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</si>
  <si>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</si>
  <si>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</si>
  <si>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</si>
  <si>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</si>
  <si>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</si>
  <si>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</si>
  <si>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</si>
  <si>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</si>
  <si>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</si>
  <si>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</si>
  <si>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</si>
  <si>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</si>
  <si>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</si>
  <si>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</si>
  <si>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</si>
  <si>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</si>
  <si>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</si>
  <si>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</si>
  <si>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</si>
  <si>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</si>
  <si>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</si>
  <si>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</si>
  <si>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</si>
  <si>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</si>
  <si>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</si>
  <si>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</si>
  <si>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</si>
  <si>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</si>
  <si>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</si>
  <si>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</si>
  <si>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</si>
  <si>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</si>
  <si>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</si>
  <si>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</si>
  <si>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</si>
  <si>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</si>
  <si>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</si>
  <si>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</si>
  <si>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</si>
  <si>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</si>
  <si>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</si>
  <si>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</si>
  <si>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</si>
  <si>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</si>
  <si>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</si>
  <si>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</si>
  <si>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</si>
  <si>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</si>
  <si>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</si>
  <si>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</si>
  <si>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</si>
  <si>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</si>
  <si>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</si>
  <si>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</si>
  <si>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</si>
  <si>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</si>
  <si>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</si>
  <si>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</si>
  <si>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</si>
  <si>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</si>
  <si>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</si>
  <si>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</si>
  <si>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</si>
  <si>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</si>
  <si>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</si>
  <si>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</si>
  <si>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</si>
  <si>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</si>
  <si>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</si>
  <si>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</si>
  <si>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</si>
  <si>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</si>
  <si>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</si>
  <si>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</si>
  <si>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</si>
  <si>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</si>
  <si>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</si>
  <si>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</si>
  <si>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</si>
  <si>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</si>
  <si>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</si>
  <si>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</si>
  <si>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</si>
  <si>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</si>
  <si>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</si>
  <si>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</si>
  <si>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</si>
  <si>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</si>
  <si>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</si>
  <si>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</si>
  <si>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</si>
  <si>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</si>
  <si>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</si>
  <si>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</si>
  <si>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</si>
  <si>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</si>
  <si>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</si>
  <si>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</si>
  <si>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</si>
  <si>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</si>
  <si>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</si>
  <si>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</si>
  <si>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</si>
  <si>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</si>
  <si>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</si>
  <si>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</si>
  <si>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</si>
  <si>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</si>
  <si>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</si>
  <si>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</si>
  <si>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</si>
  <si>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</si>
  <si>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</si>
  <si>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</si>
  <si>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</si>
  <si>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</si>
  <si>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</si>
  <si>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</si>
  <si>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</si>
  <si>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</si>
  <si>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</si>
  <si>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</si>
  <si>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</si>
  <si>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</si>
  <si>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</si>
  <si>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</si>
  <si>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</si>
  <si>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</si>
  <si>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</si>
  <si>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</si>
  <si>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</si>
  <si>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</si>
  <si>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</si>
  <si>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</si>
  <si>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</si>
  <si>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</si>
  <si>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</si>
  <si>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</si>
  <si>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</si>
  <si>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</si>
  <si>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</si>
  <si>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</si>
  <si>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</si>
  <si>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</si>
  <si>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</si>
  <si>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</si>
  <si>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</si>
  <si>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</si>
  <si>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</si>
  <si>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</si>
  <si>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</si>
  <si>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</si>
  <si>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</si>
  <si>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</si>
  <si>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</si>
  <si>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</si>
  <si>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</si>
  <si>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</si>
  <si>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</si>
  <si>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</si>
  <si>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</si>
  <si>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</si>
  <si>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</si>
  <si>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</si>
  <si>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</si>
  <si>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</si>
  <si>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</si>
  <si>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</si>
  <si>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</si>
  <si>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</si>
  <si>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</si>
  <si>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</si>
  <si>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</si>
  <si>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</si>
  <si>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</si>
  <si>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</si>
  <si>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</si>
  <si>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</si>
  <si>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</si>
  <si>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</si>
  <si>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</si>
  <si>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</si>
  <si>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</si>
  <si>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</si>
  <si>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</si>
  <si>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</si>
  <si>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</si>
  <si>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</si>
  <si>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</si>
  <si>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</si>
  <si>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</si>
  <si>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</si>
  <si>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</si>
  <si>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</si>
  <si>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</si>
  <si>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</si>
  <si>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</si>
  <si>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</si>
  <si>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</si>
  <si>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</si>
  <si>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</si>
  <si>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</si>
  <si>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</si>
  <si>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</si>
  <si>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</si>
  <si>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</si>
  <si>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</si>
  <si>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</si>
  <si>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</si>
  <si>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</si>
  <si>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</si>
  <si>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</si>
  <si>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</si>
  <si>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</si>
  <si>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</si>
  <si>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</si>
  <si>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</si>
  <si>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</si>
  <si>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</si>
  <si>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</si>
  <si>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</si>
  <si>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</si>
  <si>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</si>
  <si>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</si>
  <si>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</si>
  <si>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</si>
  <si>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</si>
  <si>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</si>
  <si>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</si>
  <si>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</si>
  <si>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</si>
  <si>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</si>
  <si>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</si>
  <si>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</si>
  <si>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</si>
  <si>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</si>
  <si>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</si>
  <si>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</si>
  <si>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</si>
  <si>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</si>
  <si>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</si>
  <si>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</si>
  <si>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</si>
  <si>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</si>
  <si>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</si>
  <si>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</si>
  <si>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</si>
  <si>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</si>
  <si>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</si>
  <si>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</si>
  <si>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</si>
  <si>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</si>
  <si>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</si>
  <si>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</si>
  <si>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</si>
  <si>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</si>
  <si>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</si>
  <si>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</si>
  <si>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</si>
  <si>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</si>
  <si>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</si>
  <si>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</si>
  <si>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</si>
  <si>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</si>
  <si>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</si>
  <si>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</si>
  <si>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</si>
  <si>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</si>
  <si>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</si>
  <si>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</si>
  <si>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</si>
  <si>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</si>
  <si>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</si>
  <si>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</si>
  <si>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</si>
  <si>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</si>
  <si>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</si>
  <si>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</si>
  <si>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</si>
  <si>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</si>
  <si>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</si>
  <si>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</si>
  <si>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</si>
  <si>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</si>
  <si>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</si>
  <si>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</si>
  <si>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</si>
  <si>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</si>
  <si>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</si>
  <si>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</si>
  <si>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</si>
  <si>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</si>
  <si>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</si>
  <si>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</si>
  <si>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</si>
  <si>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</si>
  <si>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</si>
  <si>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</si>
  <si>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</si>
  <si>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</si>
  <si>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</si>
  <si>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</si>
  <si>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</si>
  <si>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</si>
  <si>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</si>
  <si>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</si>
  <si>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</si>
  <si>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</si>
  <si>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</si>
  <si>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</si>
  <si>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</si>
  <si>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</si>
  <si>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</si>
  <si>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</si>
  <si>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</si>
  <si>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</si>
  <si>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</si>
  <si>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</si>
  <si>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</si>
  <si>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</si>
  <si>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</si>
  <si>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</si>
  <si>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</si>
  <si>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</si>
  <si>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</si>
  <si>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</si>
  <si>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</si>
  <si>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</si>
  <si>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</si>
  <si>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</si>
  <si>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</si>
  <si>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</si>
  <si>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</si>
  <si>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</si>
  <si>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</si>
  <si>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</si>
  <si>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</si>
  <si>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</si>
  <si>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</si>
  <si>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</si>
  <si>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</si>
  <si>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</si>
  <si>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</si>
  <si>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</si>
  <si>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</si>
  <si>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</si>
  <si>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</si>
  <si>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</si>
  <si>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</si>
  <si>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</si>
  <si>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</si>
  <si>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</si>
  <si>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</si>
  <si>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</si>
  <si>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</si>
  <si>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</si>
  <si>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</si>
  <si>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</si>
  <si>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</si>
  <si>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</si>
  <si>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</si>
  <si>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</si>
  <si>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</si>
  <si>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</si>
  <si>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</si>
  <si>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</si>
  <si>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</si>
  <si>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</si>
  <si>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</si>
  <si>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</si>
  <si>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</si>
  <si>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</si>
  <si>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</si>
  <si>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</si>
  <si>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</si>
  <si>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</si>
  <si>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</si>
  <si>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</si>
  <si>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</si>
  <si>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</si>
  <si>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</si>
  <si>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</si>
  <si>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</si>
  <si>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</si>
  <si>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</si>
  <si>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</si>
  <si>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</si>
  <si>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</si>
  <si>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</si>
  <si>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</si>
  <si>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</si>
  <si>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</si>
  <si>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</si>
  <si>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</si>
  <si>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</si>
  <si>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</si>
  <si>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</si>
  <si>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</si>
  <si>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</si>
  <si>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</si>
  <si>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</si>
  <si>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</si>
  <si>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</si>
  <si>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</si>
  <si>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</si>
  <si>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</si>
  <si>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</si>
  <si>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</si>
  <si>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</si>
  <si>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</si>
  <si>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</si>
  <si>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</si>
  <si>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</si>
  <si>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</si>
  <si>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</si>
  <si>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</si>
  <si>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</si>
  <si>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</si>
  <si>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</si>
  <si>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</si>
  <si>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</si>
  <si>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</si>
  <si>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</si>
  <si>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</si>
  <si>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</si>
  <si>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</si>
  <si>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</si>
  <si>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</si>
  <si>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</si>
  <si>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</si>
  <si>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</si>
  <si>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</si>
  <si>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</si>
  <si>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</si>
  <si>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</si>
  <si>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</si>
  <si>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</si>
  <si>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</si>
  <si>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</si>
  <si>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</si>
  <si>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</si>
  <si>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</si>
  <si>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</si>
  <si>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</si>
  <si>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</si>
  <si>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</si>
  <si>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</si>
  <si>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</si>
  <si>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</si>
  <si>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</si>
  <si>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</si>
  <si>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</si>
  <si>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</si>
  <si>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</si>
  <si>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</si>
  <si>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</si>
  <si>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</si>
  <si>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</si>
  <si>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</si>
  <si>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</si>
  <si>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</si>
  <si>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</si>
  <si>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</si>
  <si>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</si>
  <si>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</si>
  <si>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</si>
  <si>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</si>
  <si>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</si>
  <si>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</si>
  <si>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</si>
  <si>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</si>
  <si>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</si>
  <si>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</si>
  <si>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</si>
  <si>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</si>
  <si>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</si>
  <si>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</si>
  <si>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</si>
  <si>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</si>
  <si>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</si>
  <si>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</si>
  <si>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</si>
  <si>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</si>
  <si>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</si>
  <si>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</si>
  <si>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</si>
  <si>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</si>
  <si>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</si>
  <si>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</si>
  <si>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</si>
  <si>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</si>
  <si>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</si>
  <si>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</si>
  <si>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</si>
  <si>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</si>
  <si>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</si>
  <si>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</si>
  <si>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</si>
  <si>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</si>
  <si>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</si>
  <si>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</si>
  <si>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</si>
  <si>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</si>
  <si>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</si>
  <si>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</si>
  <si>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</si>
  <si>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</si>
  <si>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</si>
  <si>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</si>
  <si>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</si>
  <si>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</si>
  <si>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</si>
  <si>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</si>
  <si>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</si>
  <si>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</si>
  <si>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</si>
  <si>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</si>
  <si>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</si>
  <si>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</si>
  <si>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</si>
  <si>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</si>
  <si>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</si>
  <si>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</si>
  <si>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</si>
  <si>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</si>
  <si>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</si>
  <si>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</si>
  <si>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</si>
  <si>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</si>
  <si>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</si>
  <si>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</si>
  <si>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</si>
  <si>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</si>
  <si>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</si>
  <si>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</si>
  <si>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</si>
  <si>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</si>
  <si>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</si>
  <si>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</si>
  <si>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</si>
  <si>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</si>
  <si>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</si>
  <si>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</si>
  <si>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</si>
  <si>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</si>
  <si>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</si>
  <si>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</si>
  <si>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</si>
  <si>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</si>
  <si>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</si>
  <si>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</si>
  <si>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</si>
  <si>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</si>
  <si>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</si>
  <si>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</si>
  <si>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</si>
  <si>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</si>
  <si>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</si>
  <si>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</si>
  <si>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</si>
  <si>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</si>
  <si>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</si>
  <si>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</si>
  <si>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</si>
  <si>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</si>
  <si>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</si>
  <si>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</si>
  <si>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</si>
  <si>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</si>
  <si>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</si>
  <si>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</si>
  <si>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</si>
  <si>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</si>
  <si>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</si>
  <si>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</si>
  <si>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</si>
  <si>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</si>
  <si>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</si>
  <si>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</si>
  <si>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</si>
  <si>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</si>
  <si>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</si>
  <si>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</si>
  <si>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</si>
  <si>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</si>
  <si>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</si>
  <si>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</si>
  <si>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</si>
  <si>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</si>
  <si>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</si>
  <si>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</si>
  <si>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</si>
  <si>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</si>
  <si>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</si>
  <si>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</si>
  <si>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</si>
  <si>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</si>
  <si>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</si>
  <si>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</si>
  <si>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</si>
  <si>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</si>
  <si>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</si>
  <si>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</si>
  <si>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</si>
  <si>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</si>
  <si>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</si>
  <si>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</si>
  <si>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</si>
  <si>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</si>
  <si>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</si>
  <si>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</si>
  <si>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</si>
  <si>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</si>
  <si>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</si>
  <si>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</si>
  <si>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</si>
  <si>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</si>
  <si>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</si>
  <si>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</si>
  <si>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</si>
  <si>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</si>
  <si>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</si>
  <si>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</si>
  <si>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</si>
  <si>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</si>
  <si>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</si>
  <si>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</si>
  <si>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</si>
  <si>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</si>
  <si>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</si>
  <si>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</si>
  <si>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</si>
  <si>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</si>
  <si>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</si>
  <si>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</si>
  <si>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</si>
  <si>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</si>
  <si>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</si>
  <si>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</si>
  <si>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</si>
  <si>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</si>
  <si>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</si>
  <si>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</si>
  <si>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</si>
  <si>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</si>
  <si>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</si>
  <si>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</si>
  <si>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</si>
  <si>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</si>
  <si>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</si>
  <si>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</si>
  <si>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</si>
  <si>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</si>
  <si>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</si>
  <si>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</si>
  <si>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</si>
  <si>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</si>
  <si>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</si>
  <si>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</si>
  <si>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</si>
  <si>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</si>
  <si>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</si>
  <si>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</si>
  <si>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</si>
  <si>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</si>
  <si>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</si>
  <si>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</si>
  <si>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</si>
  <si>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</si>
  <si>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</si>
  <si>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</si>
  <si>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</si>
  <si>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</si>
  <si>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</si>
  <si>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</si>
  <si>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</si>
  <si>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</si>
  <si>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</si>
  <si>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</si>
  <si>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</si>
  <si>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</si>
  <si>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</si>
  <si>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</si>
  <si>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</si>
  <si>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</si>
  <si>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</si>
  <si>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</si>
  <si>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</si>
  <si>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</si>
  <si>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</si>
  <si>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</si>
  <si>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</si>
  <si>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</si>
  <si>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</si>
  <si>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</si>
  <si>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</si>
  <si>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</si>
  <si>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</si>
  <si>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</si>
  <si>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</si>
  <si>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</si>
  <si>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</si>
  <si>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</si>
  <si>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</si>
  <si>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</si>
  <si>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</si>
  <si>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</si>
  <si>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</si>
  <si>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</si>
  <si>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</si>
  <si>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</si>
  <si>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</si>
  <si>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</si>
  <si>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</si>
  <si>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</si>
  <si>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</si>
  <si>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</si>
  <si>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</si>
  <si>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</si>
  <si>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</si>
  <si>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</si>
  <si>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</si>
  <si>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</si>
  <si>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</si>
  <si>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</si>
  <si>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</si>
  <si>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</si>
  <si>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</si>
  <si>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</si>
  <si>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</si>
  <si>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</si>
  <si>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</si>
  <si>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</si>
  <si>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</si>
  <si>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</si>
  <si>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</si>
  <si>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</si>
  <si>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</si>
  <si>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</si>
  <si>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</si>
  <si>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</si>
  <si>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</si>
  <si>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</si>
  <si>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</si>
  <si>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</si>
  <si>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</si>
  <si>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</si>
  <si>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</si>
  <si>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</si>
  <si>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</si>
  <si>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</si>
  <si>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</si>
  <si>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</si>
  <si>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</si>
  <si>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</si>
  <si>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</si>
  <si>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</si>
  <si>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</si>
  <si>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</si>
  <si>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</si>
  <si>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</si>
  <si>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</si>
  <si>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</si>
  <si>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</si>
  <si>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</si>
  <si>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</si>
  <si>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</si>
  <si>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</si>
  <si>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</si>
  <si>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</si>
  <si>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</si>
  <si>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</si>
  <si>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</si>
  <si>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</si>
  <si>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</si>
  <si>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</si>
  <si>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</si>
  <si>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</si>
  <si>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</si>
  <si>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</si>
  <si>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</si>
  <si>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</si>
  <si>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</si>
  <si>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</si>
  <si>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</si>
  <si>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</si>
  <si>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</si>
  <si>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</si>
  <si>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</si>
  <si>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</si>
  <si>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</si>
  <si>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</si>
  <si>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</si>
  <si>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</si>
  <si>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</si>
  <si>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</si>
  <si>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</si>
  <si>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</si>
  <si>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</si>
  <si>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</si>
  <si>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</si>
  <si>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</si>
  <si>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</si>
  <si>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</si>
  <si>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</si>
  <si>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</si>
  <si>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</si>
  <si>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</si>
  <si>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</si>
  <si>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</si>
  <si>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</si>
  <si>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</si>
  <si>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</si>
  <si>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</si>
  <si>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</si>
  <si>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</si>
  <si>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</si>
  <si>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</si>
  <si>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</si>
  <si>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</si>
  <si>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</si>
  <si>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</si>
  <si>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</si>
  <si>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</si>
  <si>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</si>
  <si>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</si>
  <si>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</si>
  <si>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</si>
  <si>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</si>
  <si>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</si>
  <si>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</si>
  <si>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</si>
  <si>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</si>
  <si>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</si>
  <si>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</si>
  <si>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</si>
  <si>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</si>
  <si>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</si>
  <si>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</si>
  <si>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</si>
  <si>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</si>
  <si>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</si>
  <si>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</si>
  <si>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</si>
  <si>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</si>
  <si>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</si>
  <si>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</si>
  <si>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</si>
  <si>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</si>
  <si>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</si>
  <si>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</si>
  <si>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</si>
  <si>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</si>
  <si>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</si>
  <si>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</si>
  <si>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</si>
  <si>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</si>
  <si>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</si>
  <si>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</si>
  <si>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</si>
  <si>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</si>
  <si>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</si>
  <si>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</si>
  <si>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</si>
  <si>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</si>
  <si>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</si>
  <si>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</si>
  <si>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</si>
  <si>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</si>
  <si>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</si>
  <si>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</si>
  <si>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</si>
  <si>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</si>
  <si>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</si>
  <si>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</si>
  <si>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</si>
  <si>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</si>
  <si>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</si>
  <si>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</si>
  <si>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</si>
  <si>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</si>
  <si>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</si>
  <si>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</si>
  <si>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</si>
  <si>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</si>
  <si>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</si>
  <si>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</si>
  <si>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</si>
  <si>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</si>
  <si>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</si>
  <si>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</si>
  <si>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</si>
  <si>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</si>
  <si>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</si>
  <si>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</si>
  <si>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</si>
  <si>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</si>
  <si>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</si>
  <si>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</si>
  <si>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</si>
  <si>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</si>
  <si>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</si>
  <si>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</si>
  <si>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</si>
  <si>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</si>
  <si>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</si>
  <si>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</si>
  <si>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</si>
  <si>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</si>
  <si>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</si>
  <si>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</si>
  <si>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</si>
  <si>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</si>
  <si>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</si>
  <si>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</si>
  <si>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</si>
  <si>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</si>
  <si>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</si>
  <si>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</si>
  <si>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</si>
  <si>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</si>
  <si>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</si>
  <si>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</si>
  <si>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</si>
  <si>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</si>
  <si>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</si>
  <si>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</si>
  <si>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</si>
  <si>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</si>
  <si>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</si>
  <si>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</si>
  <si>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</si>
  <si>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</si>
  <si>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</si>
  <si>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</si>
  <si>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</si>
  <si>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</si>
  <si>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</si>
  <si>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</si>
  <si>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</si>
  <si>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</si>
  <si>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</si>
  <si>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</si>
  <si>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</si>
  <si>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</si>
  <si>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</si>
  <si>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</si>
  <si>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</si>
  <si>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</si>
  <si>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</si>
  <si>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</si>
  <si>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</si>
  <si>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</si>
  <si>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</si>
  <si>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</si>
  <si>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</si>
  <si>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</si>
  <si>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</si>
  <si>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</si>
  <si>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</si>
  <si>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</si>
  <si>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</si>
  <si>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</si>
  <si>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</si>
  <si>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</si>
  <si>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</si>
  <si>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</si>
  <si>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</si>
  <si>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</si>
  <si>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</si>
  <si>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</si>
  <si>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</si>
  <si>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</si>
  <si>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</si>
  <si>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</si>
  <si>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</si>
  <si>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</si>
  <si>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</si>
  <si>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</si>
  <si>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</si>
  <si>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</si>
  <si>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</si>
  <si>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</si>
  <si>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</si>
  <si>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</si>
  <si>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</si>
  <si>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</si>
  <si>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</si>
  <si>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</si>
  <si>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</si>
  <si>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</si>
  <si>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</si>
  <si>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</si>
  <si>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</si>
  <si>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</si>
  <si>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</si>
  <si>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</si>
  <si>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</si>
  <si>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</si>
  <si>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</si>
  <si>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</si>
  <si>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</si>
  <si>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</si>
  <si>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</si>
  <si>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</si>
  <si>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</si>
  <si>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</si>
  <si>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</si>
  <si>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</si>
  <si>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</si>
  <si>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</si>
  <si>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</si>
  <si>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</si>
  <si>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</si>
  <si>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</si>
  <si>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</si>
  <si>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</si>
  <si>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</si>
  <si>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</si>
  <si>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</si>
  <si>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</si>
  <si>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</si>
  <si>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</si>
  <si>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</si>
  <si>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</si>
  <si>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</si>
  <si>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</si>
  <si>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</si>
  <si>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</si>
  <si>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</si>
  <si>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</si>
  <si>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</si>
  <si>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</si>
  <si>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</si>
  <si>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</si>
  <si>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</si>
  <si>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</si>
  <si>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</si>
  <si>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</si>
  <si>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</si>
  <si>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</si>
  <si>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</si>
  <si>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</si>
  <si>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</si>
  <si>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</si>
  <si>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</si>
  <si>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</si>
  <si>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</si>
  <si>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</si>
  <si>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</si>
  <si>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</si>
  <si>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</si>
  <si>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</si>
  <si>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</si>
  <si>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</si>
  <si>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</si>
  <si>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</si>
  <si>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</si>
  <si>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</si>
  <si>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</si>
  <si>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</si>
  <si>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</si>
  <si>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</si>
  <si>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</si>
  <si>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</si>
  <si>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</si>
  <si>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</si>
  <si>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</si>
  <si>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</si>
  <si>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</si>
  <si>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</si>
  <si>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</si>
  <si>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</si>
  <si>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</si>
  <si>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</si>
  <si>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</si>
  <si>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</si>
  <si>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</si>
  <si>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</si>
  <si>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</si>
  <si>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</si>
  <si>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</si>
  <si>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</si>
  <si>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</si>
  <si>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</si>
  <si>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</si>
  <si>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</si>
  <si>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</si>
  <si>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</si>
  <si>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</si>
  <si>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</si>
  <si>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</si>
  <si>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</si>
  <si>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</si>
  <si>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</si>
  <si>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</si>
  <si>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</si>
  <si>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</si>
  <si>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</si>
  <si>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</si>
  <si>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</si>
  <si>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</si>
  <si>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</si>
  <si>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</si>
  <si>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</si>
  <si>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</si>
  <si>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</si>
  <si>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</si>
  <si>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</si>
  <si>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</si>
  <si>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</si>
  <si>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</si>
  <si>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</si>
  <si>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</si>
  <si>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</si>
  <si>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</si>
  <si>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</si>
  <si>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</si>
  <si>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</si>
  <si>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</si>
  <si>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</si>
  <si>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</si>
  <si>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</si>
  <si>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</si>
  <si>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</si>
  <si>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</si>
  <si>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</si>
  <si>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</si>
  <si>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</si>
  <si>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</si>
  <si>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</si>
  <si>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</si>
  <si>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</si>
  <si>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</si>
  <si>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</si>
  <si>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</si>
  <si>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</si>
  <si>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</si>
  <si>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</si>
  <si>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</si>
  <si>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</si>
  <si>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</si>
  <si>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</si>
  <si>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</si>
  <si>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</si>
  <si>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</si>
  <si>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</si>
  <si>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</si>
  <si>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</si>
  <si>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</si>
  <si>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</si>
  <si>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</si>
  <si>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</si>
  <si>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</si>
  <si>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</si>
  <si>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</si>
  <si>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</si>
  <si>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</si>
  <si>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</si>
  <si>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</si>
  <si>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</si>
  <si>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</si>
  <si>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</si>
  <si>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</si>
  <si>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</si>
  <si>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</si>
  <si>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</si>
  <si>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</si>
  <si>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</si>
  <si>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</si>
  <si>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</si>
  <si>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</si>
  <si>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</si>
  <si>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</si>
  <si>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</si>
  <si>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</si>
  <si>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</si>
  <si>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</si>
  <si>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</si>
  <si>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</si>
  <si>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</si>
  <si>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</si>
  <si>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</si>
  <si>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</si>
  <si>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</si>
  <si>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</si>
  <si>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</si>
  <si>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</si>
  <si>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</si>
  <si>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</si>
  <si>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</si>
  <si>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</si>
  <si>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</si>
  <si>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</si>
  <si>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</si>
  <si>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</si>
  <si>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</si>
  <si>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</si>
  <si>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</si>
  <si>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</si>
  <si>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</si>
  <si>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</si>
  <si>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</si>
  <si>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</si>
  <si>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</si>
  <si>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</si>
  <si>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</si>
  <si>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</si>
  <si>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</si>
  <si>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</si>
  <si>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</si>
  <si>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</si>
  <si>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</si>
  <si>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</si>
  <si>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</si>
  <si>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</si>
  <si>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</si>
  <si>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</si>
  <si>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</si>
  <si>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</si>
  <si>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</si>
  <si>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</si>
  <si>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</si>
  <si>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</si>
  <si>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</si>
  <si>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</si>
  <si>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</si>
  <si>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</si>
  <si>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</si>
  <si>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</si>
  <si>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</si>
  <si>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</si>
  <si>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</si>
  <si>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</si>
  <si>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</si>
  <si>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</si>
  <si>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</si>
  <si>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</si>
  <si>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</si>
  <si>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</si>
  <si>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</si>
  <si>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</si>
  <si>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</si>
  <si>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</si>
  <si>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</si>
  <si>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</si>
  <si>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</si>
  <si>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</si>
  <si>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</si>
  <si>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</si>
  <si>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</si>
  <si>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</si>
  <si>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</si>
  <si>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</si>
  <si>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</si>
  <si>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</si>
  <si>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</si>
  <si>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</si>
  <si>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</si>
  <si>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</si>
  <si>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</si>
  <si>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</si>
  <si>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</si>
  <si>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</si>
  <si>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</si>
  <si>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</si>
  <si>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</si>
  <si>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</si>
  <si>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</si>
  <si>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</si>
  <si>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</si>
  <si>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</si>
  <si>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</si>
  <si>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</si>
  <si>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</si>
  <si>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</si>
  <si>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</si>
  <si>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</si>
  <si>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</si>
  <si>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</si>
  <si>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</si>
  <si>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</si>
  <si>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</si>
  <si>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</si>
  <si>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</si>
  <si>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</si>
  <si>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</si>
  <si>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</si>
  <si>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</si>
  <si>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</si>
  <si>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</si>
  <si>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</si>
  <si>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</si>
  <si>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</si>
  <si>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</si>
  <si>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</si>
  <si>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</si>
  <si>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</si>
  <si>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</si>
  <si>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</si>
  <si>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</si>
  <si>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</si>
  <si>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</si>
  <si>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</si>
  <si>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</si>
  <si>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</si>
  <si>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</si>
  <si>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</si>
  <si>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</si>
  <si>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</si>
  <si>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</si>
  <si>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</si>
  <si>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</si>
  <si>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</si>
  <si>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</si>
  <si>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</si>
  <si>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</si>
  <si>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</si>
  <si>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</si>
  <si>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</si>
  <si>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</si>
  <si>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</si>
  <si>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</si>
  <si>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</si>
  <si>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</si>
  <si>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</si>
  <si>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</si>
  <si>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</si>
  <si>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</si>
  <si>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</si>
  <si>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</si>
  <si>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</si>
  <si>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</si>
  <si>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</si>
  <si>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</si>
  <si>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</si>
  <si>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</si>
  <si>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</si>
  <si>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</si>
  <si>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</si>
  <si>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</si>
  <si>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</si>
  <si>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</si>
  <si>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</si>
  <si>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</si>
  <si>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</si>
  <si>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</si>
  <si>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</si>
  <si>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</si>
  <si>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</si>
  <si>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</si>
  <si>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</si>
  <si>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</si>
  <si>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</si>
  <si>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</si>
  <si>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</si>
  <si>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</si>
  <si>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</si>
  <si>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</si>
  <si>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</si>
  <si>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</si>
  <si>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</si>
  <si>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</si>
  <si>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</si>
  <si>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</si>
  <si>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</si>
  <si>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</si>
  <si>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</si>
  <si>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</si>
  <si>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</si>
  <si>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</si>
  <si>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</si>
  <si>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</si>
  <si>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</si>
  <si>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</si>
  <si>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</si>
  <si>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</si>
  <si>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</si>
  <si>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</si>
  <si>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</si>
  <si>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</si>
  <si>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</si>
  <si>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</si>
  <si>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</si>
  <si>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</si>
  <si>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</si>
  <si>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</si>
  <si>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</si>
  <si>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</si>
  <si>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</si>
  <si>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</si>
  <si>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</si>
  <si>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</si>
  <si>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</si>
  <si>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</si>
  <si>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</si>
  <si>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</si>
  <si>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</si>
  <si>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</si>
  <si>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</si>
  <si>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</si>
  <si>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</si>
  <si>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</si>
  <si>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</si>
  <si>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</si>
  <si>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</si>
  <si>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</si>
  <si>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</si>
  <si>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</si>
  <si>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</si>
  <si>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</si>
  <si>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</si>
  <si>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</si>
  <si>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</si>
  <si>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</si>
  <si>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</si>
  <si>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</si>
  <si>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</si>
  <si>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</si>
  <si>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</si>
  <si>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</si>
  <si>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</si>
  <si>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</si>
  <si>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</si>
  <si>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</si>
  <si>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</si>
  <si>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</si>
  <si>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</si>
  <si>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</si>
  <si>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</si>
  <si>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</si>
  <si>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</si>
  <si>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</si>
  <si>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</si>
  <si>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</si>
  <si>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</si>
  <si>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</si>
  <si>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</si>
  <si>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</si>
  <si>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</si>
  <si>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</si>
  <si>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</si>
  <si>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</si>
  <si>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</si>
  <si>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</si>
  <si>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</si>
  <si>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</si>
  <si>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</si>
  <si>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</si>
  <si>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</si>
  <si>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</si>
  <si>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</si>
  <si>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</si>
  <si>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</si>
  <si>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</si>
  <si>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</si>
  <si>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</si>
  <si>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</si>
  <si>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</si>
  <si>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</si>
  <si>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</si>
  <si>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</si>
  <si>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</si>
  <si>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</si>
  <si>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</si>
  <si>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</si>
  <si>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</si>
  <si>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</si>
  <si>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</si>
  <si>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</si>
  <si>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</si>
  <si>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</si>
  <si>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</si>
  <si>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</si>
  <si>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</si>
  <si>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</si>
  <si>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</si>
  <si>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</si>
  <si>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</si>
  <si>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</si>
  <si>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</si>
  <si>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</si>
  <si>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</si>
  <si>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</si>
  <si>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</si>
  <si>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</si>
  <si>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</si>
  <si>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</si>
  <si>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</si>
  <si>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</si>
  <si>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</si>
  <si>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</si>
  <si>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</si>
  <si>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</si>
  <si>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</si>
  <si>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</si>
  <si>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</si>
  <si>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</si>
  <si>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</si>
  <si>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</si>
  <si>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</si>
  <si>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</si>
  <si>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</si>
  <si>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</si>
  <si>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</si>
  <si>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</si>
  <si>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</si>
  <si>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</si>
  <si>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</si>
  <si>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</si>
  <si>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</si>
  <si>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</si>
  <si>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</si>
  <si>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</si>
  <si>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</si>
  <si>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</si>
  <si>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</si>
  <si>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</si>
  <si>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</si>
  <si>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</si>
  <si>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</si>
  <si>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</si>
  <si>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</si>
  <si>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</si>
  <si>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</si>
  <si>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</si>
  <si>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</si>
  <si>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</si>
  <si>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</si>
  <si>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</si>
  <si>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</si>
  <si>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</si>
  <si>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</si>
  <si>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</si>
  <si>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</si>
  <si>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</si>
  <si>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</si>
  <si>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</si>
  <si>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</si>
  <si>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</si>
  <si>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</si>
  <si>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</si>
  <si>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</si>
  <si>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</si>
  <si>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</si>
  <si>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</si>
  <si>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</si>
  <si>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</si>
  <si>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</si>
  <si>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</si>
  <si>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</si>
  <si>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</si>
  <si>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</si>
  <si>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</si>
  <si>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</si>
  <si>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</si>
  <si>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</si>
  <si>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</si>
  <si>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</si>
  <si>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</si>
  <si>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</si>
  <si>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</si>
  <si>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</si>
  <si>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</si>
  <si>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</si>
  <si>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</si>
  <si>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</si>
  <si>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</si>
  <si>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</si>
  <si>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</si>
  <si>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</si>
  <si>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</si>
  <si>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</si>
  <si>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</si>
  <si>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</si>
  <si>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</si>
  <si>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</si>
  <si>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</si>
  <si>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</si>
  <si>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</si>
  <si>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</si>
  <si>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</si>
  <si>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</si>
  <si>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</si>
  <si>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</si>
  <si>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</si>
  <si>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</si>
  <si>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</si>
  <si>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</si>
  <si>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</si>
  <si>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</si>
  <si>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</si>
  <si>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</si>
  <si>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</si>
  <si>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</si>
  <si>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</si>
  <si>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</si>
  <si>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</si>
  <si>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</si>
  <si>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</si>
  <si>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</si>
  <si>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</si>
  <si>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</si>
  <si>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</si>
  <si>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</si>
  <si>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</si>
  <si>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</si>
  <si>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</si>
  <si>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</si>
  <si>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</si>
  <si>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</si>
  <si>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</si>
  <si>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</si>
  <si>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</si>
  <si>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</si>
  <si>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</si>
  <si>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</si>
  <si>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</si>
  <si>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</si>
  <si>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</si>
  <si>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</si>
  <si>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</si>
  <si>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</si>
  <si>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</si>
  <si>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</si>
  <si>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</si>
  <si>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</si>
  <si>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</si>
  <si>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</si>
  <si>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</si>
  <si>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</si>
  <si>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</si>
  <si>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</si>
  <si>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</si>
  <si>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</si>
  <si>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</si>
  <si>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</si>
  <si>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</si>
  <si>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</si>
  <si>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</si>
  <si>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</si>
  <si>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</si>
  <si>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</si>
  <si>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</si>
  <si>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</si>
  <si>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</si>
  <si>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</si>
  <si>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</si>
  <si>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</si>
  <si>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</si>
  <si>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</si>
  <si>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</si>
  <si>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</si>
  <si>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</si>
  <si>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</si>
  <si>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</si>
  <si>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</si>
  <si>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</si>
  <si>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</si>
  <si>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</si>
  <si>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</si>
  <si>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</si>
  <si>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</si>
  <si>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</si>
  <si>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</si>
  <si>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</si>
  <si>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</si>
  <si>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</si>
  <si>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</si>
  <si>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</si>
  <si>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</si>
  <si>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</si>
  <si>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</si>
  <si>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</si>
  <si>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</si>
  <si>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</si>
  <si>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</si>
  <si>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</si>
  <si>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</si>
  <si>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</si>
  <si>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</si>
  <si>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</si>
  <si>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</si>
  <si>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</si>
  <si>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</si>
  <si>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</si>
  <si>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</si>
  <si>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</si>
  <si>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</si>
  <si>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</si>
  <si>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</si>
  <si>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</si>
  <si>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</si>
  <si>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</si>
  <si>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</si>
  <si>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</si>
  <si>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</si>
  <si>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</si>
  <si>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</si>
  <si>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</si>
  <si>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</si>
  <si>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</si>
  <si>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</si>
  <si>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</si>
  <si>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</si>
  <si>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</si>
  <si>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</si>
  <si>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</si>
  <si>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</si>
  <si>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</si>
  <si>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</si>
  <si>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</si>
  <si>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</si>
  <si>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</si>
  <si>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</si>
  <si>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</si>
  <si>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</si>
  <si>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</si>
  <si>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</si>
  <si>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</si>
  <si>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</si>
  <si>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</si>
  <si>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</si>
  <si>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</si>
  <si>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</si>
  <si>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</si>
  <si>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</si>
  <si>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</si>
  <si>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</si>
  <si>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</si>
  <si>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</si>
  <si>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</si>
  <si>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</si>
  <si>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</si>
  <si>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</si>
  <si>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</si>
  <si>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</si>
  <si>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</si>
  <si>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</si>
  <si>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</si>
  <si>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</si>
  <si>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</si>
  <si>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</si>
  <si>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</si>
  <si>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</si>
  <si>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</si>
  <si>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</si>
  <si>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</si>
  <si>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</si>
  <si>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</si>
  <si>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</si>
  <si>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</si>
  <si>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</si>
  <si>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</si>
  <si>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</si>
  <si>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</si>
  <si>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</si>
  <si>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</si>
  <si>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</si>
  <si>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</si>
  <si>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</si>
  <si>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</si>
  <si>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</si>
  <si>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</si>
  <si>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</si>
  <si>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</si>
  <si>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</si>
  <si>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</si>
  <si>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</si>
  <si>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</si>
  <si>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</si>
  <si>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</si>
  <si>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</si>
  <si>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</si>
  <si>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</si>
  <si>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</si>
  <si>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</si>
  <si>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</si>
  <si>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</si>
  <si>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</si>
  <si>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</si>
  <si>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</si>
  <si>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</si>
  <si>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</si>
  <si>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</si>
  <si>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</si>
  <si>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</si>
  <si>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</si>
  <si>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</si>
  <si>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</si>
  <si>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</si>
  <si>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</si>
  <si>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</si>
  <si>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</si>
  <si>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</si>
  <si>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</si>
  <si>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</si>
  <si>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</si>
  <si>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</si>
  <si>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</si>
  <si>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</si>
  <si>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</si>
  <si>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</si>
  <si>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</si>
  <si>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</si>
  <si>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</si>
  <si>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</si>
  <si>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</si>
  <si>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</si>
  <si>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</si>
  <si>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</si>
  <si>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</si>
  <si>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</si>
  <si>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</si>
  <si>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</si>
  <si>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</si>
  <si>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</si>
  <si>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</si>
  <si>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</si>
  <si>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</si>
  <si>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</si>
  <si>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</si>
  <si>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</si>
  <si>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</si>
  <si>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</si>
  <si>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</si>
  <si>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</si>
  <si>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</si>
  <si>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</si>
  <si>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</si>
  <si>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</si>
  <si>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</si>
  <si>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</si>
  <si>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</si>
  <si>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</si>
  <si>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</si>
  <si>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</si>
  <si>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</si>
  <si>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</si>
  <si>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</si>
  <si>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</si>
  <si>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</si>
  <si>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</si>
  <si>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</si>
  <si>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</si>
  <si>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</si>
  <si>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</si>
  <si>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</si>
  <si>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</si>
  <si>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</si>
  <si>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</si>
  <si>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</si>
  <si>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</si>
  <si>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</si>
  <si>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</si>
  <si>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</si>
  <si>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</si>
  <si>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</si>
  <si>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</si>
  <si>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</si>
  <si>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</si>
  <si>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</si>
  <si>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</si>
  <si>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</si>
  <si>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</si>
  <si>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</si>
  <si>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</si>
  <si>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</si>
  <si>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</si>
  <si>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</si>
  <si>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</si>
  <si>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</si>
  <si>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</si>
  <si>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</si>
  <si>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</si>
  <si>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</si>
  <si>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</si>
  <si>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</si>
  <si>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</si>
  <si>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</si>
  <si>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</si>
  <si>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</si>
  <si>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</si>
  <si>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</si>
  <si>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</si>
  <si>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</si>
  <si>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</si>
  <si>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</si>
  <si>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</si>
  <si>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</si>
  <si>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</si>
  <si>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</si>
  <si>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</si>
  <si>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</si>
  <si>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</si>
  <si>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</si>
  <si>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</si>
  <si>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</si>
  <si>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</si>
  <si>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</si>
  <si>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</si>
  <si>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</si>
  <si>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</si>
  <si>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</si>
  <si>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</si>
  <si>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</si>
  <si>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</si>
  <si>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</si>
  <si>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</si>
  <si>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</si>
  <si>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</si>
  <si>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</si>
  <si>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</si>
  <si>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</si>
  <si>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</si>
  <si>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</si>
  <si>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</si>
  <si>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</si>
  <si>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</si>
  <si>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</si>
  <si>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</si>
  <si>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</si>
  <si>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</si>
  <si>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</si>
  <si>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</si>
  <si>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</si>
  <si>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</si>
  <si>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</si>
  <si>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</si>
  <si>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</si>
  <si>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</si>
  <si>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</si>
  <si>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</si>
  <si>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</si>
  <si>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</si>
  <si>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</si>
  <si>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</si>
  <si>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</si>
  <si>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</si>
  <si>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</si>
  <si>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</si>
  <si>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</si>
  <si>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</si>
  <si>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</si>
  <si>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</si>
  <si>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</si>
  <si>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</si>
  <si>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</si>
  <si>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</si>
  <si>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</si>
  <si>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</si>
  <si>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</si>
  <si>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</si>
  <si>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</si>
  <si>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</si>
  <si>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</si>
  <si>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</si>
  <si>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</si>
  <si>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</si>
  <si>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</si>
  <si>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</si>
  <si>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</si>
  <si>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</si>
  <si>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</si>
  <si>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</si>
  <si>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</si>
  <si>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</si>
  <si>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</si>
  <si>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</si>
  <si>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</si>
  <si>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</si>
  <si>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</si>
  <si>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</si>
  <si>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</si>
  <si>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</si>
  <si>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</si>
  <si>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</si>
  <si>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</si>
  <si>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</si>
  <si>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</si>
  <si>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</si>
  <si>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</si>
  <si>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</si>
  <si>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</si>
  <si>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</si>
  <si>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</si>
  <si>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</si>
  <si>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</si>
  <si>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</si>
  <si>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</si>
  <si>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</si>
  <si>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</si>
  <si>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</si>
  <si>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</si>
  <si>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</si>
  <si>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</si>
  <si>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</si>
  <si>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</si>
  <si>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</si>
  <si>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</si>
  <si>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</si>
  <si>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</si>
  <si>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</si>
  <si>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</si>
  <si>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</si>
  <si>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</si>
  <si>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</si>
  <si>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</si>
  <si>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</si>
  <si>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</si>
  <si>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</si>
  <si>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</si>
  <si>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</si>
  <si>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</si>
  <si>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</si>
  <si>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</si>
  <si>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</si>
  <si>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</si>
  <si>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</si>
  <si>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</si>
  <si>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</si>
  <si>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</si>
  <si>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</si>
  <si>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</si>
  <si>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</si>
  <si>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</si>
  <si>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</si>
  <si>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</si>
  <si>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</si>
  <si>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</si>
  <si>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</si>
  <si>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</si>
  <si>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</si>
  <si>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</si>
  <si>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</si>
  <si>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</si>
  <si>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</si>
  <si>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</si>
  <si>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</si>
  <si>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</si>
  <si>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</si>
  <si>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</si>
  <si>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</si>
  <si>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</si>
  <si>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</si>
  <si>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</si>
  <si>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</si>
  <si>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</si>
  <si>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</si>
  <si>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</si>
  <si>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</si>
  <si>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</si>
  <si>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</si>
  <si>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</si>
  <si>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</si>
  <si>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</si>
  <si>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</si>
  <si>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</si>
  <si>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</si>
  <si>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</si>
  <si>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</si>
  <si>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</si>
  <si>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</si>
  <si>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</si>
  <si>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</si>
  <si>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</si>
  <si>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</si>
  <si>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</si>
  <si>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</si>
  <si>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</si>
  <si>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</si>
  <si>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</si>
  <si>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</si>
  <si>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</si>
  <si>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</si>
  <si>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</si>
  <si>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</si>
  <si>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</si>
  <si>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</si>
  <si>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</si>
  <si>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</si>
  <si>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</si>
  <si>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</si>
  <si>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</si>
  <si>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</si>
  <si>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</si>
  <si>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</si>
  <si>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</si>
  <si>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</si>
  <si>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</si>
  <si>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</si>
  <si>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</si>
  <si>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</si>
  <si>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</si>
  <si>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</si>
  <si>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</si>
  <si>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</si>
  <si>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</si>
  <si>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</si>
  <si>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</si>
  <si>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</si>
  <si>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</si>
  <si>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</si>
  <si>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</si>
  <si>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</si>
  <si>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</si>
  <si>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</si>
  <si>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</si>
  <si>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</si>
  <si>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</si>
  <si>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</si>
  <si>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</si>
  <si>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</si>
  <si>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</si>
  <si>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</si>
  <si>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</si>
  <si>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</si>
  <si>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</si>
  <si>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</si>
  <si>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</si>
  <si>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</si>
  <si>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</si>
  <si>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</si>
  <si>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</si>
  <si>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</si>
  <si>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</si>
  <si>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</si>
  <si>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</si>
  <si>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</si>
  <si>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</si>
  <si>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</si>
  <si>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</si>
  <si>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</si>
  <si>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</si>
  <si>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</si>
  <si>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</si>
  <si>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</si>
  <si>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</si>
  <si>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</si>
  <si>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</si>
  <si>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</si>
  <si>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</si>
  <si>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</si>
  <si>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</si>
  <si>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</si>
  <si>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</si>
  <si>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</si>
  <si>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</si>
  <si>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</si>
  <si>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</si>
  <si>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</si>
  <si>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</si>
  <si>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</si>
  <si>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</si>
  <si>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</si>
  <si>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</si>
  <si>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</si>
  <si>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</si>
  <si>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</si>
  <si>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</si>
  <si>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</si>
  <si>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</si>
  <si>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</si>
  <si>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</si>
  <si>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</si>
  <si>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</si>
  <si>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</si>
  <si>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</si>
  <si>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</si>
  <si>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</si>
  <si>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</si>
  <si>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</si>
  <si>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</si>
  <si>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</si>
  <si>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</si>
  <si>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</si>
  <si>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</si>
  <si>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</si>
  <si>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</si>
  <si>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</si>
  <si>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</si>
  <si>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</si>
  <si>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</si>
  <si>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</si>
  <si>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</si>
  <si>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</si>
  <si>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</si>
  <si>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</si>
  <si>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</si>
  <si>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</si>
  <si>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</si>
  <si>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</si>
  <si>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</si>
  <si>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</si>
  <si>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</si>
  <si>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</si>
  <si>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</si>
  <si>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</si>
  <si>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</si>
  <si>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</si>
  <si>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</si>
  <si>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</si>
  <si>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</si>
  <si>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</si>
  <si>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</si>
  <si>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</si>
  <si>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</si>
  <si>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</si>
  <si>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</si>
  <si>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</si>
  <si>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</si>
  <si>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</si>
  <si>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</si>
  <si>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</si>
  <si>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</si>
  <si>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</si>
  <si>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</si>
  <si>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</si>
  <si>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</si>
  <si>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</si>
  <si>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</si>
  <si>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</si>
  <si>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</si>
  <si>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</si>
  <si>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</si>
  <si>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</si>
  <si>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</si>
  <si>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</si>
  <si>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</si>
  <si>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</si>
  <si>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</si>
  <si>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</si>
  <si>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</si>
  <si>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</si>
  <si>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</si>
  <si>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</si>
  <si>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</si>
  <si>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</si>
  <si>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</si>
  <si>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</si>
  <si>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</si>
  <si>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</si>
  <si>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</si>
  <si>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</si>
  <si>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</si>
  <si>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</si>
  <si>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</si>
  <si>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</si>
  <si>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</si>
  <si>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</si>
  <si>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</si>
  <si>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</si>
  <si>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</si>
  <si>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</si>
  <si>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</si>
  <si>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</si>
  <si>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</si>
  <si>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</si>
  <si>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</si>
  <si>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</si>
  <si>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</si>
  <si>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</si>
  <si>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</si>
  <si>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</si>
  <si>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</si>
  <si>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</si>
  <si>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</si>
  <si>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</si>
  <si>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</si>
  <si>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</si>
  <si>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</si>
  <si>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</si>
  <si>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</si>
  <si>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</si>
  <si>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</si>
  <si>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</si>
  <si>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</si>
  <si>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</si>
  <si>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</si>
  <si>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</si>
  <si>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</si>
  <si>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</si>
  <si>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</si>
  <si>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</si>
  <si>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</si>
  <si>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</si>
  <si>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</si>
  <si>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</si>
  <si>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</si>
  <si>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</si>
  <si>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</si>
  <si>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</si>
  <si>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</si>
  <si>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</si>
  <si>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</si>
  <si>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</si>
  <si>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</si>
  <si>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</si>
  <si>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</si>
  <si>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</si>
  <si>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</si>
  <si>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</si>
  <si>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</si>
  <si>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</si>
  <si>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</si>
  <si>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</si>
  <si>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</si>
  <si>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</si>
  <si>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</si>
  <si>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</si>
  <si>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</si>
  <si>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</si>
  <si>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</si>
  <si>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</si>
  <si>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</si>
  <si>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</si>
  <si>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</si>
  <si>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</si>
  <si>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</si>
  <si>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</si>
  <si>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</si>
  <si>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</si>
  <si>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</si>
  <si>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</si>
  <si>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</si>
  <si>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</si>
  <si>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</si>
  <si>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</si>
  <si>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</si>
  <si>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</si>
  <si>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</si>
  <si>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</si>
  <si>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</si>
  <si>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</si>
  <si>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</si>
  <si>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</si>
  <si>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</si>
  <si>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</si>
  <si>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</si>
  <si>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</si>
  <si>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</si>
  <si>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</si>
  <si>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</si>
  <si>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</si>
  <si>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</si>
  <si>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</si>
  <si>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</si>
  <si>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</si>
  <si>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</si>
  <si>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</si>
  <si>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</si>
  <si>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</si>
  <si>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</si>
  <si>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</si>
  <si>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</si>
  <si>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</si>
  <si>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</si>
  <si>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</si>
  <si>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</si>
  <si>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</si>
  <si>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</si>
  <si>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</si>
  <si>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</si>
  <si>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</si>
  <si>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</si>
  <si>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</si>
  <si>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</si>
  <si>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</si>
  <si>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</si>
  <si>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</si>
  <si>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</si>
  <si>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</si>
  <si>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</si>
  <si>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</si>
  <si>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</si>
  <si>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</si>
  <si>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</si>
  <si>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</si>
  <si>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</si>
  <si>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</si>
  <si>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</si>
  <si>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</si>
  <si>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</si>
  <si>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</si>
  <si>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</si>
  <si>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</si>
  <si>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</si>
  <si>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</si>
  <si>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</si>
  <si>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</si>
  <si>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</si>
  <si>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</si>
  <si>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</si>
  <si>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</si>
  <si>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</si>
  <si>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</si>
  <si>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</si>
  <si>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</si>
  <si>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</si>
  <si>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</si>
  <si>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</si>
  <si>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</si>
  <si>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</si>
  <si>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</si>
  <si>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</si>
  <si>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</si>
  <si>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</si>
  <si>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</si>
  <si>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</si>
  <si>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</si>
  <si>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</si>
  <si>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</si>
  <si>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</si>
  <si>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</si>
  <si>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</si>
  <si>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</si>
  <si>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</si>
  <si>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</si>
  <si>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</si>
  <si>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</si>
  <si>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</si>
  <si>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</si>
  <si>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</si>
  <si>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</si>
  <si>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</si>
  <si>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</si>
  <si>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</si>
  <si>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</si>
  <si>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</si>
  <si>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</si>
  <si>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</si>
  <si>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</si>
  <si>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</si>
  <si>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</si>
  <si>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</si>
  <si>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</si>
  <si>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</si>
  <si>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</si>
  <si>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</si>
  <si>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</si>
  <si>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</si>
  <si>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</si>
  <si>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</si>
  <si>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</si>
  <si>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</si>
  <si>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</si>
  <si>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</si>
  <si>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</si>
  <si>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</si>
  <si>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</si>
  <si>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</si>
  <si>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</si>
  <si>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</si>
  <si>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</si>
  <si>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</si>
  <si>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</si>
  <si>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</si>
  <si>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</si>
  <si>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</si>
  <si>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</si>
  <si>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</si>
  <si>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</si>
  <si>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</si>
  <si>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</si>
  <si>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</si>
  <si>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</si>
  <si>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</si>
  <si>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</si>
  <si>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</si>
  <si>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</si>
  <si>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</si>
  <si>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</si>
  <si>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</si>
  <si>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</si>
  <si>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</si>
  <si>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</si>
  <si>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</si>
  <si>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</si>
  <si>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</si>
  <si>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</si>
  <si>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</si>
  <si>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</si>
  <si>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</si>
  <si>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</si>
  <si>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</si>
  <si>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</si>
  <si>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</si>
  <si>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</si>
  <si>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</si>
  <si>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</si>
  <si>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</si>
  <si>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</si>
  <si>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</si>
  <si>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</si>
  <si>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</si>
  <si>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</si>
  <si>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</si>
  <si>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</si>
  <si>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</si>
  <si>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</si>
  <si>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</si>
  <si>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</si>
  <si>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</si>
  <si>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</si>
  <si>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</si>
  <si>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</si>
  <si>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</si>
  <si>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</si>
  <si>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</si>
  <si>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</si>
  <si>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</si>
  <si>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</si>
  <si>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</si>
  <si>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</si>
  <si>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</si>
  <si>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</si>
  <si>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</si>
  <si>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</si>
  <si>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</si>
  <si>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</si>
  <si>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</si>
  <si>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</si>
  <si>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</si>
  <si>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</si>
  <si>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</si>
  <si>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</si>
  <si>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</si>
  <si>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</si>
  <si>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</si>
  <si>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</si>
  <si>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</si>
  <si>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</si>
  <si>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</si>
  <si>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</si>
  <si>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</si>
  <si>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</si>
  <si>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</si>
  <si>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</si>
  <si>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</si>
  <si>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</si>
  <si>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</si>
  <si>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</si>
  <si>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</si>
  <si>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</si>
  <si>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</si>
  <si>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</si>
  <si>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</si>
  <si>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</si>
  <si>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</si>
  <si>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</si>
  <si>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</si>
  <si>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</si>
  <si>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</si>
  <si>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</si>
  <si>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</si>
  <si>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</si>
  <si>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</si>
  <si>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</si>
  <si>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</si>
  <si>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</si>
  <si>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</si>
  <si>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</si>
  <si>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</si>
  <si>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</si>
  <si>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</si>
  <si>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</si>
  <si>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</si>
  <si>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</si>
  <si>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</si>
  <si>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</si>
  <si>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</si>
  <si>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</si>
  <si>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</si>
  <si>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</si>
  <si>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</si>
  <si>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</si>
  <si>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</si>
  <si>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</si>
  <si>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</si>
  <si>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</si>
  <si>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</si>
  <si>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</si>
  <si>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</si>
  <si>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</si>
  <si>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</si>
  <si>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</si>
  <si>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</si>
  <si>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</si>
  <si>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</si>
  <si>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</si>
  <si>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</si>
  <si>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</si>
  <si>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</si>
  <si>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</si>
  <si>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</si>
  <si>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</si>
  <si>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</si>
  <si>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</si>
  <si>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</si>
  <si>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</si>
  <si>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</si>
  <si>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</si>
  <si>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</si>
  <si>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</si>
  <si>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</si>
  <si>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</si>
  <si>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</si>
  <si>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</si>
  <si>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</si>
  <si>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</si>
  <si>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</si>
  <si>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</si>
  <si>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</si>
  <si>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</si>
  <si>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</si>
  <si>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</si>
  <si>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</si>
  <si>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</si>
  <si>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</si>
  <si>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</si>
  <si>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</si>
  <si>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</si>
  <si>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</si>
  <si>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</si>
  <si>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</si>
  <si>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</si>
  <si>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</si>
  <si>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</si>
  <si>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</si>
  <si>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</si>
  <si>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</si>
  <si>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</si>
  <si>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</si>
  <si>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</si>
  <si>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</si>
  <si>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</si>
  <si>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</si>
  <si>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</si>
  <si>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</si>
  <si>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</si>
  <si>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</si>
  <si>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</si>
  <si>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</si>
  <si>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</si>
  <si>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</si>
  <si>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</si>
  <si>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</si>
  <si>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</si>
  <si>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</si>
  <si>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</si>
  <si>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</si>
  <si>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</si>
  <si>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</si>
  <si>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</si>
  <si>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</si>
  <si>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</si>
  <si>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</si>
  <si>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</si>
  <si>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</si>
  <si>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</si>
  <si>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</si>
  <si>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</si>
  <si>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</si>
  <si>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</si>
  <si>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</si>
  <si>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</si>
  <si>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</si>
  <si>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</si>
  <si>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</si>
  <si>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</si>
  <si>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</si>
  <si>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</si>
  <si>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</si>
  <si>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</si>
  <si>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</si>
  <si>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</si>
  <si>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</si>
  <si>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</si>
  <si>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</si>
  <si>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</si>
  <si>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</si>
  <si>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</si>
  <si>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</si>
  <si>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</si>
  <si>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</si>
  <si>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</si>
  <si>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</si>
  <si>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</si>
  <si>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</si>
  <si>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</si>
  <si>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</si>
  <si>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</si>
  <si>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</si>
  <si>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</si>
  <si>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</si>
  <si>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</si>
  <si>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</si>
  <si>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</si>
  <si>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</si>
  <si>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</si>
  <si>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</si>
  <si>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</si>
  <si>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</si>
  <si>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</si>
  <si>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</si>
  <si>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</si>
  <si>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</si>
  <si>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</si>
  <si>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</si>
  <si>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</si>
  <si>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</si>
  <si>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</si>
  <si>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</si>
  <si>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</si>
  <si>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</si>
  <si>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</si>
  <si>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</si>
  <si>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</si>
  <si>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</si>
  <si>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</si>
  <si>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</si>
  <si>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</si>
  <si>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</si>
  <si>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</si>
  <si>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</si>
  <si>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</si>
  <si>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</si>
  <si>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</si>
  <si>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</si>
  <si>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</si>
  <si>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</si>
  <si>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</si>
  <si>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</si>
  <si>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</si>
  <si>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</si>
  <si>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</si>
  <si>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</si>
  <si>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</si>
  <si>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</si>
  <si>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</si>
  <si>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</si>
  <si>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</si>
  <si>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</si>
  <si>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</si>
  <si>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</si>
  <si>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</si>
  <si>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</si>
  <si>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</si>
  <si>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</si>
  <si>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</si>
  <si>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</si>
  <si>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</si>
  <si>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</si>
  <si>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</si>
  <si>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</si>
  <si>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</si>
  <si>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</si>
  <si>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</si>
  <si>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</si>
  <si>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</si>
  <si>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</si>
  <si>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</si>
  <si>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</si>
  <si>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</si>
  <si>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</si>
  <si>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</si>
  <si>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</si>
  <si>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</si>
  <si>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</si>
  <si>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</si>
  <si>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</si>
  <si>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</si>
  <si>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</si>
  <si>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</si>
  <si>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</si>
  <si>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</si>
  <si>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</si>
  <si>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</si>
  <si>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</si>
  <si>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</si>
  <si>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</si>
  <si>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</si>
  <si>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</si>
  <si>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</si>
  <si>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</si>
  <si>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</si>
  <si>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</si>
  <si>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</si>
  <si>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</si>
  <si>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</si>
  <si>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</si>
  <si>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</si>
  <si>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</si>
  <si>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</si>
  <si>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</si>
  <si>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</si>
  <si>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</si>
  <si>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</si>
  <si>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</si>
  <si>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</si>
  <si>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</si>
  <si>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</si>
  <si>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</si>
  <si>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</si>
  <si>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</si>
  <si>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</si>
  <si>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</si>
  <si>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</si>
  <si>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</si>
  <si>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</si>
  <si>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</si>
  <si>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</si>
  <si>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</si>
  <si>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</si>
  <si>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</si>
  <si>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</si>
  <si>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</si>
  <si>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</si>
  <si>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</si>
  <si>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</si>
  <si>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</si>
  <si>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</si>
  <si>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</si>
  <si>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</si>
  <si>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</si>
  <si>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</si>
  <si>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</si>
  <si>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</si>
  <si>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</si>
  <si>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</si>
  <si>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</si>
  <si>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</si>
  <si>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</si>
  <si>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</si>
  <si>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</si>
  <si>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</si>
  <si>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</si>
  <si>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</si>
  <si>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</si>
  <si>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</si>
  <si>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</si>
  <si>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</si>
  <si>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</si>
  <si>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</si>
  <si>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</si>
  <si>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</si>
  <si>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</si>
  <si>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</si>
  <si>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</si>
  <si>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</si>
  <si>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</si>
  <si>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</si>
  <si>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</si>
  <si>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</si>
  <si>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</si>
  <si>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</si>
  <si>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</si>
  <si>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</si>
  <si>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</si>
  <si>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</si>
  <si>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</si>
  <si>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</si>
  <si>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</si>
  <si>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</si>
  <si>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</si>
  <si>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</si>
  <si>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</si>
  <si>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</si>
  <si>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</si>
  <si>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</si>
  <si>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</si>
  <si>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</si>
  <si>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</si>
  <si>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</si>
  <si>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</si>
  <si>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</si>
  <si>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</si>
  <si>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</si>
  <si>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</si>
  <si>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</si>
  <si>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</si>
  <si>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</si>
  <si>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</si>
  <si>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</si>
  <si>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</si>
  <si>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</si>
  <si>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</si>
  <si>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</si>
  <si>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</si>
  <si>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</si>
  <si>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</si>
  <si>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</si>
  <si>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</si>
  <si>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</si>
  <si>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</si>
  <si>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</si>
  <si>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</si>
  <si>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</si>
  <si>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</si>
  <si>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</si>
  <si>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</si>
  <si>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</si>
  <si>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</si>
  <si>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</si>
  <si>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</si>
  <si>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</si>
  <si>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</si>
  <si>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</si>
  <si>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</si>
  <si>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</si>
  <si>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</si>
  <si>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</si>
  <si>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</si>
  <si>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</si>
  <si>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</si>
  <si>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</si>
  <si>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</si>
  <si>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</si>
  <si>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</si>
  <si>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</si>
  <si>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</si>
  <si>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</si>
  <si>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</si>
  <si>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</si>
  <si>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</si>
  <si>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</si>
  <si>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</si>
  <si>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</si>
  <si>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</si>
  <si>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</si>
  <si>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</si>
  <si>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</si>
  <si>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</si>
  <si>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</si>
  <si>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</si>
  <si>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</si>
  <si>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</si>
  <si>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</si>
  <si>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</si>
  <si>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</si>
  <si>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</si>
  <si>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</si>
  <si>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</si>
  <si>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</si>
  <si>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</si>
  <si>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</si>
  <si>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</si>
  <si>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</si>
  <si>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</si>
  <si>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</si>
  <si>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</si>
  <si>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</si>
  <si>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</si>
  <si>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</si>
  <si>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</si>
  <si>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</si>
  <si>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</si>
  <si>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</si>
  <si>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</si>
  <si>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</si>
  <si>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</si>
  <si>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</si>
  <si>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</si>
  <si>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</si>
  <si>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</si>
  <si>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</si>
  <si>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</si>
  <si>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</si>
  <si>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</si>
  <si>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</si>
  <si>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</si>
  <si>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</si>
  <si>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</si>
  <si>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</si>
  <si>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</si>
  <si>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</si>
  <si>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</si>
  <si>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</si>
  <si>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</si>
  <si>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</si>
  <si>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</si>
  <si>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</si>
  <si>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</si>
  <si>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</si>
  <si>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</si>
  <si>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</si>
  <si>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</si>
  <si>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</si>
  <si>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</si>
  <si>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</si>
  <si>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</si>
  <si>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</si>
  <si>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</si>
  <si>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</si>
  <si>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</si>
  <si>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</si>
  <si>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</si>
  <si>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</si>
  <si>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</si>
  <si>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</si>
  <si>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</si>
  <si>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</si>
  <si>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</si>
  <si>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</si>
  <si>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</si>
  <si>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</si>
  <si>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</si>
  <si>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</si>
  <si>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</si>
  <si>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</si>
  <si>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</si>
  <si>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</si>
  <si>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</si>
  <si>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</si>
  <si>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</si>
  <si>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</si>
  <si>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</si>
  <si>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</si>
  <si>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</si>
  <si>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</si>
  <si>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</si>
  <si>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</si>
  <si>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</si>
  <si>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</si>
  <si>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</si>
  <si>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</si>
  <si>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</si>
  <si>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</si>
  <si>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</si>
  <si>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</si>
  <si>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</si>
  <si>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</si>
  <si>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</si>
  <si>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</si>
  <si>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</si>
  <si>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</si>
  <si>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</si>
  <si>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</si>
  <si>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</si>
  <si>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</si>
  <si>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</si>
  <si>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</si>
  <si>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</si>
  <si>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</si>
  <si>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</si>
  <si>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</si>
  <si>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</si>
  <si>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</si>
  <si>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</si>
  <si>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</si>
  <si>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</si>
  <si>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</si>
  <si>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</si>
  <si>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</si>
  <si>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</si>
  <si>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</si>
  <si>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</si>
  <si>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</si>
  <si>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</si>
  <si>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</si>
  <si>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</si>
  <si>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</si>
  <si>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</si>
  <si>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</si>
  <si>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</si>
  <si>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</si>
  <si>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</si>
  <si>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</si>
  <si>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</si>
  <si>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</si>
  <si>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</si>
  <si>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</si>
  <si>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</si>
  <si>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</si>
  <si>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</si>
  <si>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</si>
  <si>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</si>
  <si>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</si>
  <si>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</si>
  <si>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</si>
  <si>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</si>
  <si>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</si>
  <si>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</si>
  <si>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</si>
  <si>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</si>
  <si>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</si>
  <si>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</si>
  <si>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</si>
  <si>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</si>
  <si>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</si>
  <si>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</si>
  <si>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</si>
  <si>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</si>
  <si>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</si>
  <si>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</si>
  <si>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</si>
  <si>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</si>
  <si>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</si>
  <si>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</si>
  <si>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</si>
  <si>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</si>
  <si>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</si>
  <si>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</si>
  <si>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</si>
  <si>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</si>
  <si>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</si>
  <si>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</si>
  <si>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</si>
  <si>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</si>
  <si>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</si>
  <si>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</si>
  <si>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</si>
  <si>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</si>
  <si>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</si>
  <si>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</si>
  <si>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</si>
  <si>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</si>
  <si>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</si>
  <si>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</si>
  <si>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</si>
  <si>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</si>
  <si>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</si>
  <si>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</si>
  <si>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</si>
  <si>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</si>
  <si>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</si>
  <si>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</si>
  <si>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</si>
  <si>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</si>
  <si>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</si>
  <si>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</si>
  <si>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</si>
  <si>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</si>
  <si>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</si>
  <si>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</si>
  <si>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</si>
  <si>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</si>
  <si>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</si>
  <si>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</si>
  <si>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</si>
  <si>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</si>
  <si>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</si>
  <si>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</si>
  <si>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</si>
  <si>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</si>
  <si>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</si>
  <si>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</si>
  <si>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</si>
  <si>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</si>
  <si>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</si>
  <si>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</si>
  <si>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</si>
  <si>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</si>
  <si>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</si>
  <si>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</si>
  <si>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</si>
  <si>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</si>
  <si>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</si>
  <si>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</si>
  <si>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</si>
  <si>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</si>
  <si>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</si>
  <si>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</si>
  <si>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</si>
  <si>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</si>
  <si>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</si>
  <si>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</si>
  <si>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</si>
  <si>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</si>
  <si>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</si>
  <si>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</si>
  <si>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</si>
  <si>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</si>
  <si>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</si>
  <si>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</si>
  <si>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</si>
  <si>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</si>
  <si>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</si>
  <si>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</si>
  <si>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</si>
  <si>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</si>
  <si>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</si>
  <si>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</si>
  <si>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</si>
  <si>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</si>
  <si>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</si>
  <si>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</si>
  <si>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</si>
  <si>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</si>
  <si>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</si>
  <si>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</si>
  <si>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</si>
  <si>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</si>
  <si>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</si>
  <si>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</si>
  <si>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</si>
  <si>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</si>
  <si>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</si>
  <si>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</si>
  <si>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</si>
  <si>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</si>
  <si>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</si>
  <si>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</si>
  <si>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</si>
  <si>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</si>
  <si>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</si>
  <si>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</si>
  <si>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</si>
  <si>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</si>
  <si>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</si>
  <si>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</si>
  <si>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</si>
  <si>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</si>
  <si>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</si>
  <si>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</si>
  <si>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</si>
  <si>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</si>
  <si>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</si>
  <si>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</si>
  <si>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</si>
  <si>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</si>
  <si>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</si>
  <si>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</si>
  <si>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</si>
  <si>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</si>
  <si>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</si>
  <si>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</si>
  <si>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</si>
  <si>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</si>
  <si>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</si>
  <si>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</si>
  <si>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</si>
  <si>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</si>
  <si>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</si>
  <si>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</si>
  <si>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</si>
  <si>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</si>
  <si>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</si>
  <si>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</si>
  <si>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</si>
  <si>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</si>
  <si>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</si>
  <si>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</si>
  <si>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</si>
  <si>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</si>
  <si>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</si>
  <si>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</si>
  <si>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</si>
  <si>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</si>
  <si>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</si>
  <si>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</si>
  <si>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</si>
  <si>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</si>
  <si>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</si>
  <si>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</si>
  <si>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</si>
  <si>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</si>
  <si>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</si>
  <si>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</si>
  <si>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</si>
  <si>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</si>
  <si>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</si>
  <si>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</si>
  <si>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</si>
  <si>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</si>
  <si>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</si>
  <si>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</si>
  <si>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</si>
  <si>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</si>
  <si>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</si>
  <si>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</si>
  <si>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</si>
  <si>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</si>
  <si>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</si>
  <si>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</si>
  <si>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</si>
  <si>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</si>
  <si>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</si>
  <si>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</si>
  <si>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</si>
  <si>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</si>
  <si>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</si>
  <si>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</si>
  <si>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</si>
  <si>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</si>
  <si>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</si>
  <si>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</si>
  <si>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</si>
  <si>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</si>
  <si>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</si>
  <si>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</si>
  <si>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</si>
  <si>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</si>
  <si>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</si>
  <si>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</si>
  <si>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</si>
  <si>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</si>
  <si>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</si>
  <si>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</si>
  <si>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</si>
  <si>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</si>
  <si>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</si>
  <si>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</si>
  <si>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</si>
  <si>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</si>
  <si>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</si>
  <si>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</si>
  <si>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</si>
  <si>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</si>
  <si>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</si>
  <si>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</si>
  <si>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</si>
  <si>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</si>
  <si>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</si>
  <si>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</si>
  <si>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</si>
  <si>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</si>
  <si>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</si>
  <si>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</si>
  <si>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</si>
  <si>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</si>
  <si>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</si>
  <si>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</si>
  <si>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</si>
  <si>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</si>
  <si>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</si>
  <si>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</si>
  <si>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</si>
  <si>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</si>
  <si>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</si>
  <si>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</si>
  <si>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</si>
  <si>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</si>
  <si>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</si>
  <si>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</si>
  <si>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</si>
  <si>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</si>
  <si>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</si>
  <si>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</si>
  <si>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</si>
  <si>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</si>
  <si>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</si>
  <si>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</si>
  <si>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</si>
  <si>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</si>
  <si>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</si>
  <si>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</si>
  <si>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</si>
  <si>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</si>
  <si>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</si>
  <si>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</si>
  <si>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</si>
  <si>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</si>
  <si>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</si>
  <si>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</si>
  <si>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</si>
  <si>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</si>
  <si>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</si>
  <si>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</si>
  <si>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</si>
  <si>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</si>
  <si>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</si>
  <si>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</si>
  <si>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</si>
  <si>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</si>
  <si>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</si>
  <si>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</si>
  <si>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</si>
  <si>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</si>
  <si>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</si>
  <si>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</si>
  <si>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</si>
  <si>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</si>
  <si>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</si>
  <si>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</si>
  <si>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</si>
  <si>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</si>
  <si>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</si>
  <si>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</si>
  <si>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</si>
  <si>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</si>
  <si>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</si>
  <si>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</si>
  <si>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</si>
  <si>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</si>
  <si>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</si>
  <si>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</si>
  <si>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</si>
  <si>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</si>
  <si>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</si>
  <si>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</si>
  <si>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</si>
  <si>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</si>
  <si>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</si>
  <si>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</si>
  <si>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</si>
  <si>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</si>
  <si>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</si>
  <si>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</si>
  <si>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</si>
  <si>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</si>
  <si>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</si>
  <si>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</si>
  <si>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</si>
  <si>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</si>
  <si>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</si>
  <si>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</si>
  <si>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</si>
  <si>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</si>
  <si>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</si>
  <si>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</si>
  <si>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</si>
  <si>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</si>
  <si>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</si>
  <si>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</si>
  <si>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</si>
  <si>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</si>
  <si>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</si>
  <si>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</si>
  <si>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</si>
  <si>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</si>
  <si>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</si>
  <si>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</si>
  <si>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</si>
  <si>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</si>
  <si>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</si>
  <si>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</si>
  <si>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</si>
  <si>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</si>
  <si>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</si>
  <si>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</si>
  <si>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</si>
  <si>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</si>
  <si>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</si>
  <si>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</si>
  <si>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</si>
  <si>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</si>
  <si>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</si>
  <si>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</si>
  <si>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</si>
  <si>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</si>
  <si>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</si>
  <si>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</si>
  <si>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</si>
  <si>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</si>
  <si>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</si>
  <si>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</si>
  <si>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</si>
  <si>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</si>
  <si>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</si>
  <si>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</si>
  <si>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</si>
  <si>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</si>
  <si>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</si>
  <si>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</si>
  <si>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</si>
  <si>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</si>
  <si>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</si>
  <si>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</si>
  <si>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</si>
  <si>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</si>
  <si>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</si>
  <si>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</si>
  <si>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</si>
  <si>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</si>
  <si>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</si>
  <si>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</si>
  <si>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</si>
  <si>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</si>
  <si>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</si>
  <si>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</si>
  <si>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</si>
  <si>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</si>
  <si>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</si>
  <si>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</si>
  <si>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</si>
  <si>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</si>
  <si>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</si>
  <si>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</si>
  <si>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</si>
  <si>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</si>
  <si>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</si>
  <si>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</si>
  <si>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</si>
  <si>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</si>
  <si>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</si>
  <si>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</si>
  <si>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</si>
  <si>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</si>
  <si>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</si>
  <si>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</si>
  <si>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</si>
  <si>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</si>
  <si>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</si>
  <si>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</si>
  <si>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</si>
  <si>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</si>
  <si>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</si>
  <si>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</si>
  <si>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</si>
  <si>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</si>
  <si>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</si>
  <si>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</si>
  <si>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</si>
  <si>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</si>
  <si>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</si>
  <si>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</si>
  <si>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</si>
  <si>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</si>
  <si>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</si>
  <si>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</si>
  <si>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</si>
  <si>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</si>
  <si>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</si>
  <si>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</si>
  <si>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</si>
  <si>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</si>
  <si>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</si>
  <si>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</si>
  <si>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</si>
  <si>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</si>
  <si>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</si>
  <si>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</si>
  <si>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</si>
  <si>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</si>
  <si>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</si>
  <si>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</si>
  <si>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</si>
  <si>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</si>
  <si>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</si>
  <si>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</si>
  <si>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</si>
  <si>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</si>
  <si>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</si>
  <si>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</si>
  <si>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</si>
  <si>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</si>
  <si>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</si>
  <si>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</si>
  <si>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</si>
  <si>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</si>
  <si>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</si>
  <si>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</si>
  <si>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</si>
  <si>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</si>
  <si>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</si>
  <si>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</si>
  <si>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</si>
  <si>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</si>
  <si>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</si>
  <si>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</si>
  <si>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</si>
  <si>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</si>
  <si>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</si>
  <si>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</si>
  <si>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</si>
  <si>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</si>
  <si>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</si>
  <si>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</si>
  <si>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</si>
  <si>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</si>
  <si>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</si>
  <si>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</si>
  <si>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</si>
  <si>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</si>
  <si>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</si>
  <si>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</si>
  <si>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</si>
  <si>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</si>
  <si>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</si>
  <si>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</si>
  <si>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</si>
  <si>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</si>
  <si>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</si>
  <si>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</si>
  <si>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</si>
  <si>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</si>
  <si>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</si>
  <si>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</si>
  <si>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</si>
  <si>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</si>
  <si>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</si>
  <si>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</si>
  <si>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</si>
  <si>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</si>
  <si>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</si>
  <si>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</si>
  <si>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</si>
  <si>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</si>
  <si>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</si>
  <si>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</si>
  <si>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</si>
  <si>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</si>
  <si>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</si>
  <si>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</si>
  <si>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</si>
  <si>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</si>
  <si>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</si>
  <si>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</si>
  <si>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</si>
  <si>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</si>
  <si>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</si>
  <si>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</si>
  <si>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</si>
  <si>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</si>
  <si>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</si>
  <si>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</si>
  <si>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</si>
  <si>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</si>
  <si>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</si>
  <si>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</si>
  <si>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</si>
  <si>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</si>
  <si>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</si>
  <si>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</si>
  <si>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</si>
  <si>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</si>
  <si>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</si>
  <si>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</si>
  <si>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</si>
  <si>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</si>
  <si>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</si>
  <si>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</si>
  <si>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</si>
  <si>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</si>
  <si>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</si>
  <si>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</si>
  <si>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</si>
  <si>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</si>
  <si>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</si>
  <si>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</si>
  <si>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</si>
  <si>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</si>
  <si>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</si>
  <si>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</si>
  <si>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</si>
  <si>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</si>
  <si>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</si>
  <si>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</si>
  <si>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</si>
  <si>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</si>
  <si>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</si>
  <si>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</si>
  <si>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</si>
  <si>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</si>
  <si>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</si>
  <si>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</si>
  <si>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</si>
  <si>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</si>
  <si>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</si>
  <si>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</si>
  <si>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</si>
  <si>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</si>
  <si>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</si>
  <si>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</si>
  <si>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</si>
  <si>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</si>
  <si>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</si>
  <si>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</si>
  <si>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</si>
  <si>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</si>
  <si>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</si>
  <si>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</si>
  <si>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</si>
  <si>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</si>
  <si>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</si>
  <si>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</si>
  <si>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</si>
  <si>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</si>
  <si>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</si>
  <si>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</si>
  <si>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</si>
  <si>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</si>
  <si>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</si>
  <si>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</si>
  <si>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</si>
  <si>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</si>
  <si>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</si>
  <si>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</si>
  <si>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</si>
  <si>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</si>
  <si>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</si>
  <si>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</si>
  <si>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</si>
  <si>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</si>
  <si>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</si>
  <si>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</si>
  <si>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</si>
  <si>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</si>
  <si>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</si>
  <si>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</si>
  <si>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</si>
  <si>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</si>
  <si>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</si>
  <si>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</si>
  <si>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</si>
  <si>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</si>
  <si>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</si>
  <si>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</si>
  <si>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</si>
  <si>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</si>
  <si>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</si>
  <si>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</si>
  <si>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</si>
  <si>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</si>
  <si>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</si>
  <si>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</si>
  <si>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</si>
  <si>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</si>
  <si>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</si>
  <si>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</si>
  <si>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</si>
  <si>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</si>
  <si>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</si>
  <si>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</si>
  <si>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</si>
  <si>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</si>
  <si>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</si>
  <si>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</si>
  <si>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</si>
  <si>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</si>
  <si>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</si>
  <si>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</si>
  <si>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</si>
  <si>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</si>
  <si>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</si>
  <si>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</si>
  <si>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</si>
  <si>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</si>
  <si>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</si>
  <si>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</si>
  <si>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</si>
  <si>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</si>
  <si>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</si>
  <si>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</si>
  <si>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</si>
  <si>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</si>
  <si>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</si>
  <si>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</si>
  <si>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</si>
  <si>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</si>
  <si>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</si>
  <si>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</si>
  <si>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</si>
  <si>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</si>
  <si>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</si>
  <si>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</si>
  <si>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</si>
  <si>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</si>
  <si>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</si>
  <si>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</si>
  <si>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</si>
  <si>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</si>
  <si>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</si>
  <si>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</si>
  <si>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</si>
  <si>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</si>
  <si>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</si>
  <si>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</si>
  <si>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</si>
  <si>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</si>
  <si>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</si>
  <si>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</si>
  <si>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</si>
  <si>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</si>
  <si>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</si>
  <si>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</si>
  <si>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</si>
  <si>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</si>
  <si>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</si>
  <si>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</si>
  <si>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</si>
  <si>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</si>
  <si>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</si>
  <si>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</si>
  <si>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</si>
  <si>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</si>
  <si>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</si>
  <si>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</si>
  <si>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</si>
  <si>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</si>
  <si>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</si>
  <si>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</si>
  <si>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</si>
  <si>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</si>
  <si>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</si>
  <si>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</si>
  <si>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</si>
  <si>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</si>
  <si>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</si>
  <si>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</si>
  <si>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</si>
  <si>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</si>
  <si>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</si>
  <si>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</si>
  <si>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</si>
  <si>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</si>
  <si>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</si>
  <si>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</si>
  <si>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</si>
  <si>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</si>
  <si>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</si>
  <si>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</si>
  <si>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</si>
  <si>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</si>
  <si>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</si>
  <si>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</si>
  <si>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</si>
  <si>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</si>
  <si>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</si>
  <si>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</si>
  <si>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</si>
  <si>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</si>
  <si>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</si>
  <si>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</si>
  <si>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</si>
  <si>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</si>
  <si>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</si>
  <si>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</si>
  <si>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</si>
  <si>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</si>
  <si>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</si>
  <si>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</si>
  <si>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</si>
  <si>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</si>
  <si>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</si>
  <si>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</si>
  <si>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</si>
  <si>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</si>
  <si>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</si>
  <si>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</si>
  <si>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</si>
  <si>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</si>
  <si>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</si>
  <si>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</si>
  <si>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</si>
  <si>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</si>
  <si>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</si>
  <si>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</si>
  <si>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</si>
  <si>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</si>
  <si>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</si>
  <si>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</si>
  <si>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</si>
  <si>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</si>
  <si>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</si>
  <si>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</si>
  <si>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</si>
  <si>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</si>
  <si>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</si>
  <si>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</si>
  <si>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</si>
  <si>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</si>
  <si>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</si>
  <si>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</si>
  <si>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</si>
  <si>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</si>
  <si>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</si>
  <si>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</si>
  <si>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</si>
  <si>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</si>
  <si>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</si>
  <si>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</si>
  <si>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</si>
  <si>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</si>
  <si>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</si>
  <si>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</si>
  <si>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</si>
  <si>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</si>
  <si>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</si>
  <si>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</si>
  <si>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</si>
  <si>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</si>
  <si>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</si>
  <si>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</si>
  <si>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</si>
  <si>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</si>
  <si>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</si>
  <si>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</si>
  <si>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</si>
  <si>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</si>
  <si>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</si>
  <si>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</si>
  <si>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</si>
  <si>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</si>
  <si>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</si>
  <si>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</si>
  <si>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</si>
  <si>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</si>
  <si>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</si>
  <si>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</si>
  <si>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</si>
  <si>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</si>
  <si>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</si>
  <si>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</si>
  <si>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</si>
  <si>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</si>
  <si>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</si>
  <si>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</si>
  <si>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</si>
  <si>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</si>
  <si>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</si>
  <si>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</si>
  <si>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</si>
  <si>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</si>
  <si>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</si>
  <si>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</si>
  <si>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</si>
  <si>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</si>
  <si>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</si>
  <si>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</si>
  <si>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</si>
  <si>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</si>
  <si>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</si>
  <si>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</si>
  <si>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</si>
  <si>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</si>
  <si>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</si>
  <si>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</si>
  <si>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</si>
  <si>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</si>
  <si>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</si>
  <si>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</si>
  <si>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</si>
  <si>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</si>
  <si>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</si>
  <si>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</si>
  <si>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</si>
  <si>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</si>
  <si>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</si>
  <si>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</si>
  <si>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</si>
  <si>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</si>
  <si>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</si>
  <si>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</si>
  <si>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</si>
  <si>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</si>
  <si>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</si>
  <si>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</si>
  <si>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</si>
  <si>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</si>
  <si>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</si>
  <si>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</si>
  <si>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</si>
  <si>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</si>
  <si>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</si>
  <si>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</si>
  <si>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</si>
  <si>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</si>
  <si>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</si>
  <si>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</si>
  <si>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</si>
  <si>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</si>
  <si>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</si>
  <si>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</si>
  <si>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</si>
  <si>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</si>
  <si>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</si>
  <si>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</si>
  <si>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</si>
  <si>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</si>
  <si>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</si>
  <si>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</si>
  <si>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</si>
  <si>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</si>
  <si>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</si>
  <si>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</si>
  <si>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</si>
  <si>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</si>
  <si>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</si>
  <si>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</si>
  <si>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</si>
  <si>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</si>
  <si>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</si>
  <si>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</si>
  <si>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</si>
  <si>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</si>
  <si>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</si>
  <si>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</si>
  <si>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</si>
  <si>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</si>
  <si>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</si>
  <si>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</si>
  <si>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</si>
  <si>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</si>
  <si>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</si>
  <si>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</si>
  <si>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</si>
  <si>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</si>
  <si>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</si>
  <si>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</si>
  <si>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</si>
  <si>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</si>
  <si>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</si>
  <si>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</si>
  <si>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</si>
  <si>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</si>
  <si>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</si>
  <si>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</si>
  <si>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</si>
  <si>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</si>
  <si>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</si>
  <si>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</si>
  <si>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</si>
  <si>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</si>
  <si>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</si>
  <si>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</si>
  <si>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</si>
  <si>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</si>
  <si>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</si>
  <si>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</si>
  <si>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</si>
  <si>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</si>
  <si>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</si>
  <si>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</si>
  <si>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</si>
  <si>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</si>
  <si>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</si>
  <si>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</si>
  <si>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</si>
  <si>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</si>
  <si>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</si>
  <si>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</si>
  <si>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</si>
  <si>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</si>
  <si>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</si>
  <si>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</si>
  <si>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</si>
  <si>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</si>
  <si>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</si>
  <si>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</si>
  <si>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</si>
  <si>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</si>
  <si>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</si>
  <si>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</si>
  <si>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</si>
  <si>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</si>
  <si>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</si>
  <si>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</si>
  <si>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</si>
  <si>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</si>
  <si>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</si>
  <si>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</si>
  <si>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</si>
  <si>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</si>
  <si>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</si>
  <si>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</si>
  <si>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</si>
  <si>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</si>
  <si>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</si>
  <si>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</si>
  <si>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</si>
  <si>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</si>
  <si>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</si>
  <si>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</si>
  <si>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</si>
  <si>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</si>
  <si>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</si>
  <si>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</si>
  <si>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</si>
  <si>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</si>
  <si>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</si>
  <si>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</si>
  <si>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</si>
  <si>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</si>
  <si>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</si>
  <si>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</si>
  <si>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</si>
  <si>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</si>
  <si>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</si>
  <si>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</si>
  <si>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</si>
  <si>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</si>
  <si>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</si>
  <si>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</si>
  <si>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</si>
  <si>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</si>
  <si>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</si>
  <si>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</si>
  <si>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</si>
  <si>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</si>
  <si>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</si>
  <si>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</si>
  <si>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</si>
  <si>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</si>
  <si>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</si>
  <si>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</si>
  <si>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</si>
  <si>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</si>
  <si>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</si>
  <si>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</si>
  <si>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</si>
  <si>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</si>
  <si>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</si>
  <si>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</si>
  <si>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</si>
  <si>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</si>
  <si>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</si>
  <si>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</si>
  <si>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</si>
  <si>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</si>
  <si>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</si>
  <si>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</si>
  <si>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</si>
  <si>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</si>
  <si>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</si>
  <si>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</si>
  <si>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</si>
  <si>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</si>
  <si>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</si>
  <si>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</si>
  <si>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</si>
  <si>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</si>
  <si>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</si>
  <si>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</si>
  <si>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</si>
  <si>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</si>
  <si>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</si>
  <si>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</si>
  <si>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</si>
  <si>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</si>
  <si>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</si>
  <si>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</si>
  <si>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</si>
  <si>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</si>
  <si>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</si>
  <si>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</si>
  <si>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</si>
  <si>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</si>
  <si>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</si>
  <si>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</si>
  <si>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</si>
  <si>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</si>
  <si>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</si>
  <si>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</si>
  <si>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</si>
  <si>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</si>
  <si>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</si>
  <si>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</si>
  <si>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</si>
  <si>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</si>
  <si>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</si>
  <si>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</si>
  <si>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</si>
  <si>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</si>
  <si>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</si>
  <si>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</si>
  <si>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</si>
  <si>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</si>
  <si>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</si>
  <si>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</si>
  <si>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</si>
  <si>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</si>
  <si>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</si>
  <si>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</si>
  <si>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</si>
  <si>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</si>
  <si>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</si>
  <si>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</si>
  <si>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</si>
  <si>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</si>
  <si>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</si>
  <si>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</si>
  <si>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</si>
  <si>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</si>
  <si>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</si>
  <si>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</si>
  <si>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</si>
  <si>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</si>
  <si>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</si>
  <si>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</si>
  <si>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</si>
  <si>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</si>
  <si>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</si>
  <si>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</si>
  <si>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</si>
  <si>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</si>
  <si>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</si>
  <si>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</si>
  <si>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</si>
  <si>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</si>
  <si>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</si>
  <si>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</si>
  <si>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</si>
  <si>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</si>
  <si>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</si>
  <si>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</si>
  <si>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</si>
  <si>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</si>
  <si>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</si>
  <si>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</si>
  <si>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</si>
  <si>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</si>
  <si>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</si>
  <si>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</si>
  <si>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</si>
  <si>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</si>
  <si>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</si>
  <si>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</si>
  <si>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</si>
  <si>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</si>
  <si>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</si>
  <si>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</si>
  <si>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</si>
  <si>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</si>
  <si>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</si>
  <si>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</si>
  <si>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</si>
  <si>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</si>
  <si>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</si>
  <si>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</si>
  <si>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</si>
  <si>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</si>
  <si>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</si>
  <si>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</si>
  <si>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</si>
  <si>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</si>
  <si>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</si>
  <si>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</si>
  <si>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</si>
  <si>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</si>
  <si>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</si>
  <si>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</si>
  <si>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</si>
  <si>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</si>
  <si>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</si>
  <si>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</si>
  <si>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</si>
  <si>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</si>
  <si>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</si>
  <si>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</si>
  <si>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</si>
  <si>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</si>
  <si>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</si>
  <si>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</si>
  <si>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</si>
  <si>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</si>
  <si>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</si>
  <si>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</si>
  <si>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</si>
  <si>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</si>
  <si>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</si>
  <si>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</si>
  <si>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</si>
  <si>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</si>
  <si>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</si>
  <si>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</si>
  <si>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</si>
  <si>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</si>
  <si>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</si>
  <si>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</si>
  <si>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</si>
  <si>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</si>
  <si>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</si>
  <si>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</si>
  <si>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</si>
  <si>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</si>
  <si>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</si>
  <si>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</si>
  <si>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</si>
  <si>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</si>
  <si>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</si>
  <si>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</si>
  <si>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</si>
  <si>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</si>
  <si>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</si>
  <si>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</si>
  <si>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</si>
  <si>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</si>
  <si>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</si>
  <si>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</si>
  <si>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</si>
  <si>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</si>
  <si>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</si>
  <si>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</si>
  <si>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</si>
  <si>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</si>
  <si>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</si>
  <si>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</si>
  <si>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</si>
  <si>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</si>
  <si>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</si>
  <si>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</si>
  <si>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</si>
  <si>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</si>
  <si>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</si>
  <si>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</si>
  <si>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</si>
  <si>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</si>
  <si>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</si>
  <si>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</si>
  <si>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</si>
  <si>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</si>
  <si>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</si>
  <si>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</si>
  <si>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</si>
  <si>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</si>
  <si>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</si>
  <si>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</si>
  <si>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</si>
  <si>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</si>
  <si>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</si>
  <si>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</si>
  <si>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</si>
  <si>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</si>
  <si>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</si>
  <si>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</si>
  <si>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</si>
  <si>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</si>
  <si>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</si>
  <si>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</si>
  <si>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</si>
  <si>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</si>
  <si>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</si>
  <si>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</si>
  <si>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</si>
  <si>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</si>
  <si>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</si>
  <si>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</si>
  <si>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</si>
  <si>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</si>
  <si>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</si>
  <si>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</si>
  <si>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</si>
  <si>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</si>
  <si>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</si>
  <si>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</si>
  <si>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</si>
  <si>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</si>
  <si>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</si>
  <si>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</si>
  <si>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</si>
  <si>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</si>
  <si>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</si>
  <si>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</si>
  <si>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</si>
  <si>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</si>
  <si>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</si>
  <si>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</si>
  <si>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</si>
  <si>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</si>
  <si>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</si>
  <si>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</si>
  <si>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</si>
  <si>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</si>
  <si>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</si>
  <si>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</si>
  <si>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</si>
  <si>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</si>
  <si>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</si>
  <si>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</si>
  <si>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</si>
  <si>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</si>
  <si>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</si>
  <si>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</si>
  <si>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</si>
  <si>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</si>
  <si>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</si>
  <si>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</si>
  <si>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</si>
  <si>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</si>
  <si>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</si>
  <si>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</si>
  <si>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</si>
  <si>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</si>
  <si>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</si>
  <si>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</si>
  <si>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</si>
  <si>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</si>
  <si>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</si>
  <si>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</si>
  <si>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</si>
  <si>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</si>
  <si>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</si>
  <si>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</si>
  <si>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</si>
  <si>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</si>
  <si>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</si>
  <si>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</si>
  <si>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</si>
  <si>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</si>
  <si>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</si>
  <si>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</si>
  <si>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</si>
  <si>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</si>
  <si>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</si>
  <si>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</si>
  <si>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</si>
  <si>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</si>
  <si>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</si>
  <si>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</si>
  <si>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</si>
  <si>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</si>
  <si>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</si>
  <si>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</si>
  <si>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</si>
  <si>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</si>
  <si>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</si>
  <si>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</si>
  <si>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</si>
  <si>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</si>
  <si>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</si>
  <si>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</si>
  <si>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</si>
  <si>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</si>
  <si>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</si>
  <si>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</si>
  <si>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</si>
  <si>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</si>
  <si>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</si>
  <si>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</si>
  <si>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</si>
  <si>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</si>
  <si>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</si>
  <si>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</si>
  <si>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</si>
  <si>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</si>
  <si>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</si>
  <si>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</si>
  <si>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</si>
  <si>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</si>
  <si>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</si>
  <si>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</si>
  <si>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</si>
  <si>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</si>
  <si>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</si>
  <si>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</si>
  <si>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</si>
  <si>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</si>
  <si>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</si>
  <si>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</si>
  <si>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</si>
  <si>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</si>
  <si>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</si>
  <si>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</si>
  <si>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</si>
  <si>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</si>
  <si>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</si>
  <si>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</si>
  <si>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</si>
  <si>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</si>
  <si>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</si>
  <si>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</si>
  <si>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</si>
  <si>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</si>
  <si>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</si>
  <si>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</si>
  <si>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</si>
  <si>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</si>
  <si>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</si>
  <si>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</si>
  <si>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</si>
  <si>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</si>
  <si>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</si>
  <si>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</si>
  <si>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</si>
  <si>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</si>
  <si>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</si>
  <si>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</si>
  <si>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</si>
  <si>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</si>
  <si>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</si>
  <si>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</si>
  <si>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</si>
  <si>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</si>
  <si>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</si>
  <si>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</si>
  <si>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</si>
  <si>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</si>
  <si>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</si>
  <si>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</si>
  <si>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</si>
  <si>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</si>
  <si>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</si>
  <si>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</si>
  <si>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</si>
  <si>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</si>
  <si>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</si>
  <si>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</si>
  <si>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</si>
  <si>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</si>
  <si>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</si>
  <si>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</si>
  <si>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</si>
  <si>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</si>
  <si>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</si>
  <si>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</si>
  <si>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</si>
  <si>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</si>
  <si>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</si>
  <si>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</si>
  <si>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</si>
  <si>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</si>
  <si>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</si>
  <si>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</si>
  <si>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</si>
  <si>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</si>
  <si>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</si>
  <si>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</si>
  <si>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</si>
  <si>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</si>
  <si>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</si>
  <si>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</si>
  <si>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</si>
  <si>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</si>
  <si>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</si>
  <si>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</si>
  <si>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</si>
  <si>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</si>
  <si>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</si>
  <si>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</si>
  <si>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</si>
  <si>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</si>
  <si>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</si>
  <si>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</si>
  <si>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</si>
  <si>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</si>
  <si>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</si>
  <si>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</si>
  <si>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</si>
  <si>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</si>
  <si>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</si>
  <si>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</si>
  <si>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</si>
  <si>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</si>
  <si>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</si>
  <si>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</si>
  <si>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</si>
  <si>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</si>
  <si>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</si>
  <si>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</si>
  <si>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</si>
  <si>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</si>
  <si>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</si>
  <si>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</si>
  <si>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</si>
  <si>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</si>
  <si>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</si>
  <si>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</si>
  <si>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</si>
  <si>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</si>
  <si>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</si>
  <si>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</si>
  <si>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</si>
  <si>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</si>
  <si>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</si>
  <si>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</si>
  <si>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</si>
  <si>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</si>
  <si>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</si>
  <si>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</si>
  <si>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</si>
  <si>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</si>
  <si>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</si>
  <si>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</si>
  <si>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</si>
  <si>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</si>
  <si>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</si>
  <si>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</si>
  <si>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</si>
  <si>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</si>
  <si>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</si>
  <si>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</si>
  <si>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</si>
  <si>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</si>
  <si>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</si>
  <si>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</si>
  <si>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</si>
  <si>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</si>
  <si>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</si>
  <si>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</si>
  <si>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</si>
  <si>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</si>
  <si>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</si>
  <si>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</si>
  <si>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</si>
  <si>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</si>
  <si>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</si>
  <si>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</si>
  <si>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</si>
  <si>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</si>
  <si>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</si>
  <si>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</si>
  <si>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</si>
  <si>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</si>
  <si>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</si>
  <si>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</si>
  <si>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</si>
  <si>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</si>
  <si>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</si>
  <si>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</si>
  <si>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</si>
  <si>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</si>
  <si>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</si>
  <si>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</si>
  <si>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</si>
  <si>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</si>
  <si>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</si>
  <si>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</si>
  <si>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</si>
  <si>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</si>
  <si>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</si>
  <si>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</si>
  <si>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</si>
  <si>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</si>
  <si>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</si>
  <si>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</si>
  <si>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</si>
  <si>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</si>
  <si>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</si>
  <si>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</si>
  <si>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</si>
  <si>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</si>
  <si>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</si>
  <si>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</si>
  <si>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</si>
  <si>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</si>
  <si>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</si>
  <si>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</si>
  <si>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</si>
  <si>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</si>
  <si>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</si>
  <si>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</si>
  <si>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</si>
  <si>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</si>
  <si>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</si>
  <si>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</si>
  <si>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</si>
  <si>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</si>
  <si>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</si>
  <si>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</si>
  <si>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</si>
  <si>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</si>
  <si>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</si>
  <si>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</si>
  <si>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</si>
  <si>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</si>
  <si>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</si>
  <si>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</si>
  <si>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</si>
  <si>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</si>
  <si>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</si>
  <si>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</si>
  <si>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</si>
  <si>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</si>
  <si>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</si>
  <si>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</si>
  <si>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</si>
  <si>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</si>
  <si>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</si>
  <si>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</si>
  <si>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</si>
  <si>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</si>
  <si>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</si>
  <si>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</si>
  <si>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</si>
  <si>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</si>
  <si>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</si>
  <si>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</si>
  <si>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</si>
  <si>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</si>
  <si>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</si>
  <si>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</si>
  <si>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</si>
  <si>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</si>
  <si>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</si>
  <si>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</si>
  <si>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</si>
  <si>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</si>
  <si>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</si>
  <si>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</si>
  <si>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</si>
  <si>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</si>
  <si>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</si>
  <si>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</si>
  <si>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</si>
  <si>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</si>
  <si>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</si>
  <si>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</si>
  <si>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</si>
  <si>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</si>
  <si>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</si>
  <si>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</si>
  <si>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</si>
  <si>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</si>
  <si>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</si>
  <si>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</si>
  <si>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</si>
  <si>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</si>
  <si>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</si>
  <si>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</si>
  <si>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</si>
  <si>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</si>
  <si>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</si>
  <si>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</si>
  <si>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</si>
  <si>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</si>
  <si>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</si>
  <si>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</si>
  <si>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</si>
  <si>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</si>
  <si>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</si>
  <si>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</si>
  <si>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</si>
  <si>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</si>
  <si>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</si>
  <si>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</si>
  <si>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</si>
  <si>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</si>
  <si>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</si>
  <si>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</si>
  <si>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</si>
  <si>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</si>
  <si>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</si>
  <si>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</si>
  <si>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</si>
  <si>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</si>
  <si>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</si>
  <si>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</si>
  <si>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</si>
  <si>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</si>
  <si>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</si>
  <si>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</si>
  <si>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</si>
  <si>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</si>
  <si>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</si>
  <si>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</si>
  <si>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</si>
  <si>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</si>
  <si>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</si>
  <si>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</si>
  <si>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</si>
  <si>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</si>
  <si>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</si>
  <si>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</si>
  <si>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</si>
  <si>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</si>
  <si>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</si>
  <si>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</si>
  <si>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</si>
  <si>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</si>
  <si>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</si>
  <si>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</si>
  <si>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</si>
  <si>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</si>
  <si>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</si>
  <si>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</si>
  <si>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</si>
  <si>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</si>
  <si>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</si>
  <si>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</si>
  <si>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</si>
  <si>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</si>
  <si>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</si>
  <si>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</si>
  <si>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</si>
  <si>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</si>
  <si>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</si>
  <si>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</si>
  <si>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</si>
  <si>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</si>
  <si>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</si>
  <si>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</si>
  <si>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</si>
  <si>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</si>
  <si>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</si>
  <si>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</si>
  <si>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</si>
  <si>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</si>
  <si>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</si>
  <si>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</si>
  <si>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</si>
  <si>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</si>
  <si>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</si>
  <si>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</si>
  <si>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</si>
  <si>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</si>
  <si>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</si>
  <si>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</si>
  <si>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</si>
  <si>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</si>
  <si>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</si>
  <si>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</si>
  <si>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</si>
  <si>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</si>
  <si>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</si>
  <si>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</si>
  <si>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</si>
  <si>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</si>
  <si>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</si>
  <si>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</si>
  <si>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</si>
  <si>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</si>
  <si>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</si>
  <si>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</si>
  <si>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</si>
  <si>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</si>
  <si>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</si>
  <si>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</si>
  <si>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</si>
  <si>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</si>
  <si>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</si>
  <si>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</si>
  <si>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</si>
  <si>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</si>
  <si>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</si>
  <si>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</si>
  <si>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</si>
  <si>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</si>
  <si>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</si>
  <si>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</si>
  <si>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</si>
  <si>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</si>
  <si>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</si>
  <si>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</si>
  <si>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</si>
  <si>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</si>
  <si>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</si>
  <si>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</si>
  <si>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</si>
  <si>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</si>
  <si>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</si>
  <si>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</si>
  <si>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</si>
  <si>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</si>
  <si>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</si>
  <si>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</si>
  <si>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</si>
  <si>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</si>
  <si>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</si>
  <si>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</si>
  <si>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</si>
  <si>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</si>
  <si>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</si>
  <si>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</si>
  <si>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</si>
  <si>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</si>
  <si>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</si>
  <si>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</si>
  <si>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</si>
  <si>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</si>
  <si>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</si>
  <si>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</si>
  <si>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</si>
  <si>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</si>
  <si>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</si>
  <si>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</si>
  <si>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</si>
  <si>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</si>
  <si>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</si>
  <si>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</si>
  <si>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</si>
  <si>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</si>
  <si>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</si>
  <si>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</si>
  <si>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</si>
  <si>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</si>
  <si>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</si>
  <si>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</si>
  <si>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</si>
  <si>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</si>
  <si>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</si>
  <si>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</si>
  <si>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</si>
  <si>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</si>
  <si>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</si>
  <si>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</si>
  <si>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</si>
  <si>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</si>
  <si>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</si>
  <si>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</si>
  <si>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</si>
  <si>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</si>
  <si>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</si>
  <si>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</si>
  <si>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</si>
  <si>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</si>
  <si>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</si>
  <si>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</si>
  <si>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</si>
  <si>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</si>
  <si>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</si>
  <si>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</si>
  <si>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</si>
  <si>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</si>
  <si>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</si>
  <si>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</si>
  <si>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</si>
  <si>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</si>
  <si>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</si>
  <si>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</si>
  <si>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</si>
  <si>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</si>
  <si>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</si>
  <si>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</si>
  <si>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</si>
  <si>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</si>
  <si>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</si>
  <si>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</si>
  <si>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</si>
  <si>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</si>
  <si>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</si>
  <si>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</si>
  <si>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</si>
  <si>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</si>
  <si>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</si>
  <si>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</si>
  <si>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</si>
  <si>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</si>
  <si>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</si>
  <si>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</si>
  <si>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</si>
  <si>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</si>
  <si>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</si>
  <si>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</si>
  <si>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</si>
  <si>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</si>
  <si>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</si>
  <si>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</si>
  <si>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</si>
  <si>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</si>
  <si>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</si>
  <si>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</si>
  <si>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</si>
  <si>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</si>
  <si>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</si>
  <si>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</si>
  <si>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</si>
  <si>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</si>
  <si>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</si>
  <si>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</si>
  <si>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</si>
  <si>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</si>
  <si>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</si>
  <si>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</si>
  <si>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</si>
  <si>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</si>
  <si>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</si>
  <si>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</si>
  <si>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</si>
  <si>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</si>
  <si>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</si>
  <si>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</si>
  <si>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</si>
  <si>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</si>
  <si>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</si>
  <si>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</si>
  <si>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</si>
  <si>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</si>
  <si>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</si>
  <si>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</si>
  <si>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</si>
  <si>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</si>
  <si>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</si>
  <si>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</si>
  <si>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</si>
  <si>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</si>
  <si>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</si>
  <si>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</si>
  <si>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</si>
  <si>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</si>
  <si>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</si>
  <si>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</si>
  <si>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</si>
  <si>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</si>
  <si>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</si>
  <si>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</si>
  <si>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</si>
  <si>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</si>
  <si>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</si>
  <si>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</si>
  <si>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</si>
  <si>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</si>
  <si>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</si>
  <si>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</si>
  <si>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</si>
  <si>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</si>
  <si>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</si>
  <si>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</si>
  <si>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</si>
  <si>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</si>
  <si>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</si>
  <si>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</si>
  <si>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</si>
  <si>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</si>
  <si>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</si>
  <si>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</si>
  <si>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</si>
  <si>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</si>
  <si>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</si>
  <si>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</si>
  <si>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</si>
  <si>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</si>
  <si>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</si>
  <si>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</si>
  <si>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</si>
  <si>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</si>
  <si>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</si>
  <si>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</si>
  <si>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</si>
  <si>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</si>
  <si>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</si>
  <si>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</si>
  <si>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</si>
  <si>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</si>
  <si>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</si>
  <si>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</si>
  <si>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</si>
  <si>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</si>
  <si>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</si>
  <si>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</si>
  <si>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</si>
  <si>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</si>
  <si>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</si>
  <si>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</si>
  <si>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</si>
  <si>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</si>
  <si>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</si>
  <si>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</si>
  <si>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</si>
  <si>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</si>
  <si>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</si>
  <si>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</si>
  <si>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</si>
  <si>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</si>
  <si>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</si>
  <si>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</si>
  <si>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</si>
  <si>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</si>
  <si>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</si>
  <si>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</si>
  <si>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</si>
  <si>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</si>
  <si>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</si>
  <si>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</si>
  <si>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</si>
  <si>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</si>
  <si>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</si>
  <si>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</si>
  <si>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</si>
  <si>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</si>
  <si>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</si>
  <si>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</si>
  <si>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</si>
  <si>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</si>
  <si>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</si>
  <si>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</si>
  <si>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</si>
  <si>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</si>
  <si>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</si>
  <si>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</si>
  <si>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</si>
  <si>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</si>
  <si>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</si>
  <si>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</si>
  <si>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</si>
  <si>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</si>
  <si>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</si>
  <si>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</si>
  <si>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</si>
  <si>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</si>
  <si>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</si>
  <si>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</si>
  <si>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</si>
  <si>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</si>
  <si>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</si>
  <si>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</si>
  <si>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</si>
  <si>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</si>
  <si>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</si>
  <si>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</si>
  <si>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</si>
  <si>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</si>
  <si>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</si>
  <si>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</si>
  <si>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</si>
  <si>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</si>
  <si>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</si>
  <si>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</si>
  <si>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</si>
  <si>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</si>
  <si>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</si>
  <si>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</si>
  <si>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</si>
  <si>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</si>
  <si>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</si>
  <si>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</si>
  <si>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</si>
  <si>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</si>
  <si>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</si>
  <si>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</si>
  <si>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</si>
  <si>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</si>
  <si>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</si>
  <si>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</si>
  <si>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</si>
  <si>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</si>
  <si>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</si>
  <si>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</si>
  <si>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</si>
  <si>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</si>
  <si>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</si>
  <si>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</si>
  <si>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</si>
  <si>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</si>
  <si>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</si>
  <si>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</si>
  <si>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</si>
  <si>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</si>
  <si>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</si>
  <si>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</si>
  <si>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</si>
  <si>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</si>
  <si>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</si>
  <si>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</si>
  <si>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</si>
  <si>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</si>
  <si>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</si>
  <si>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</si>
  <si>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</si>
  <si>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</si>
  <si>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</si>
  <si>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</si>
  <si>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</si>
  <si>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</si>
  <si>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</si>
  <si>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</si>
  <si>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</si>
  <si>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</si>
  <si>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</si>
  <si>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</si>
  <si>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</si>
  <si>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</si>
  <si>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</si>
  <si>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</si>
  <si>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</si>
  <si>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</si>
  <si>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</si>
  <si>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</si>
  <si>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</si>
  <si>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</si>
  <si>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</si>
  <si>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</si>
  <si>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</si>
  <si>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</si>
  <si>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</si>
  <si>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</si>
  <si>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</si>
  <si>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</si>
  <si>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</si>
  <si>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</si>
  <si>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</si>
  <si>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</si>
  <si>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</si>
  <si>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</si>
  <si>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</si>
  <si>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</si>
  <si>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</si>
  <si>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</si>
  <si>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</si>
  <si>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</si>
  <si>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</si>
  <si>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</si>
  <si>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</si>
  <si>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</si>
  <si>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</si>
  <si>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</si>
  <si>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</si>
  <si>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</si>
  <si>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</si>
  <si>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</si>
  <si>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</si>
  <si>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</si>
  <si>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</si>
  <si>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</si>
  <si>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</si>
  <si>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</si>
  <si>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</si>
  <si>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</si>
  <si>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</si>
  <si>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</si>
  <si>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</si>
  <si>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</si>
  <si>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</si>
  <si>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</si>
  <si>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</si>
  <si>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</si>
  <si>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</si>
  <si>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</si>
  <si>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</si>
  <si>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</si>
  <si>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</si>
  <si>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</si>
  <si>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</si>
  <si>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</si>
  <si>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</si>
  <si>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</si>
  <si>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</si>
  <si>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</si>
  <si>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</si>
  <si>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</si>
  <si>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</si>
  <si>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</si>
  <si>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</si>
  <si>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</si>
  <si>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</si>
  <si>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</si>
  <si>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</si>
  <si>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</si>
  <si>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</si>
  <si>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</si>
  <si>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</si>
  <si>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</si>
  <si>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</si>
  <si>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</si>
  <si>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</si>
  <si>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</si>
  <si>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</si>
  <si>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</si>
  <si>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</si>
  <si>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</si>
  <si>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</si>
  <si>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</si>
  <si>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</si>
  <si>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</si>
  <si>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</si>
  <si>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</si>
  <si>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</si>
  <si>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</si>
  <si>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</si>
  <si>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</si>
  <si>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</si>
  <si>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</si>
  <si>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</si>
  <si>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</si>
  <si>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</si>
  <si>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</si>
  <si>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</si>
  <si>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</si>
  <si>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</si>
  <si>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</si>
  <si>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</si>
  <si>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</si>
  <si>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</si>
  <si>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</si>
  <si>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</si>
  <si>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</si>
  <si>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</si>
  <si>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</si>
  <si>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</si>
  <si>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</si>
  <si>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</si>
  <si>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</si>
  <si>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</si>
  <si>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</si>
  <si>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</si>
  <si>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</si>
  <si>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</si>
  <si>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</si>
  <si>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</si>
  <si>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</si>
  <si>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</si>
  <si>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</si>
  <si>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</si>
  <si>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</si>
  <si>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</si>
  <si>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</si>
  <si>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</si>
  <si>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</si>
  <si>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</si>
  <si>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</si>
  <si>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</si>
  <si>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</si>
  <si>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</si>
  <si>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</si>
  <si>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</si>
  <si>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</si>
  <si>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</si>
  <si>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</si>
  <si>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</si>
  <si>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</si>
  <si>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</si>
  <si>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</si>
  <si>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</si>
  <si>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</si>
  <si>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</si>
  <si>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</si>
  <si>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</si>
  <si>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</si>
  <si>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</si>
  <si>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</si>
  <si>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</si>
  <si>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</si>
  <si>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</si>
  <si>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</si>
  <si>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</si>
  <si>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</si>
  <si>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</si>
  <si>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</si>
  <si>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</si>
  <si>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</si>
  <si>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</si>
  <si>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</si>
  <si>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</si>
  <si>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</si>
  <si>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</si>
  <si>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</si>
  <si>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</si>
  <si>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</si>
  <si>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</si>
  <si>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</si>
  <si>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</si>
  <si>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</si>
  <si>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</si>
  <si>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</si>
  <si>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</si>
  <si>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</si>
  <si>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</si>
  <si>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</si>
  <si>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</si>
  <si>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</si>
  <si>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</si>
  <si>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</si>
  <si>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</si>
  <si>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</si>
  <si>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</si>
  <si>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</si>
  <si>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</si>
  <si>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</si>
  <si>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</si>
  <si>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</si>
  <si>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</si>
  <si>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</si>
  <si>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</si>
  <si>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</si>
  <si>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</si>
  <si>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</si>
  <si>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</si>
  <si>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</si>
  <si>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</si>
  <si>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</si>
  <si>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</si>
  <si>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</si>
  <si>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</si>
  <si>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</si>
  <si>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</si>
  <si>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</si>
  <si>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</si>
  <si>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</si>
  <si>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</si>
  <si>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</si>
  <si>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</si>
  <si>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</si>
  <si>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</si>
  <si>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</si>
  <si>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</si>
  <si>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</si>
  <si>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</si>
  <si>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</si>
  <si>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</si>
  <si>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</si>
  <si>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</si>
  <si>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</si>
  <si>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</si>
  <si>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</si>
  <si>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</si>
  <si>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</si>
  <si>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</si>
  <si>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</si>
  <si>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</si>
  <si>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</si>
  <si>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</si>
  <si>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</si>
  <si>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</si>
  <si>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</si>
  <si>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</si>
  <si>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</si>
  <si>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</si>
  <si>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</si>
  <si>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</si>
  <si>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</si>
  <si>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</si>
  <si>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</si>
  <si>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</si>
  <si>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</si>
  <si>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</si>
  <si>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</si>
  <si>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</si>
  <si>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</si>
  <si>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</si>
  <si>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</si>
  <si>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</si>
  <si>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</si>
  <si>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</si>
  <si>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</si>
  <si>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</si>
  <si>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</si>
  <si>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</si>
  <si>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</si>
  <si>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</si>
  <si>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</si>
  <si>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</si>
  <si>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</si>
  <si>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</si>
  <si>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</si>
  <si>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</si>
  <si>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</si>
  <si>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</si>
  <si>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</si>
  <si>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</si>
  <si>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</si>
  <si>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</si>
  <si>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</si>
  <si>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</si>
  <si>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</si>
  <si>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</si>
  <si>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</si>
  <si>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</si>
  <si>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</si>
  <si>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</si>
  <si>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</si>
  <si>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</si>
  <si>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</si>
  <si>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</si>
  <si>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</si>
  <si>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</si>
  <si>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</si>
  <si>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</si>
  <si>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</si>
  <si>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</si>
  <si>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</si>
  <si>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</si>
  <si>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</si>
  <si>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</si>
  <si>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</si>
  <si>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</si>
  <si>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</si>
  <si>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</si>
  <si>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</si>
  <si>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</si>
  <si>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</si>
  <si>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</si>
  <si>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</si>
  <si>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</si>
  <si>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</si>
  <si>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</si>
  <si>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</si>
  <si>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</si>
  <si>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</si>
  <si>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</si>
  <si>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</si>
  <si>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</si>
  <si>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</si>
  <si>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</si>
  <si>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</si>
  <si>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</si>
  <si>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</si>
  <si>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</si>
  <si>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</si>
  <si>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</si>
  <si>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</si>
  <si>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</si>
  <si>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</si>
  <si>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</si>
  <si>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</si>
  <si>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</si>
  <si>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</si>
  <si>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</si>
  <si>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</si>
  <si>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</si>
  <si>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</si>
  <si>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</si>
  <si>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</si>
  <si>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</si>
  <si>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</si>
  <si>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</si>
  <si>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</si>
  <si>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</si>
  <si>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</si>
  <si>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</si>
  <si>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</si>
  <si>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</si>
  <si>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</si>
  <si>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</si>
  <si>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</si>
  <si>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</si>
  <si>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</si>
  <si>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</si>
  <si>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</si>
  <si>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</si>
  <si>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</si>
  <si>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</si>
  <si>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</si>
  <si>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</si>
  <si>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</si>
  <si>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</si>
  <si>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</si>
  <si>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</si>
  <si>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</si>
  <si>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</si>
  <si>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</si>
  <si>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</si>
  <si>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</si>
  <si>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</si>
  <si>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</si>
  <si>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</si>
  <si>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</si>
  <si>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</si>
  <si>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</si>
  <si>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</si>
  <si>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</si>
  <si>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</si>
  <si>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</si>
  <si>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</si>
  <si>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</si>
  <si>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</si>
  <si>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</si>
  <si>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</si>
  <si>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</si>
  <si>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</si>
  <si>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</si>
  <si>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</si>
  <si>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</si>
  <si>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</si>
  <si>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</si>
  <si>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</si>
  <si>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</si>
  <si>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</si>
  <si>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</si>
  <si>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</si>
  <si>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</si>
  <si>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</si>
  <si>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</si>
  <si>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</si>
  <si>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</si>
  <si>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</si>
  <si>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</si>
  <si>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</si>
  <si>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</si>
  <si>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</si>
  <si>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</si>
  <si>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</si>
  <si>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</si>
  <si>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</si>
  <si>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</si>
  <si>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</si>
  <si>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</si>
  <si>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</si>
  <si>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</si>
  <si>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</si>
  <si>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</si>
  <si>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</si>
  <si>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</si>
  <si>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</si>
  <si>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</si>
  <si>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</si>
  <si>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</si>
  <si>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</si>
  <si>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</si>
  <si>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</si>
  <si>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</si>
  <si>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</si>
  <si>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</si>
  <si>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</si>
  <si>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</si>
  <si>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</si>
  <si>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</si>
  <si>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</si>
  <si>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</si>
  <si>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</si>
  <si>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</si>
  <si>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</si>
  <si>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</si>
  <si>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</si>
  <si>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</si>
  <si>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</si>
  <si>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</si>
  <si>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</si>
  <si>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</si>
  <si>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</si>
  <si>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</si>
  <si>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</si>
  <si>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</si>
  <si>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</si>
  <si>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</si>
  <si>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</si>
  <si>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</si>
  <si>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</si>
  <si>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</si>
  <si>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</si>
  <si>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</si>
  <si>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</si>
  <si>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</si>
  <si>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</si>
  <si>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</si>
  <si>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</si>
  <si>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</si>
  <si>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</si>
  <si>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</si>
  <si>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</si>
  <si>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</si>
  <si>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</si>
  <si>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</si>
  <si>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</si>
  <si>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</si>
  <si>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</si>
  <si>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</si>
  <si>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</si>
  <si>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</si>
  <si>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</si>
  <si>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</si>
  <si>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</si>
  <si>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</si>
  <si>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</si>
  <si>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</si>
  <si>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</si>
  <si>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</si>
  <si>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</si>
  <si>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</si>
  <si>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</si>
  <si>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</si>
  <si>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</si>
  <si>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</si>
  <si>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</si>
  <si>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</si>
  <si>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</si>
  <si>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</si>
  <si>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</si>
  <si>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</si>
  <si>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</si>
  <si>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</si>
  <si>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</si>
  <si>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</si>
  <si>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</si>
  <si>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</si>
  <si>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</si>
  <si>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</si>
  <si>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</si>
  <si>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</si>
  <si>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</si>
  <si>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</si>
  <si>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</si>
  <si>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</si>
  <si>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</si>
  <si>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</si>
  <si>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</si>
  <si>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</si>
  <si>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</si>
  <si>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</si>
  <si>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</si>
  <si>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</si>
  <si>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</si>
  <si>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</si>
  <si>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</si>
  <si>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</si>
  <si>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</si>
  <si>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</si>
  <si>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</si>
  <si>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</si>
  <si>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</si>
  <si>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</si>
  <si>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</si>
  <si>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</si>
  <si>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</si>
  <si>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</si>
  <si>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</si>
  <si>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</si>
  <si>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</si>
  <si>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</si>
  <si>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</si>
  <si>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</si>
  <si>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</si>
  <si>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</si>
  <si>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</si>
  <si>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</si>
  <si>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</si>
  <si>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</si>
  <si>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</si>
  <si>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</si>
  <si>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</si>
  <si>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</si>
  <si>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</si>
  <si>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</si>
  <si>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</si>
  <si>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</si>
  <si>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</si>
  <si>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</si>
  <si>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</si>
  <si>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</si>
  <si>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</si>
  <si>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</si>
  <si>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</si>
  <si>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</si>
  <si>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</si>
  <si>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</si>
  <si>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</si>
  <si>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</si>
  <si>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</si>
  <si>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</si>
  <si>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</si>
  <si>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</si>
  <si>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</si>
  <si>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</si>
  <si>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</si>
  <si>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</si>
  <si>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</si>
  <si>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</si>
  <si>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</si>
  <si>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</si>
  <si>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</si>
  <si>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</si>
  <si>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</si>
  <si>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</si>
  <si>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</si>
  <si>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</si>
  <si>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</si>
  <si>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</si>
  <si>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</si>
  <si>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</si>
  <si>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</si>
  <si>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</si>
  <si>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</si>
  <si>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</si>
  <si>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</si>
  <si>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</si>
  <si>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</si>
  <si>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</si>
  <si>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</si>
  <si>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</si>
  <si>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</si>
  <si>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</si>
  <si>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</si>
  <si>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</si>
  <si>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</si>
  <si>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</si>
  <si>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</si>
  <si>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</si>
  <si>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</si>
  <si>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</si>
  <si>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</si>
  <si>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</si>
  <si>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</si>
  <si>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</si>
  <si>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</si>
  <si>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</si>
  <si>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</si>
  <si>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</si>
  <si>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</si>
  <si>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</si>
  <si>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</si>
  <si>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</si>
  <si>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</si>
  <si>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</si>
  <si>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</si>
  <si>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</si>
  <si>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</si>
  <si>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</si>
  <si>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</si>
  <si>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</si>
  <si>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</si>
  <si>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</si>
  <si>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</si>
  <si>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</si>
  <si>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</si>
  <si>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</si>
  <si>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</si>
  <si>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</si>
  <si>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</si>
  <si>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</si>
  <si>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</si>
  <si>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</si>
  <si>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</si>
  <si>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</si>
  <si>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</si>
  <si>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</si>
  <si>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</si>
  <si>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</si>
  <si>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</si>
  <si>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</si>
  <si>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</si>
  <si>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</si>
  <si>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</si>
  <si>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</si>
  <si>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</si>
  <si>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</si>
  <si>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</si>
  <si>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</si>
  <si>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</si>
  <si>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</si>
  <si>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</si>
  <si>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</si>
  <si>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</si>
  <si>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</si>
  <si>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</si>
  <si>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</si>
  <si>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</si>
  <si>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</si>
  <si>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</si>
  <si>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</si>
  <si>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</si>
  <si>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</si>
  <si>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</si>
  <si>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</si>
  <si>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</si>
  <si>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</si>
  <si>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</si>
  <si>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</si>
  <si>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</si>
  <si>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</si>
  <si>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</si>
  <si>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</si>
  <si>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</si>
  <si>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</si>
  <si>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</si>
  <si>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</si>
  <si>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</si>
  <si>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</si>
  <si>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</si>
  <si>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</si>
  <si>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</si>
  <si>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</si>
  <si>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</si>
  <si>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</si>
  <si>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</si>
  <si>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</si>
  <si>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</si>
  <si>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</si>
  <si>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</si>
  <si>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</si>
  <si>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</si>
  <si>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</si>
  <si>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</si>
  <si>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</si>
  <si>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</si>
  <si>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</si>
  <si>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</si>
  <si>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</si>
  <si>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</si>
  <si>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</si>
  <si>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</si>
  <si>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</si>
  <si>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</si>
  <si>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</si>
  <si>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</si>
  <si>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</si>
  <si>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</si>
  <si>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</si>
  <si>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</si>
  <si>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</si>
  <si>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</si>
  <si>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</si>
  <si>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</si>
  <si>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</si>
  <si>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</si>
  <si>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</si>
  <si>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</si>
  <si>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</si>
  <si>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</si>
  <si>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</si>
  <si>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</si>
  <si>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</si>
  <si>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</si>
  <si>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</si>
  <si>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</si>
  <si>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</si>
  <si>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</si>
  <si>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</si>
  <si>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</si>
  <si>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</si>
  <si>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</si>
  <si>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</si>
  <si>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</si>
  <si>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</si>
  <si>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</si>
  <si>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</si>
  <si>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</si>
  <si>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</si>
  <si>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</si>
  <si>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</si>
  <si>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</si>
  <si>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</si>
  <si>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</si>
  <si>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</si>
  <si>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</si>
  <si>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</si>
  <si>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</si>
  <si>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</si>
  <si>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</si>
  <si>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</si>
  <si>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</si>
  <si>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</si>
  <si>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</si>
  <si>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</si>
  <si>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</si>
  <si>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</si>
  <si>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</si>
  <si>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</si>
  <si>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</si>
  <si>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</si>
  <si>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</si>
  <si>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</si>
  <si>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</si>
  <si>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</si>
  <si>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</si>
  <si>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</si>
  <si>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</si>
  <si>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</si>
  <si>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</si>
  <si>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</si>
  <si>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</si>
  <si>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</si>
  <si>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</si>
  <si>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</si>
  <si>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</si>
  <si>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</si>
  <si>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</si>
  <si>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</si>
  <si>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</si>
  <si>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</si>
  <si>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</si>
  <si>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</si>
  <si>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</si>
  <si>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</si>
  <si>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</si>
  <si>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</si>
  <si>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</si>
  <si>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</si>
  <si>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</si>
  <si>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</si>
  <si>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</si>
  <si>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</si>
  <si>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</si>
  <si>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</si>
  <si>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</si>
  <si>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</si>
  <si>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</si>
  <si>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</si>
  <si>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</si>
  <si>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</si>
  <si>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</si>
  <si>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</si>
  <si>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</si>
  <si>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</si>
  <si>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</si>
  <si>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</si>
  <si>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</si>
  <si>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</si>
  <si>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</si>
  <si>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</si>
  <si>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</si>
  <si>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</si>
  <si>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</si>
  <si>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</si>
  <si>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</si>
  <si>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</si>
  <si>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</si>
  <si>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</si>
  <si>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</si>
  <si>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</si>
  <si>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</si>
  <si>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</si>
  <si>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</si>
  <si>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</si>
  <si>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</si>
  <si>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</si>
  <si>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</si>
  <si>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</si>
  <si>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</si>
  <si>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</si>
  <si>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</si>
  <si>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</si>
  <si>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</si>
  <si>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</si>
  <si>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</si>
  <si>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</si>
  <si>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</si>
  <si>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</si>
  <si>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</si>
  <si>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</si>
  <si>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</si>
  <si>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</si>
  <si>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</si>
  <si>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</si>
  <si>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</si>
  <si>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</si>
  <si>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</si>
  <si>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</si>
  <si>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</si>
  <si>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</si>
  <si>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</si>
  <si>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</si>
  <si>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</si>
  <si>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</si>
  <si>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</si>
  <si>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</si>
  <si>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</si>
  <si>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</si>
  <si>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</si>
  <si>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</si>
  <si>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</si>
  <si>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</si>
  <si>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</si>
  <si>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</si>
  <si>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</si>
  <si>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</si>
  <si>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</si>
  <si>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</si>
  <si>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</si>
  <si>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</si>
  <si>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</si>
  <si>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</si>
  <si>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</si>
  <si>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</si>
  <si>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</si>
  <si>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</si>
  <si>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</si>
  <si>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</si>
  <si>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</si>
  <si>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</si>
  <si>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</si>
  <si>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</si>
  <si>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</si>
  <si>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</si>
  <si>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</si>
  <si>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</si>
  <si>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</si>
  <si>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</si>
  <si>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</si>
  <si>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</si>
  <si>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</si>
  <si>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</si>
  <si>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</si>
  <si>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</si>
  <si>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</si>
  <si>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</si>
  <si>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</si>
  <si>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</si>
  <si>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</si>
  <si>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</si>
  <si>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</si>
  <si>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</si>
  <si>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</si>
  <si>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</si>
  <si>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</si>
  <si>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</si>
  <si>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</si>
  <si>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</si>
  <si>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</si>
  <si>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</si>
  <si>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</si>
  <si>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</si>
  <si>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</si>
  <si>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</si>
  <si>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</si>
  <si>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</si>
  <si>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</si>
  <si>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</si>
  <si>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</si>
  <si>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</si>
  <si>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</si>
  <si>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</si>
  <si>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</si>
  <si>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</si>
  <si>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</si>
  <si>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</si>
  <si>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</si>
  <si>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</si>
  <si>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</si>
  <si>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</si>
  <si>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</si>
  <si>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</si>
  <si>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</si>
  <si>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</si>
  <si>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</si>
  <si>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</si>
  <si>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</si>
  <si>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</si>
  <si>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</si>
  <si>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</si>
  <si>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</si>
  <si>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</si>
  <si>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</si>
  <si>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</si>
  <si>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</si>
  <si>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</si>
  <si>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</si>
  <si>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</si>
  <si>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</si>
  <si>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</si>
  <si>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</si>
  <si>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</si>
  <si>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</si>
  <si>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</si>
  <si>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</si>
  <si>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</si>
  <si>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</si>
  <si>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</si>
  <si>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</si>
  <si>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</si>
  <si>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</si>
  <si>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</si>
  <si>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</si>
  <si>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</si>
  <si>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</si>
  <si>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</si>
  <si>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</si>
  <si>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</si>
  <si>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</si>
  <si>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</si>
  <si>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</si>
  <si>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</si>
  <si>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</si>
  <si>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</si>
  <si>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</si>
  <si>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</si>
  <si>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</si>
  <si>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</si>
  <si>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</si>
  <si>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</si>
  <si>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</si>
  <si>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</si>
  <si>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</si>
  <si>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</si>
  <si>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</si>
  <si>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</si>
  <si>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</si>
  <si>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</si>
  <si>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</si>
  <si>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</si>
  <si>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</si>
  <si>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</si>
  <si>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</si>
  <si>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</si>
  <si>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</si>
  <si>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</si>
  <si>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</si>
  <si>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</si>
  <si>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</si>
  <si>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</si>
  <si>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</si>
  <si>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</si>
  <si>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</si>
  <si>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</si>
  <si>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</si>
  <si>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</si>
  <si>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</si>
  <si>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</si>
  <si>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</si>
  <si>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</si>
  <si>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</si>
  <si>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</si>
  <si>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</si>
  <si>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</si>
  <si>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</si>
  <si>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</si>
  <si>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</si>
  <si>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</si>
  <si>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</si>
  <si>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</si>
  <si>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</si>
  <si>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</si>
  <si>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</si>
  <si>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</si>
  <si>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</si>
  <si>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</si>
  <si>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</si>
  <si>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</si>
  <si>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</si>
  <si>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</si>
  <si>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</si>
  <si>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</si>
  <si>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</si>
  <si>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</si>
  <si>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</si>
  <si>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</si>
  <si>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</si>
  <si>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</si>
  <si>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</si>
  <si>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</si>
  <si>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</si>
  <si>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</si>
  <si>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</si>
  <si>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</si>
  <si>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</si>
  <si>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</si>
  <si>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</si>
  <si>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</si>
  <si>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</si>
  <si>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</si>
  <si>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</si>
  <si>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</si>
  <si>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</si>
  <si>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</si>
  <si>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</si>
  <si>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</si>
  <si>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</si>
  <si>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</si>
  <si>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</si>
  <si>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</si>
  <si>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</si>
  <si>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</si>
  <si>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</si>
  <si>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</si>
  <si>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</si>
  <si>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</si>
  <si>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</si>
  <si>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</si>
  <si>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</si>
  <si>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</si>
  <si>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</si>
  <si>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</si>
  <si>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</si>
  <si>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</si>
  <si>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</si>
  <si>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</si>
  <si>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</si>
  <si>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</si>
  <si>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</si>
  <si>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</si>
  <si>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</si>
  <si>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</si>
  <si>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</si>
  <si>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</si>
  <si>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</si>
  <si>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</si>
  <si>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</si>
  <si>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</si>
  <si>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</si>
  <si>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</si>
  <si>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</si>
  <si>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</si>
  <si>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</si>
  <si>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</si>
  <si>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</si>
  <si>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</si>
  <si>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</si>
  <si>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</si>
  <si>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</si>
  <si>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</si>
  <si>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</si>
  <si>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</si>
  <si>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</si>
  <si>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</si>
  <si>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</si>
  <si>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</si>
  <si>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</si>
  <si>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</si>
  <si>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</si>
  <si>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</si>
  <si>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</si>
  <si>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</si>
  <si>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</si>
  <si>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</si>
  <si>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</si>
  <si>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</si>
  <si>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</si>
  <si>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</si>
  <si>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</si>
  <si>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</si>
  <si>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</si>
  <si>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</si>
  <si>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</si>
  <si>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</si>
  <si>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</si>
  <si>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</si>
  <si>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</si>
  <si>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</si>
  <si>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</si>
  <si>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</si>
  <si>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</si>
  <si>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</si>
  <si>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</si>
  <si>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</si>
  <si>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</si>
  <si>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</si>
  <si>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</si>
  <si>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</si>
  <si>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</si>
  <si>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</si>
  <si>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</si>
  <si>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</si>
  <si>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</si>
  <si>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</si>
  <si>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</si>
  <si>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</si>
  <si>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</si>
  <si>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</si>
  <si>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</si>
  <si>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</si>
  <si>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</si>
  <si>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</si>
  <si>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</si>
  <si>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</si>
  <si>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</si>
  <si>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</si>
  <si>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</si>
  <si>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</si>
  <si>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</si>
  <si>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</si>
  <si>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</si>
  <si>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</si>
  <si>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</si>
  <si>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</si>
  <si>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</si>
  <si>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</si>
  <si>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</si>
  <si>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</si>
  <si>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</si>
  <si>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</si>
  <si>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</si>
  <si>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</si>
  <si>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</si>
  <si>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</si>
  <si>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</si>
  <si>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</si>
  <si>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</si>
  <si>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</si>
  <si>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</si>
  <si>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</si>
  <si>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</si>
  <si>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</si>
  <si>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</si>
  <si>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</si>
  <si>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</si>
  <si>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</si>
  <si>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</si>
  <si>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</si>
  <si>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</si>
  <si>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</si>
  <si>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</si>
  <si>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</si>
  <si>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</si>
  <si>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</si>
  <si>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</si>
  <si>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</si>
  <si>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</si>
  <si>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</si>
  <si>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</si>
  <si>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</si>
  <si>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</si>
  <si>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</si>
  <si>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</si>
  <si>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</si>
  <si>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</si>
  <si>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</si>
  <si>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</si>
  <si>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</si>
  <si>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</si>
  <si>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</si>
  <si>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</si>
  <si>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</si>
  <si>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</si>
  <si>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</si>
  <si>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</si>
  <si>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</si>
  <si>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</si>
  <si>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</si>
  <si>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</si>
  <si>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</si>
  <si>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</si>
  <si>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</si>
  <si>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</si>
  <si>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</si>
  <si>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</si>
  <si>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</si>
  <si>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</si>
  <si>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</si>
  <si>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</si>
  <si>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</si>
  <si>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</si>
  <si>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</si>
  <si>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</si>
  <si>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</si>
  <si>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</si>
  <si>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</si>
  <si>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</si>
  <si>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</si>
  <si>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</si>
  <si>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</si>
  <si>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</si>
  <si>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</si>
  <si>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</si>
  <si>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</si>
  <si>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</si>
  <si>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</si>
  <si>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</si>
  <si>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</si>
  <si>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</si>
  <si>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</si>
  <si>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</si>
  <si>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</si>
  <si>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</si>
  <si>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</si>
  <si>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</si>
  <si>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</si>
  <si>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</si>
  <si>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</si>
  <si>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</si>
  <si>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</si>
  <si>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</si>
  <si>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</si>
  <si>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</si>
  <si>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</si>
  <si>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</si>
  <si>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</si>
  <si>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</si>
  <si>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</si>
  <si>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</si>
  <si>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</si>
  <si>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</si>
  <si>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</si>
  <si>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</si>
  <si>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</si>
  <si>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</si>
  <si>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</si>
  <si>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</si>
  <si>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</si>
  <si>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</si>
  <si>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</si>
  <si>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</si>
  <si>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</si>
  <si>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</si>
  <si>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</si>
  <si>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</si>
  <si>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</si>
  <si>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</si>
  <si>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</si>
  <si>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</si>
  <si>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</si>
  <si>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</si>
  <si>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</si>
  <si>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</si>
  <si>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</si>
  <si>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</si>
  <si>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</si>
  <si>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</si>
  <si>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</si>
  <si>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</si>
  <si>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</si>
  <si>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</si>
  <si>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</si>
  <si>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</si>
  <si>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</si>
  <si>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</si>
  <si>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</si>
  <si>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</si>
  <si>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</si>
  <si>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</si>
  <si>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</si>
  <si>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</si>
  <si>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</si>
  <si>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</si>
  <si>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</si>
  <si>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</si>
  <si>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</si>
  <si>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</si>
  <si>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</si>
  <si>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</si>
  <si>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</si>
  <si>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</si>
  <si>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</si>
  <si>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</si>
  <si>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</si>
  <si>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</si>
  <si>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</si>
  <si>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</si>
  <si>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</si>
  <si>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</si>
  <si>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</si>
  <si>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</si>
  <si>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</si>
  <si>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</si>
  <si>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</si>
  <si>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</si>
  <si>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</si>
  <si>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</si>
  <si>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</si>
  <si>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</si>
  <si>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</si>
  <si>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</si>
  <si>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</si>
  <si>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</si>
  <si>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</si>
  <si>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</si>
  <si>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</si>
  <si>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</si>
  <si>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</si>
  <si>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</si>
  <si>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</si>
  <si>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</si>
  <si>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</si>
  <si>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</si>
  <si>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</si>
  <si>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</si>
  <si>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</si>
  <si>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</si>
  <si>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</si>
  <si>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</si>
  <si>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</si>
  <si>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</si>
  <si>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</si>
  <si>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</si>
  <si>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</si>
  <si>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</si>
  <si>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</si>
  <si>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</si>
  <si>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</si>
  <si>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</si>
  <si>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</si>
  <si>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</si>
  <si>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</si>
  <si>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</si>
  <si>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</si>
  <si>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</si>
  <si>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</si>
  <si>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</si>
  <si>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</si>
  <si>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</si>
  <si>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</si>
  <si>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</si>
  <si>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</si>
  <si>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</si>
  <si>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</si>
  <si>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</si>
  <si>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</si>
  <si>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</si>
  <si>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</si>
  <si>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</si>
  <si>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</si>
  <si>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</si>
  <si>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</si>
  <si>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</si>
  <si>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</si>
  <si>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</si>
  <si>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</si>
  <si>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</si>
  <si>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</si>
  <si>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</si>
  <si>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</si>
  <si>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</si>
  <si>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</si>
  <si>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</si>
  <si>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</si>
  <si>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</si>
  <si>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</si>
  <si>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</si>
  <si>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</si>
  <si>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</si>
  <si>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</si>
  <si>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</si>
  <si>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</si>
  <si>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</si>
  <si>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</si>
  <si>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</si>
  <si>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</si>
  <si>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</si>
  <si>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</si>
  <si>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</si>
  <si>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</si>
  <si>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</si>
  <si>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</si>
  <si>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</si>
  <si>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</si>
  <si>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</si>
  <si>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</si>
  <si>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</si>
  <si>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</si>
  <si>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</si>
  <si>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</si>
  <si>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</si>
  <si>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</si>
  <si>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</si>
  <si>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</si>
  <si>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</si>
  <si>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</si>
  <si>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</si>
  <si>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</si>
  <si>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</si>
  <si>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</si>
  <si>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</si>
  <si>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</si>
  <si>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</si>
  <si>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</si>
  <si>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</si>
  <si>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</si>
  <si>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</si>
  <si>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</si>
  <si>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</si>
  <si>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</si>
  <si>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</si>
  <si>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</si>
  <si>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</si>
  <si>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</si>
  <si>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</si>
  <si>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</si>
  <si>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</si>
  <si>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</si>
  <si>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</si>
  <si>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</si>
  <si>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</si>
  <si>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</si>
  <si>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</si>
  <si>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</si>
  <si>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</si>
  <si>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</si>
  <si>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</si>
  <si>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</si>
  <si>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</si>
  <si>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</si>
  <si>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</si>
  <si>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</si>
  <si>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</si>
  <si>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</si>
  <si>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</si>
  <si>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</si>
  <si>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</si>
  <si>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</si>
  <si>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</si>
  <si>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</si>
  <si>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</si>
  <si>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</si>
  <si>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</si>
  <si>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</si>
  <si>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</si>
  <si>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</si>
  <si>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</si>
  <si>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</si>
  <si>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</si>
  <si>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</si>
  <si>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</si>
  <si>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</si>
  <si>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</si>
  <si>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</si>
  <si>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</si>
  <si>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</si>
  <si>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</si>
  <si>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</si>
  <si>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</si>
  <si>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</si>
  <si>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</si>
  <si>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</si>
  <si>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</si>
  <si>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</si>
  <si>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</si>
  <si>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</si>
  <si>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</si>
  <si>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</si>
  <si>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</si>
  <si>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</si>
  <si>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</si>
  <si>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</si>
  <si>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</si>
  <si>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</si>
  <si>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</si>
  <si>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</si>
  <si>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</si>
  <si>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</si>
  <si>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</si>
  <si>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</si>
  <si>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</si>
  <si>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</si>
  <si>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</si>
  <si>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</si>
  <si>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</si>
  <si>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</si>
  <si>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</si>
  <si>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</si>
  <si>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</si>
  <si>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</si>
  <si>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</si>
  <si>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</si>
  <si>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</si>
  <si>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</si>
  <si>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</si>
  <si>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</si>
  <si>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</si>
  <si>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</si>
  <si>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</si>
  <si>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</si>
  <si>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</si>
  <si>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</si>
  <si>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</si>
  <si>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</si>
  <si>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</si>
  <si>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</si>
  <si>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</si>
  <si>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</si>
  <si>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</si>
  <si>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</si>
  <si>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</si>
  <si>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</si>
  <si>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</si>
  <si>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</si>
  <si>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</si>
  <si>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</si>
  <si>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</si>
  <si>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</si>
  <si>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</si>
  <si>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</si>
  <si>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</si>
  <si>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</si>
  <si>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</si>
  <si>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</si>
  <si>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</si>
  <si>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</si>
  <si>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</si>
  <si>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</si>
  <si>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</si>
  <si>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</si>
  <si>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</si>
  <si>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</si>
  <si>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</si>
  <si>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</si>
  <si>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</si>
  <si>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</si>
  <si>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</si>
  <si>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</si>
  <si>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</si>
  <si>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</si>
  <si>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</si>
  <si>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</si>
  <si>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</si>
  <si>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</si>
  <si>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</si>
  <si>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</si>
  <si>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</si>
  <si>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</si>
  <si>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</si>
  <si>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</si>
  <si>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</si>
  <si>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</si>
  <si>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</si>
  <si>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</si>
  <si>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</si>
  <si>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</si>
  <si>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</si>
  <si>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</si>
  <si>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</si>
  <si>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</si>
  <si>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</si>
  <si>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</si>
  <si>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</si>
  <si>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</si>
  <si>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</si>
  <si>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</si>
  <si>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</si>
  <si>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</si>
  <si>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</si>
  <si>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</si>
  <si>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</si>
  <si>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</si>
  <si>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</si>
  <si>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</si>
  <si>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</si>
  <si>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</si>
  <si>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</si>
  <si>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</si>
  <si>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</si>
  <si>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</si>
  <si>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</si>
  <si>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</si>
  <si>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</si>
  <si>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</si>
  <si>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</si>
  <si>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</si>
  <si>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</si>
  <si>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</si>
  <si>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</si>
  <si>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</si>
  <si>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</si>
  <si>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</si>
  <si>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</si>
  <si>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</si>
  <si>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</si>
  <si>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</si>
  <si>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</si>
  <si>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</si>
  <si>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</si>
  <si>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</si>
  <si>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</si>
  <si>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</si>
  <si>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</si>
  <si>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</si>
  <si>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</si>
  <si>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</si>
  <si>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</si>
  <si>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</si>
  <si>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</si>
  <si>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</si>
  <si>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</si>
  <si>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</si>
  <si>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</si>
  <si>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</si>
  <si>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</si>
  <si>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</si>
  <si>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</si>
  <si>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</si>
  <si>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</si>
  <si>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</si>
  <si>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</si>
  <si>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</si>
  <si>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</si>
  <si>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</si>
  <si>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</si>
  <si>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</si>
  <si>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</si>
  <si>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</si>
  <si>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</si>
  <si>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</si>
  <si>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</si>
  <si>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</si>
  <si>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</si>
  <si>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</si>
  <si>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</si>
  <si>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</si>
  <si>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</si>
  <si>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</si>
  <si>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</si>
  <si>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</si>
  <si>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</si>
  <si>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</si>
  <si>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</si>
  <si>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</si>
  <si>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</si>
  <si>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</si>
  <si>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</si>
  <si>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</si>
  <si>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</si>
  <si>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</si>
  <si>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</si>
  <si>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</si>
  <si>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</si>
  <si>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</si>
  <si>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</si>
  <si>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</si>
  <si>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</si>
  <si>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</si>
  <si>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</si>
  <si>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</si>
  <si>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</si>
  <si>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</si>
  <si>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</si>
  <si>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</si>
  <si>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</si>
  <si>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</si>
  <si>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</si>
  <si>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</si>
  <si>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</si>
  <si>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</si>
  <si>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</si>
  <si>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</si>
  <si>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</si>
  <si>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</si>
  <si>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</si>
  <si>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</si>
  <si>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</si>
  <si>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</si>
  <si>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</si>
  <si>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</si>
  <si>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</si>
  <si>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</si>
  <si>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</si>
  <si>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</si>
  <si>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</si>
  <si>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</si>
  <si>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</si>
  <si>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</si>
  <si>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</si>
  <si>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</si>
  <si>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</si>
  <si>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</si>
  <si>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</si>
  <si>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</si>
  <si>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</si>
  <si>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</si>
  <si>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</si>
  <si>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</si>
  <si>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</si>
  <si>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</si>
  <si>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</si>
  <si>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</si>
  <si>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</si>
  <si>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</si>
  <si>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</si>
  <si>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</si>
  <si>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</si>
  <si>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</si>
  <si>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</si>
  <si>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</si>
  <si>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</si>
  <si>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</si>
  <si>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</si>
  <si>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</si>
  <si>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</si>
  <si>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</si>
  <si>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</si>
  <si>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</si>
  <si>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</si>
  <si>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</si>
  <si>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</si>
  <si>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</si>
  <si>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</si>
  <si>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</si>
  <si>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</si>
  <si>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</si>
  <si>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</si>
  <si>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</si>
  <si>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</si>
  <si>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</si>
  <si>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</si>
  <si>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</si>
  <si>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</si>
  <si>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</si>
  <si>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</si>
  <si>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</si>
  <si>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</si>
  <si>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</si>
  <si>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</si>
  <si>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</si>
  <si>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</si>
  <si>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</si>
  <si>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</si>
  <si>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</si>
  <si>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</si>
  <si>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</si>
  <si>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</si>
  <si>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</si>
  <si>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</si>
  <si>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</si>
  <si>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</si>
  <si>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</si>
  <si>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</si>
  <si>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</si>
  <si>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</si>
  <si>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</si>
  <si>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</si>
  <si>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</si>
  <si>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</si>
  <si>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</si>
  <si>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</si>
  <si>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</si>
  <si>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</si>
  <si>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</si>
  <si>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</si>
  <si>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</si>
  <si>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</si>
  <si>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</si>
  <si>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</si>
  <si>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</si>
  <si>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</si>
  <si>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</si>
  <si>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</si>
  <si>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</si>
  <si>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</si>
  <si>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</si>
  <si>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</si>
  <si>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</si>
  <si>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</si>
  <si>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</si>
  <si>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</si>
  <si>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</si>
  <si>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</si>
  <si>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</si>
  <si>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</si>
  <si>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</si>
  <si>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</si>
  <si>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</si>
  <si>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</si>
  <si>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</si>
  <si>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</si>
  <si>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</si>
  <si>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</si>
  <si>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</si>
  <si>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</si>
  <si>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</si>
  <si>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</si>
  <si>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</si>
  <si>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</si>
  <si>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</si>
  <si>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</si>
  <si>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</si>
  <si>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</si>
  <si>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</si>
  <si>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</si>
  <si>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</si>
  <si>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</si>
  <si>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</si>
  <si>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</si>
  <si>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</si>
  <si>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</si>
  <si>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</si>
  <si>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</si>
  <si>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</si>
  <si>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</si>
  <si>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</si>
  <si>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</si>
  <si>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</si>
  <si>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</si>
  <si>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</si>
  <si>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</si>
  <si>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</si>
  <si>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</si>
  <si>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</si>
  <si>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</si>
  <si>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</si>
  <si>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</si>
  <si>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</si>
  <si>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</si>
  <si>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</si>
  <si>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</si>
  <si>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</si>
  <si>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</si>
  <si>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</si>
  <si>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</si>
  <si>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</si>
  <si>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</si>
  <si>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</si>
  <si>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</si>
  <si>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</si>
  <si>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</si>
  <si>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</si>
  <si>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</si>
  <si>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</si>
  <si>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</si>
  <si>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</si>
  <si>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</si>
  <si>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</si>
  <si>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</si>
  <si>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</si>
  <si>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</si>
  <si>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</si>
  <si>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</si>
  <si>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</si>
  <si>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</si>
  <si>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</si>
  <si>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</si>
  <si>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</si>
  <si>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</si>
  <si>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</si>
  <si>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</si>
  <si>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</si>
  <si>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</si>
  <si>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</si>
  <si>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</si>
  <si>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</si>
  <si>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</si>
  <si>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</si>
  <si>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</si>
  <si>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</si>
  <si>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</si>
  <si>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</si>
  <si>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</si>
  <si>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</si>
  <si>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</si>
  <si>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</si>
  <si>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</si>
  <si>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</si>
  <si>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</si>
  <si>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</si>
  <si>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</si>
  <si>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</si>
  <si>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</si>
  <si>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</si>
  <si>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</si>
  <si>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</si>
  <si>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</si>
  <si>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</si>
  <si>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</si>
  <si>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</si>
  <si>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</si>
  <si>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</si>
  <si>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</si>
  <si>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</si>
  <si>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</si>
  <si>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</si>
  <si>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</si>
  <si>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</si>
  <si>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</si>
  <si>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</si>
  <si>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</si>
  <si>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</si>
  <si>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</si>
  <si>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</si>
  <si>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</si>
  <si>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</si>
  <si>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</si>
  <si>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</si>
  <si>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</si>
  <si>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</si>
  <si>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</si>
  <si>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</si>
  <si>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</si>
  <si>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</si>
  <si>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</si>
  <si>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</si>
  <si>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</si>
  <si>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</si>
  <si>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</si>
  <si>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</si>
  <si>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</si>
  <si>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</si>
  <si>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</si>
  <si>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</si>
  <si>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</si>
  <si>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</si>
  <si>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</si>
  <si>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</si>
  <si>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</si>
  <si>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</si>
  <si>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</si>
  <si>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</si>
  <si>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</si>
  <si>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</si>
  <si>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</si>
  <si>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</si>
  <si>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</si>
  <si>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</si>
  <si>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</si>
  <si>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</si>
  <si>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</si>
  <si>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</si>
  <si>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</si>
  <si>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</si>
  <si>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</si>
  <si>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</si>
  <si>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</si>
  <si>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</si>
  <si>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</si>
  <si>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</si>
  <si>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</si>
  <si>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</si>
  <si>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</si>
  <si>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</si>
  <si>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</si>
  <si>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</si>
  <si>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</si>
  <si>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</si>
  <si>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</si>
  <si>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</si>
  <si>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</si>
  <si>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</si>
  <si>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</si>
  <si>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</si>
  <si>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</si>
  <si>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</si>
  <si>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</si>
  <si>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</si>
  <si>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</si>
  <si>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</si>
  <si>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</si>
  <si>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</si>
  <si>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</si>
  <si>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</si>
  <si>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</si>
  <si>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</si>
  <si>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</si>
  <si>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</si>
  <si>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</si>
  <si>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</si>
  <si>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</si>
  <si>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</si>
  <si>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</si>
  <si>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</si>
  <si>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</si>
  <si>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</si>
  <si>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</si>
  <si>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</si>
  <si>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</si>
  <si>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</si>
  <si>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</si>
  <si>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</si>
  <si>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</si>
  <si>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</si>
  <si>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</si>
  <si>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</si>
  <si>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</si>
  <si>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</si>
  <si>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</si>
  <si>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</si>
  <si>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</si>
  <si>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</si>
  <si>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</si>
  <si>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</si>
  <si>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</si>
  <si>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</si>
  <si>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</si>
  <si>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</si>
  <si>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</si>
  <si>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</si>
  <si>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</si>
  <si>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</si>
  <si>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</si>
  <si>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</si>
  <si>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</si>
  <si>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</si>
  <si>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</si>
  <si>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</si>
  <si>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</si>
  <si>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</si>
  <si>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</si>
  <si>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</si>
  <si>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</si>
  <si>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</si>
  <si>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</si>
  <si>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</si>
  <si>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</si>
  <si>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</si>
  <si>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</si>
  <si>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</si>
  <si>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</si>
  <si>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</si>
  <si>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</si>
  <si>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</si>
  <si>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</si>
  <si>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</si>
  <si>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</si>
  <si>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</si>
  <si>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</si>
  <si>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</si>
  <si>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</si>
  <si>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</si>
  <si>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</si>
  <si>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</si>
  <si>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</si>
  <si>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</si>
  <si>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</si>
  <si>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</si>
  <si>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</si>
  <si>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</si>
  <si>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</si>
  <si>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</si>
  <si>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</si>
  <si>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</si>
  <si>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</si>
  <si>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</si>
  <si>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</si>
  <si>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</si>
  <si>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</si>
  <si>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</si>
  <si>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</si>
  <si>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</si>
  <si>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</si>
  <si>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</si>
  <si>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</si>
  <si>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</si>
  <si>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</si>
  <si>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</si>
  <si>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</si>
  <si>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</si>
  <si>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</si>
  <si>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</si>
  <si>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</si>
  <si>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</si>
  <si>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</si>
  <si>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</si>
  <si>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</si>
  <si>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</si>
  <si>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</si>
  <si>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</si>
  <si>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</si>
  <si>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</si>
  <si>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</si>
  <si>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</si>
  <si>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</si>
  <si>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</si>
  <si>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</si>
  <si>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</si>
  <si>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</si>
  <si>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</si>
  <si>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</si>
  <si>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</si>
  <si>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</si>
  <si>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</si>
  <si>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</si>
  <si>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</si>
  <si>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</si>
  <si>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</si>
  <si>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</si>
  <si>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</si>
  <si>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</si>
  <si>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</si>
  <si>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</si>
  <si>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</si>
  <si>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</si>
  <si>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</si>
  <si>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</si>
  <si>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</si>
  <si>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</si>
  <si>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</si>
  <si>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</si>
  <si>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</si>
  <si>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</si>
  <si>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</si>
  <si>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</si>
  <si>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</si>
  <si>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</si>
  <si>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</si>
  <si>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</si>
  <si>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</si>
  <si>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</si>
  <si>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</si>
  <si>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</si>
  <si>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</si>
  <si>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</si>
  <si>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</si>
  <si>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</si>
  <si>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</si>
  <si>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</si>
  <si>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</si>
  <si>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</si>
  <si>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</si>
  <si>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</si>
  <si>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</si>
  <si>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</si>
  <si>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</si>
  <si>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</si>
  <si>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</si>
  <si>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</si>
  <si>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</si>
  <si>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</si>
  <si>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</si>
  <si>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</si>
  <si>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</si>
  <si>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</si>
  <si>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</si>
  <si>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</si>
  <si>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</si>
  <si>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</si>
  <si>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</si>
  <si>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</si>
  <si>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</si>
  <si>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</si>
  <si>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</si>
  <si>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</si>
  <si>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</si>
  <si>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</si>
  <si>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</si>
  <si>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</si>
  <si>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</si>
  <si>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</si>
  <si>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</si>
  <si>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</si>
  <si>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</si>
  <si>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</si>
  <si>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</si>
  <si>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</si>
  <si>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</si>
  <si>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</si>
  <si>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</si>
  <si>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</si>
  <si>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</si>
  <si>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</si>
  <si>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</si>
  <si>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</si>
  <si>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</si>
  <si>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</si>
  <si>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</si>
  <si>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</si>
  <si>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</si>
  <si>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</si>
  <si>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</si>
  <si>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</si>
  <si>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</si>
  <si>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</si>
  <si>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</si>
  <si>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</si>
  <si>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</si>
  <si>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</si>
  <si>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</si>
  <si>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</si>
  <si>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</si>
  <si>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</si>
  <si>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</si>
  <si>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</si>
  <si>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</si>
  <si>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</si>
  <si>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</si>
  <si>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</si>
  <si>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</si>
  <si>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</si>
  <si>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</si>
  <si>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</si>
  <si>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</si>
  <si>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</si>
  <si>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</si>
  <si>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</si>
  <si>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</si>
  <si>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</si>
  <si>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</si>
  <si>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</si>
  <si>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</si>
  <si>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</si>
  <si>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</si>
  <si>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</si>
  <si>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</si>
  <si>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</si>
  <si>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</si>
  <si>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</si>
  <si>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</si>
  <si>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</si>
  <si>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</si>
  <si>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</si>
  <si>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</si>
  <si>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</si>
  <si>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</si>
  <si>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</si>
  <si>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</si>
  <si>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</si>
  <si>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</si>
  <si>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</si>
  <si>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</si>
  <si>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</si>
  <si>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</si>
  <si>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</si>
  <si>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</si>
  <si>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</si>
  <si>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</si>
  <si>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</si>
  <si>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</si>
  <si>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</si>
  <si>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</si>
  <si>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</si>
  <si>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</si>
  <si>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</si>
  <si>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</si>
  <si>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</si>
  <si>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</si>
  <si>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</si>
  <si>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</si>
  <si>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</si>
  <si>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</si>
  <si>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</si>
  <si>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</si>
  <si>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</si>
  <si>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</si>
  <si>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</si>
  <si>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</si>
  <si>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</si>
  <si>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</si>
  <si>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</si>
  <si>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</si>
  <si>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</si>
  <si>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</si>
  <si>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</si>
  <si>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</si>
  <si>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</si>
  <si>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</si>
  <si>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</si>
  <si>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</si>
  <si>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</si>
  <si>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</si>
  <si>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</si>
  <si>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</si>
  <si>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</si>
  <si>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</si>
  <si>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</si>
  <si>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</si>
  <si>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</si>
  <si>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</si>
  <si>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</si>
  <si>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</si>
  <si>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</si>
  <si>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</si>
  <si>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</si>
  <si>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</si>
  <si>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</si>
  <si>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</si>
  <si>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</si>
  <si>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</si>
  <si>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</si>
  <si>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</si>
  <si>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</si>
  <si>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</si>
  <si>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</si>
  <si>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</si>
  <si>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</si>
  <si>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</si>
  <si>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</si>
  <si>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</si>
  <si>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</si>
  <si>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</si>
  <si>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</si>
  <si>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</si>
  <si>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</si>
  <si>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</si>
  <si>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</si>
  <si>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</si>
  <si>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</si>
  <si>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</si>
  <si>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</si>
  <si>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</si>
  <si>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</si>
  <si>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</si>
  <si>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</si>
  <si>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</si>
  <si>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</si>
  <si>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</si>
  <si>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</si>
  <si>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</si>
  <si>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</si>
  <si>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</si>
  <si>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</si>
  <si>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</si>
  <si>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</si>
  <si>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</si>
  <si>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</si>
  <si>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</si>
  <si>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</si>
  <si>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</si>
  <si>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</si>
  <si>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</si>
  <si>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</si>
  <si>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</si>
  <si>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</si>
  <si>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</si>
  <si>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</si>
  <si>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</si>
  <si>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</si>
  <si>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</si>
  <si>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</si>
  <si>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</si>
  <si>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</si>
  <si>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</si>
  <si>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</si>
  <si>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</si>
  <si>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</si>
  <si>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</si>
  <si>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</si>
  <si>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</si>
  <si>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</si>
  <si>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</si>
  <si>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</si>
  <si>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</si>
  <si>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</si>
  <si>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</si>
  <si>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</si>
  <si>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</si>
  <si>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</si>
  <si>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</si>
  <si>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</si>
  <si>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</si>
  <si>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</si>
  <si>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</si>
  <si>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</si>
  <si>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</si>
  <si>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</si>
  <si>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</si>
  <si>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</si>
  <si>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</si>
  <si>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</si>
  <si>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</si>
  <si>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</si>
  <si>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</si>
  <si>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</si>
  <si>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</si>
  <si>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</si>
  <si>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</si>
  <si>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</si>
  <si>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</si>
  <si>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</si>
  <si>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</si>
  <si>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</si>
  <si>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</si>
  <si>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</si>
  <si>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</si>
  <si>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</si>
  <si>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</si>
  <si>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</si>
  <si>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</si>
  <si>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</si>
  <si>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</si>
  <si>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</si>
  <si>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</si>
  <si>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</si>
  <si>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</si>
  <si>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</si>
  <si>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</si>
  <si>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</si>
  <si>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</si>
  <si>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</si>
  <si>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</si>
  <si>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</si>
  <si>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</si>
  <si>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</si>
  <si>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</si>
  <si>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</si>
  <si>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</si>
  <si>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</si>
  <si>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</si>
  <si>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</si>
  <si>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</si>
  <si>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</si>
  <si>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</si>
  <si>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</si>
  <si>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</si>
  <si>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</si>
  <si>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</si>
  <si>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</si>
  <si>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</si>
  <si>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</si>
  <si>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</si>
  <si>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</si>
  <si>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</si>
  <si>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</si>
  <si>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</si>
  <si>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</si>
  <si>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</si>
  <si>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</si>
  <si>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</si>
  <si>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</si>
  <si>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</si>
  <si>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</si>
  <si>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</si>
  <si>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</si>
  <si>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</si>
  <si>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</si>
  <si>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</si>
  <si>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</si>
  <si>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</si>
  <si>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</si>
  <si>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</si>
  <si>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</si>
  <si>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</si>
  <si>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</si>
  <si>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</si>
  <si>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</si>
  <si>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</si>
  <si>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</si>
  <si>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</si>
  <si>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</si>
  <si>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</si>
  <si>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</si>
  <si>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</si>
  <si>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</si>
  <si>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</si>
  <si>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</si>
  <si>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</si>
  <si>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</si>
  <si>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</si>
  <si>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</si>
  <si>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</si>
  <si>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</si>
  <si>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</si>
  <si>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</si>
  <si>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</si>
  <si>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</si>
  <si>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</si>
  <si>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</si>
  <si>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</si>
  <si>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</si>
  <si>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</si>
  <si>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</si>
  <si>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</si>
  <si>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</si>
  <si>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</si>
  <si>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</si>
  <si>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</si>
  <si>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</si>
  <si>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</si>
  <si>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</si>
  <si>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</si>
  <si>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</si>
  <si>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</si>
  <si>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</si>
  <si>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</si>
  <si>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</si>
  <si>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</si>
  <si>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</si>
  <si>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</si>
  <si>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</si>
  <si>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</si>
  <si>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</si>
  <si>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</si>
  <si>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</si>
  <si>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</si>
  <si>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</si>
  <si>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</si>
  <si>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</si>
  <si>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</si>
  <si>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</si>
  <si>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</si>
  <si>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</si>
  <si>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</si>
  <si>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</si>
  <si>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</si>
  <si>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</si>
  <si>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</si>
  <si>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</si>
  <si>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</si>
  <si>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</si>
  <si>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</si>
  <si>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</si>
  <si>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</si>
  <si>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</si>
  <si>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</si>
  <si>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</si>
  <si>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</si>
  <si>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</si>
  <si>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</si>
  <si>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</si>
  <si>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</si>
  <si>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</si>
  <si>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</si>
  <si>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</si>
  <si>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</si>
  <si>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</si>
  <si>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</si>
  <si>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</si>
  <si>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</si>
  <si>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</si>
  <si>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</si>
  <si>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</si>
  <si>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</si>
  <si>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</si>
  <si>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</si>
  <si>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</si>
  <si>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</si>
  <si>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</si>
  <si>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</si>
  <si>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</si>
  <si>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</si>
  <si>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</si>
  <si>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</si>
  <si>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</si>
  <si>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</si>
  <si>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</si>
  <si>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</si>
  <si>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</si>
  <si>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</si>
  <si>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</si>
  <si>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</si>
  <si>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</si>
  <si>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</si>
  <si>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</si>
  <si>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</si>
  <si>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</si>
  <si>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</si>
  <si>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</si>
  <si>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</si>
  <si>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</si>
  <si>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</si>
  <si>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</si>
  <si>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</si>
  <si>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</si>
  <si>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</si>
  <si>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</si>
  <si>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</si>
  <si>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</si>
  <si>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</si>
  <si>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</si>
  <si>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</si>
  <si>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</si>
  <si>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</si>
  <si>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</si>
  <si>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</si>
  <si>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</si>
  <si>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</si>
  <si>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</si>
  <si>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</si>
  <si>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</si>
  <si>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</si>
  <si>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</si>
  <si>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</si>
  <si>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</si>
  <si>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</si>
  <si>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</si>
  <si>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</si>
  <si>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</si>
  <si>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</si>
  <si>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</si>
  <si>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</si>
  <si>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</si>
  <si>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</si>
  <si>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</si>
  <si>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</si>
  <si>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</si>
  <si>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</si>
  <si>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</si>
  <si>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</si>
  <si>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</si>
  <si>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</si>
  <si>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</si>
  <si>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</si>
  <si>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</si>
  <si>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</si>
  <si>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</si>
  <si>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</si>
  <si>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</si>
  <si>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</si>
  <si>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</si>
  <si>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</si>
  <si>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</si>
  <si>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</si>
  <si>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</si>
  <si>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</si>
  <si>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</si>
  <si>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</si>
  <si>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</si>
  <si>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</si>
  <si>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</si>
  <si>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</si>
  <si>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</si>
  <si>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</si>
  <si>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</si>
  <si>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</si>
  <si>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</si>
  <si>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</si>
  <si>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</si>
  <si>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</si>
  <si>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</si>
  <si>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</si>
  <si>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</si>
  <si>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</si>
  <si>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</si>
  <si>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</si>
  <si>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</si>
  <si>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</si>
  <si>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</si>
  <si>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</si>
  <si>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</si>
  <si>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</si>
  <si>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</si>
  <si>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</si>
  <si>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</si>
  <si>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</si>
  <si>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</si>
  <si>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</si>
  <si>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</si>
  <si>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</si>
  <si>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</si>
  <si>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</si>
  <si>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</si>
  <si>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</si>
  <si>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</si>
  <si>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</si>
  <si>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</si>
  <si>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</si>
  <si>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</si>
  <si>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</si>
  <si>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</si>
  <si>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</si>
  <si>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</si>
  <si>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</si>
  <si>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</si>
  <si>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</si>
  <si>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</si>
  <si>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</si>
  <si>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</si>
  <si>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</si>
  <si>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</si>
  <si>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</si>
  <si>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</si>
  <si>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</si>
  <si>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</si>
  <si>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</si>
  <si>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</si>
  <si>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</si>
  <si>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</si>
  <si>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</si>
  <si>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</si>
  <si>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</si>
  <si>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</si>
  <si>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</si>
  <si>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</si>
  <si>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</si>
  <si>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</si>
  <si>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</si>
  <si>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</si>
  <si>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</si>
  <si>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</si>
  <si>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</si>
  <si>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</si>
  <si>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</si>
  <si>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</si>
  <si>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</si>
  <si>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</si>
  <si>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</si>
  <si>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</si>
  <si>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</si>
  <si>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</si>
  <si>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</si>
  <si>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</si>
  <si>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</si>
  <si>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</si>
  <si>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</si>
  <si>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</si>
  <si>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</si>
  <si>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</si>
  <si>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</si>
  <si>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</si>
  <si>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</si>
  <si>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</si>
  <si>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</si>
  <si>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</si>
  <si>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</si>
  <si>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</si>
  <si>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</si>
  <si>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</si>
  <si>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</si>
  <si>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</si>
  <si>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</si>
  <si>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</si>
  <si>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</si>
  <si>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</si>
  <si>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</si>
  <si>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</si>
  <si>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</si>
  <si>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</si>
  <si>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</si>
  <si>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</si>
  <si>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</si>
  <si>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</si>
  <si>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</si>
  <si>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</si>
  <si>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</si>
  <si>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</si>
  <si>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</si>
  <si>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</si>
  <si>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</si>
  <si>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</si>
  <si>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</si>
  <si>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</si>
  <si>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</si>
  <si>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</si>
  <si>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</si>
  <si>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</si>
  <si>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</si>
  <si>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</si>
  <si>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</si>
  <si>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</si>
  <si>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</si>
  <si>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</si>
  <si>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</si>
  <si>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</si>
  <si>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</si>
  <si>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</si>
  <si>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</si>
  <si>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</si>
  <si>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</si>
  <si>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</si>
  <si>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</si>
  <si>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</si>
  <si>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</si>
  <si>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</si>
  <si>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</si>
  <si>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</si>
  <si>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</si>
  <si>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</si>
  <si>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</si>
  <si>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</si>
  <si>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</si>
  <si>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</si>
  <si>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</si>
  <si>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</si>
  <si>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</si>
  <si>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</si>
  <si>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</si>
  <si>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</si>
  <si>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</si>
  <si>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</si>
  <si>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</si>
  <si>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</si>
  <si>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</si>
  <si>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</si>
  <si>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</si>
  <si>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</si>
  <si>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</si>
  <si>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</si>
  <si>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</si>
  <si>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</si>
  <si>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</si>
  <si>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</si>
  <si>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</si>
  <si>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</si>
  <si>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</si>
  <si>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</si>
  <si>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</si>
  <si>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</si>
  <si>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</si>
  <si>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</si>
  <si>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</si>
  <si>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</si>
  <si>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</si>
  <si>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</si>
  <si>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</si>
  <si>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</si>
  <si>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</si>
  <si>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</si>
  <si>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</si>
  <si>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</si>
  <si>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</si>
  <si>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</si>
  <si>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</si>
  <si>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</si>
  <si>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</si>
  <si>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</si>
  <si>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</si>
  <si>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</si>
  <si>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</si>
  <si>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</si>
  <si>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</si>
  <si>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</si>
  <si>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</si>
  <si>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</si>
  <si>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</si>
  <si>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</si>
  <si>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</si>
  <si>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</si>
  <si>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</si>
  <si>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</si>
  <si>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</si>
  <si>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</si>
  <si>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</si>
  <si>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</si>
  <si>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</si>
  <si>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 projects if count directly from 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</si>
</sst>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4292E"/>
      <name val="Calibri"/>
      <family val="2"/>
    </font>
    <font>
      <sz val="10"/>
      <color theme="1"/>
      <name val="Calibri"/>
      <family val="2"/>
    </font>
    <font>
      <b/>
      <sz val="11"/>
      <color rgb="FF24292E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0" fontId="0" fillId="0" borderId="0" xfId="0" applyAlignment="1"/>
    <xf numFmtId="0" fontId="2" fillId="0" borderId="0" xfId="0" applyFont="1" applyAlignment="1">
      <alignment vertical="center"/>
    </xf>
    <xf numFmtId="0" fontId="3" fillId="0" borderId="0" xfId="0" applyFont="1" applyAlignment="1"/>
    <xf numFmtId="9" fontId="3" fillId="0" borderId="0" xfId="0" applyNumberFormat="1" applyFont="1" applyAlignment="1"/>
    <xf numFmtId="0" fontId="4" fillId="0" borderId="0" xfId="0" applyFont="1"/>
    <xf numFmtId="1" fontId="4" fillId="0" borderId="0" xfId="0" applyNumberFormat="1" applyFont="1"/>
  </cellXfs>
  <cellStyles count="1">
    <cellStyle name="Normal" xfId="0" builtinId="0"/>
  </cellStyles>
  <dxfs count="4"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EA-408A-9290-931A4062EA46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DEA-408A-9290-931A4062EA46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DEA-408A-9290-931A4062E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3602799"/>
        <c:axId val="20335994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DEA-408A-9290-931A4062EA4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DEA-408A-9290-931A4062EA4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DEA-408A-9290-931A4062EA4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DEA-408A-9290-931A4062EA46}"/>
                  </c:ext>
                </c:extLst>
              </c15:ser>
            </c15:filteredLineSeries>
          </c:ext>
        </c:extLst>
      </c:lineChart>
      <c:catAx>
        <c:axId val="203360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599471"/>
        <c:crosses val="autoZero"/>
        <c:auto val="1"/>
        <c:lblAlgn val="ctr"/>
        <c:lblOffset val="100"/>
        <c:noMultiLvlLbl val="0"/>
      </c:catAx>
      <c:valAx>
        <c:axId val="203359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60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[excel-challenge-iAppa.xlsx]Sheet4!PivotTable4</c:name>
    <c:fmtId val="6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4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5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Sheet4!$B$5:$B$17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BF-4247-827D-A77371A70709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BF-4247-827D-A77371A70709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Sheet4!$D$5:$D$17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BF-4247-827D-A77371A70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8477055"/>
        <c:axId val="2028477471"/>
      </c:lineChart>
      <c:catAx>
        <c:axId val="2028477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7471"/>
        <c:crosses val="autoZero"/>
        <c:auto val="1"/>
        <c:lblAlgn val="ctr"/>
        <c:lblOffset val="100"/>
        <c:noMultiLvlLbl val="0"/>
      </c:catAx>
      <c:valAx>
        <c:axId val="202847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7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[excel-challenge-iAppa.xlsx]Sheet3!PivotTable3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73-41A7-AD21-AC3BD8B837A7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73-41A7-AD21-AC3BD8B837A7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73-41A7-AD21-AC3BD8B837A7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73-41A7-AD21-AC3BD8B83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2079455"/>
        <c:axId val="2022087775"/>
      </c:barChart>
      <c:catAx>
        <c:axId val="202207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087775"/>
        <c:crosses val="autoZero"/>
        <c:auto val="1"/>
        <c:lblAlgn val="ctr"/>
        <c:lblOffset val="100"/>
        <c:noMultiLvlLbl val="0"/>
      </c:catAx>
      <c:valAx>
        <c:axId val="202208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07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[excel-challenge-iAppa.xlsx]Sheet2!PivotTable1</c:name>
    <c:fmtId val="8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5888889707308569E-2"/>
          <c:y val="0.1445252160316223"/>
          <c:w val="0.83723756349913703"/>
          <c:h val="0.692114329834580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D8-4211-A4ED-7D7E91CBB63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D8-4211-A4ED-7D7E91CBB63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D8-4211-A4ED-7D7E91CBB63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D8-4211-A4ED-7D7E91CBB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3703935"/>
        <c:axId val="2023697695"/>
      </c:barChart>
      <c:catAx>
        <c:axId val="20237039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697695"/>
        <c:crosses val="autoZero"/>
        <c:auto val="1"/>
        <c:lblAlgn val="ctr"/>
        <c:lblOffset val="100"/>
        <c:noMultiLvlLbl val="0"/>
      </c:catAx>
      <c:valAx>
        <c:axId val="202369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70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13</xdr:row>
      <xdr:rowOff>87630</xdr:rowOff>
    </xdr:from>
    <xdr:to>
      <xdr:col>11</xdr:col>
      <xdr:colOff>876300</xdr:colOff>
      <xdr:row>40</xdr:row>
      <xdr:rowOff>83820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685800</xdr:colOff>
      <xdr:row>19</xdr:row>
      <xdr:rowOff>26670</xdr:rowOff>
    </xdr:from>
    <xdr:to>
      <xdr:col>9</xdr:col>
      <xdr:colOff>1082040</xdr:colOff>
      <xdr:row>40</xdr:row>
      <xdr:rowOff>45720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129540</xdr:colOff>
      <xdr:row>13</xdr:row>
      <xdr:rowOff>87630</xdr:rowOff>
    </xdr:from>
    <xdr:to>
      <xdr:col>20</xdr:col>
      <xdr:colOff>396240</xdr:colOff>
      <xdr:row>34</xdr:row>
      <xdr:rowOff>83820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99060</xdr:colOff>
      <xdr:row>8</xdr:row>
      <xdr:rowOff>95250</xdr:rowOff>
    </xdr:from>
    <xdr:to>
      <xdr:col>21</xdr:col>
      <xdr:colOff>350520</xdr:colOff>
      <xdr:row>40</xdr:row>
      <xdr:rowOff>45720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Appa" refreshedDate="43810.557793402775" createdVersion="6" refreshedVersion="6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1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iAppa" refreshedDate="43810.592193171295" createdVersion="6" refreshedVersion="6" minRefreshableVersion="3" recordCount="4115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1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m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s v="theater"/>
    <s v="plays"/>
    <x v="4113"/>
    <d v="2016-01-08T06:34:00"/>
  </r>
  <r>
    <m/>
    <m/>
    <m/>
    <m/>
    <m/>
    <x v="4"/>
    <m/>
    <m/>
    <m/>
    <m/>
    <m/>
    <m/>
    <m/>
    <m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E17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dataFields count="1">
    <dataField name="Count of state" fld="5" subtotal="count" baseField="0" baseItem="0"/>
  </dataFields>
  <chartFormats count="3"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"/>
  <sheetViews>
    <sheetView workbookViewId="0">
      <selection activeCell="L31" sqref="L31"/>
    </sheetView>
  </sheetViews>
  <sheetFormatPr defaultColWidth="29.109375" defaultRowHeight="14.4" x14ac:dyDescent="0.3"/>
  <cols>
    <col min="1" max="1" width="25.6640625" style="11" bestFit="1" customWidth="1"/>
    <col min="2" max="2" width="15.77734375" style="11" bestFit="1" customWidth="1"/>
    <col min="3" max="3" width="12.33203125" style="11" bestFit="1" customWidth="1"/>
    <col min="4" max="4" width="14.77734375" style="11" bestFit="1" customWidth="1"/>
    <col min="5" max="5" width="11.5546875" style="11" bestFit="1" customWidth="1"/>
    <col min="6" max="6" width="18.109375" style="11" bestFit="1" customWidth="1"/>
    <col min="7" max="7" width="14.6640625" style="11" bestFit="1" customWidth="1"/>
    <col min="8" max="8" width="17" style="11" bestFit="1" customWidth="1"/>
    <col min="9" max="16384" width="29.109375" style="11"/>
  </cols>
  <sheetData>
    <row r="1" spans="1:10" x14ac:dyDescent="0.3">
      <c r="A1" s="12" t="s">
        <v>8378</v>
      </c>
      <c r="B1" s="12" t="s">
        <v>8379</v>
      </c>
      <c r="C1" s="12" t="s">
        <v>8380</v>
      </c>
      <c r="D1" s="12" t="s">
        <v>8381</v>
      </c>
      <c r="E1" s="12" t="s">
        <v>8382</v>
      </c>
      <c r="F1" s="12" t="s">
        <v>8383</v>
      </c>
      <c r="G1" s="12" t="s">
        <v>8384</v>
      </c>
      <c r="H1" s="12" t="s">
        <v>8385</v>
      </c>
      <c r="J1" s="12" t="s">
        <v>8398</v>
      </c>
    </row>
    <row r="2" spans="1:10" x14ac:dyDescent="0.3">
      <c r="A2" s="12" t="s">
        <v>8386</v>
      </c>
      <c r="B2" s="13">
        <f>COUNTIFS(Sheet1!F:F, "successful", Sheet1!D:D, "&lt;1000")</f>
        <v>322</v>
      </c>
      <c r="C2" s="13">
        <f>COUNTIFS(Sheet1!F:F, "failed", Sheet1!D:D, "&lt;1000")</f>
        <v>113</v>
      </c>
      <c r="D2" s="13">
        <f>COUNTIFS(Sheet1!F:F, "canceled", Sheet1!D:D, "&lt;1000")</f>
        <v>18</v>
      </c>
      <c r="E2" s="13">
        <f>SUM(B2:D2)</f>
        <v>453</v>
      </c>
      <c r="F2" s="14">
        <f>(B2/E2)</f>
        <v>0.71081677704194257</v>
      </c>
      <c r="G2" s="14">
        <f>(C2/E2)</f>
        <v>0.24944812362030905</v>
      </c>
      <c r="H2" s="14">
        <f>(D2/E2)</f>
        <v>3.9735099337748346E-2</v>
      </c>
      <c r="J2" s="11">
        <f>COUNTIFS(Sheet1!D:D, "&lt;1000")</f>
        <v>461</v>
      </c>
    </row>
    <row r="3" spans="1:10" x14ac:dyDescent="0.3">
      <c r="A3" s="12" t="s">
        <v>8387</v>
      </c>
      <c r="B3" s="13">
        <f>COUNTIFS(Sheet1!F:F, "successful", Sheet1!D:D, "&gt;=1000", Sheet1!D:D, "&lt;=4999")</f>
        <v>932</v>
      </c>
      <c r="C3" s="13">
        <f>COUNTIFS(Sheet1!F:F, "failed", Sheet1!D:D, "&gt;=1000", Sheet1!D:D, "&lt;=4999")</f>
        <v>420</v>
      </c>
      <c r="D3" s="13">
        <f>COUNTIFS(Sheet1!F:F, "canceled", Sheet1!D:D, "&gt;=1000", Sheet1!D:D, "&lt;=4999")</f>
        <v>60</v>
      </c>
      <c r="E3" s="13">
        <f t="shared" ref="E3:E13" si="0">SUM(B3:D3)</f>
        <v>1412</v>
      </c>
      <c r="F3" s="14">
        <f t="shared" ref="F3:F13" si="1">(B3/E3)</f>
        <v>0.66005665722379603</v>
      </c>
      <c r="G3" s="14">
        <f t="shared" ref="G3:G13" si="2">(C3/E3)</f>
        <v>0.29745042492917845</v>
      </c>
      <c r="H3" s="14">
        <f t="shared" ref="H3:H13" si="3">(D3/E3)</f>
        <v>4.2492917847025496E-2</v>
      </c>
      <c r="J3" s="11">
        <f>COUNTIFS(Sheet1!D:D, "&gt;=1000", Sheet1!D:D, "&lt;=4999")</f>
        <v>1425</v>
      </c>
    </row>
    <row r="4" spans="1:10" x14ac:dyDescent="0.3">
      <c r="A4" s="12" t="s">
        <v>8388</v>
      </c>
      <c r="B4" s="13">
        <f>COUNTIFS(Sheet1!F:F, "successful", Sheet1!D:D, "&gt;=5000", Sheet1!D:D, "&lt;=9999")</f>
        <v>381</v>
      </c>
      <c r="C4" s="13">
        <f>COUNTIFS(Sheet1!F:F, "failed", Sheet1!D:D, "&gt;=5000", Sheet1!D:D, "&lt;=9999")</f>
        <v>283</v>
      </c>
      <c r="D4" s="13">
        <f>COUNTIFS(Sheet1!F:F, "canceled", Sheet1!D:D, "&gt;=5000", Sheet1!D:D, "&lt;=9999")</f>
        <v>52</v>
      </c>
      <c r="E4" s="13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  <c r="J4" s="11">
        <f>COUNTIFS(Sheet1!D:D, "&gt;=5000", Sheet1!D:D, "&lt;=9999")</f>
        <v>722</v>
      </c>
    </row>
    <row r="5" spans="1:10" x14ac:dyDescent="0.3">
      <c r="A5" s="12" t="s">
        <v>8389</v>
      </c>
      <c r="B5" s="13">
        <f>COUNTIFS(Sheet1!F:F, "successful", Sheet1!D:D, "&gt;=10000", Sheet1!D:D, "&lt;=14999")</f>
        <v>168</v>
      </c>
      <c r="C5" s="13">
        <f>COUNTIFS(Sheet1!F:F, "failed", Sheet1!D:D, "&gt;=10000", Sheet1!D:D, "&lt;=14999")</f>
        <v>144</v>
      </c>
      <c r="D5" s="13">
        <f>COUNTIFS(Sheet1!F:F, "canceled", Sheet1!D:D, "&gt;=10000", Sheet1!D:D, "&lt;=14999")</f>
        <v>40</v>
      </c>
      <c r="E5" s="13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  <c r="J5" s="11">
        <f>COUNTIFS(Sheet1!D:D, "&gt;=10000", Sheet1!D:D, "&lt;=14999")</f>
        <v>361</v>
      </c>
    </row>
    <row r="6" spans="1:10" x14ac:dyDescent="0.3">
      <c r="A6" s="12" t="s">
        <v>8390</v>
      </c>
      <c r="B6" s="13">
        <f>COUNTIFS(Sheet1!F:F, "successful", Sheet1!D:D, "&gt;=15000", Sheet1!D:D, "&lt;=19999")</f>
        <v>94</v>
      </c>
      <c r="C6" s="13">
        <f>COUNTIFS(Sheet1!F:F, "failed", Sheet1!D:D, "&gt;=15000", Sheet1!D:D, "&lt;=19999")</f>
        <v>90</v>
      </c>
      <c r="D6" s="13">
        <f>COUNTIFS(Sheet1!F:F, "canceled", Sheet1!D:D, "&gt;=15000", Sheet1!D:D, "&lt;=19999")</f>
        <v>17</v>
      </c>
      <c r="E6" s="13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  <c r="J6" s="11">
        <f>COUNTIFS(Sheet1!D:D, "&gt;=15000", Sheet1!D:D, "&lt;=19999")</f>
        <v>205</v>
      </c>
    </row>
    <row r="7" spans="1:10" x14ac:dyDescent="0.3">
      <c r="A7" s="12" t="s">
        <v>8391</v>
      </c>
      <c r="B7" s="13">
        <f>COUNTIFS(Sheet1!F:F, "successful", Sheet1!D:D, "&gt;=20000", Sheet1!D:D, "&lt;=24999")</f>
        <v>62</v>
      </c>
      <c r="C7" s="13">
        <f>COUNTIFS(Sheet1!F:F, "failed", Sheet1!D:D, "&gt;=20000", Sheet1!D:D, "&lt;=24999")</f>
        <v>72</v>
      </c>
      <c r="D7" s="13">
        <f>COUNTIFS(Sheet1!F:F, "canceled", Sheet1!D:D, "&gt;=20000", Sheet1!D:D, "&lt;=24999")</f>
        <v>14</v>
      </c>
      <c r="E7" s="13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  <c r="J7" s="11">
        <f>COUNTIFS(Sheet1!D:D, "&gt;=20000", Sheet1!D:D, "&lt;=24999")</f>
        <v>149</v>
      </c>
    </row>
    <row r="8" spans="1:10" x14ac:dyDescent="0.3">
      <c r="A8" s="12" t="s">
        <v>8392</v>
      </c>
      <c r="B8" s="13">
        <f>COUNTIFS(Sheet1!F:F, "successful", Sheet1!D:D, "&gt;=25000", Sheet1!D:D, "&lt;=29999")</f>
        <v>55</v>
      </c>
      <c r="C8" s="13">
        <f>COUNTIFS(Sheet1!F:F, "failed", Sheet1!D:D, "&gt;=25000", Sheet1!D:D, "&lt;=29999")</f>
        <v>64</v>
      </c>
      <c r="D8" s="13">
        <f>COUNTIFS(Sheet1!F:F, "canceled", Sheet1!D:D, "&gt;=25000", Sheet1!D:D, "&lt;=29999")</f>
        <v>18</v>
      </c>
      <c r="E8" s="13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  <c r="J8" s="11">
        <f>COUNTIFS(Sheet1!D:D, "&gt;=25000", Sheet1!D:D, "&lt;=29999")</f>
        <v>138</v>
      </c>
    </row>
    <row r="9" spans="1:10" x14ac:dyDescent="0.3">
      <c r="A9" s="12" t="s">
        <v>8393</v>
      </c>
      <c r="B9" s="13">
        <f>COUNTIFS(Sheet1!F:F, "successful", Sheet1!D:D, "&gt;=30000", Sheet1!D:D, "&lt;=34999")</f>
        <v>32</v>
      </c>
      <c r="C9" s="13">
        <f>COUNTIFS(Sheet1!F:F, "failed", Sheet1!D:D, "&gt;=30000", Sheet1!D:D, "&lt;=34999")</f>
        <v>37</v>
      </c>
      <c r="D9" s="13">
        <f>COUNTIFS(Sheet1!F:F, "canceled", Sheet1!D:D, "&gt;=30000", Sheet1!D:D, "&lt;=34999")</f>
        <v>13</v>
      </c>
      <c r="E9" s="13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  <c r="J9" s="11">
        <f>COUNTIFS(Sheet1!D:D, "&gt;=30000", Sheet1!D:D, "&lt;=34999")</f>
        <v>84</v>
      </c>
    </row>
    <row r="10" spans="1:10" x14ac:dyDescent="0.3">
      <c r="A10" s="12" t="s">
        <v>8394</v>
      </c>
      <c r="B10" s="13">
        <f>COUNTIFS(Sheet1!F:F, "successful", Sheet1!D:D, "&gt;=35000", Sheet1!D:D, "&lt;=39999")</f>
        <v>26</v>
      </c>
      <c r="C10" s="13">
        <f>COUNTIFS(Sheet1!F:F, "failed", Sheet1!D:D, "&gt;=35000", Sheet1!D:D, "&lt;=39999")</f>
        <v>22</v>
      </c>
      <c r="D10" s="13">
        <f>COUNTIFS(Sheet1!F:F, "canceled", Sheet1!D:D, "&gt;=35000", Sheet1!D:D, "&lt;=39999")</f>
        <v>7</v>
      </c>
      <c r="E10" s="13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  <c r="J10" s="11">
        <f>COUNTIFS(Sheet1!D:D, "&gt;=35000", Sheet1!D:D, "&lt;=39999")</f>
        <v>55</v>
      </c>
    </row>
    <row r="11" spans="1:10" x14ac:dyDescent="0.3">
      <c r="A11" s="12" t="s">
        <v>8395</v>
      </c>
      <c r="B11" s="13">
        <f>COUNTIFS(Sheet1!F:F, "successful", Sheet1!D:D, "&gt;=40000", Sheet1!D:D, "&lt;=44999")</f>
        <v>21</v>
      </c>
      <c r="C11" s="13">
        <f>COUNTIFS(Sheet1!F:F, "failed", Sheet1!D:D, "&gt;=40000", Sheet1!D:D, "&lt;=44999")</f>
        <v>16</v>
      </c>
      <c r="D11" s="13">
        <f>COUNTIFS(Sheet1!F:F, "canceled", Sheet1!D:D, "&gt;=40000", Sheet1!D:D, "&lt;=44999")</f>
        <v>6</v>
      </c>
      <c r="E11" s="13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  <c r="J11" s="11">
        <f>COUNTIFS(Sheet1!D:D, "&gt;=40000", Sheet1!D:D, "&lt;=44999")</f>
        <v>44</v>
      </c>
    </row>
    <row r="12" spans="1:10" x14ac:dyDescent="0.3">
      <c r="A12" s="12" t="s">
        <v>8396</v>
      </c>
      <c r="B12" s="13">
        <f>COUNTIFS(Sheet1!F:F, "successful", Sheet1!D:D, "&gt;=45000", Sheet1!D:D, "&lt;=49999")</f>
        <v>6</v>
      </c>
      <c r="C12" s="13">
        <f>COUNTIFS(Sheet1!F:F, "failed", Sheet1!D:D, "&gt;=45000", Sheet1!D:D, "&lt;=49999")</f>
        <v>11</v>
      </c>
      <c r="D12" s="13">
        <f>COUNTIFS(Sheet1!F:F, "canceled", Sheet1!D:D, "&gt;=45000", Sheet1!D:D, "&lt;=49999")</f>
        <v>4</v>
      </c>
      <c r="E12" s="13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  <c r="J12" s="11">
        <f>COUNTIFS(Sheet1!D:D, "&gt;=45000", Sheet1!D:D, "&lt;=49999")</f>
        <v>21</v>
      </c>
    </row>
    <row r="13" spans="1:10" x14ac:dyDescent="0.3">
      <c r="A13" s="12" t="s">
        <v>8397</v>
      </c>
      <c r="B13" s="13">
        <f>COUNTIFS(Sheet1!F:F, "successful", Sheet1!D:D, "&gt;=50000")</f>
        <v>86</v>
      </c>
      <c r="C13" s="13">
        <f>COUNTIFS(Sheet1!F:F, "failed", Sheet1!D:D, "&gt;=50000")</f>
        <v>258</v>
      </c>
      <c r="D13" s="13">
        <f>COUNTIFS(Sheet1!F:F, "canceled", Sheet1!D:D, "&gt;=50000")</f>
        <v>100</v>
      </c>
      <c r="E13" s="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  <c r="J13" s="11">
        <f>COUNTIFS(Sheet1!D:D, "&gt;=50000")</f>
        <v>449</v>
      </c>
    </row>
    <row r="18" spans="2:2" x14ac:dyDescent="0.3">
      <c r="B18" s="1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7"/>
  <sheetViews>
    <sheetView workbookViewId="0">
      <selection activeCell="M40" sqref="M40"/>
    </sheetView>
  </sheetViews>
  <sheetFormatPr defaultRowHeight="14.4" x14ac:dyDescent="0.3"/>
  <cols>
    <col min="1" max="1" width="12.88671875" customWidth="1"/>
    <col min="2" max="2" width="15.5546875" bestFit="1" customWidth="1"/>
    <col min="3" max="3" width="5.6640625" customWidth="1"/>
    <col min="4" max="4" width="8.44140625" customWidth="1"/>
    <col min="5" max="5" width="10.77734375" customWidth="1"/>
    <col min="6" max="6" width="12.88671875" bestFit="1" customWidth="1"/>
    <col min="7" max="7" width="13.33203125" bestFit="1" customWidth="1"/>
    <col min="8" max="8" width="17.77734375" customWidth="1"/>
    <col min="9" max="9" width="18.109375" customWidth="1"/>
    <col min="10" max="10" width="17.77734375" customWidth="1"/>
    <col min="11" max="11" width="18.109375" customWidth="1"/>
    <col min="12" max="12" width="17.77734375" bestFit="1" customWidth="1"/>
    <col min="13" max="13" width="18.109375" bestFit="1" customWidth="1"/>
  </cols>
  <sheetData>
    <row r="3" spans="1:5" x14ac:dyDescent="0.3">
      <c r="A3" s="6" t="s">
        <v>8322</v>
      </c>
      <c r="B3" s="6" t="s">
        <v>8321</v>
      </c>
    </row>
    <row r="4" spans="1:5" x14ac:dyDescent="0.3">
      <c r="A4" s="6" t="s">
        <v>8310</v>
      </c>
      <c r="B4" t="s">
        <v>8219</v>
      </c>
      <c r="C4" t="s">
        <v>8221</v>
      </c>
      <c r="D4" t="s">
        <v>8220</v>
      </c>
      <c r="E4" t="s">
        <v>8320</v>
      </c>
    </row>
    <row r="5" spans="1:5" x14ac:dyDescent="0.3">
      <c r="A5" s="7" t="s">
        <v>8372</v>
      </c>
      <c r="B5" s="8">
        <v>182</v>
      </c>
      <c r="C5" s="8">
        <v>149</v>
      </c>
      <c r="D5" s="8">
        <v>34</v>
      </c>
      <c r="E5" s="8">
        <v>365</v>
      </c>
    </row>
    <row r="6" spans="1:5" x14ac:dyDescent="0.3">
      <c r="A6" s="7" t="s">
        <v>8373</v>
      </c>
      <c r="B6" s="8">
        <v>202</v>
      </c>
      <c r="C6" s="8">
        <v>106</v>
      </c>
      <c r="D6" s="8">
        <v>27</v>
      </c>
      <c r="E6" s="8">
        <v>335</v>
      </c>
    </row>
    <row r="7" spans="1:5" x14ac:dyDescent="0.3">
      <c r="A7" s="7" t="s">
        <v>8374</v>
      </c>
      <c r="B7" s="8">
        <v>180</v>
      </c>
      <c r="C7" s="8">
        <v>108</v>
      </c>
      <c r="D7" s="8">
        <v>28</v>
      </c>
      <c r="E7" s="8">
        <v>316</v>
      </c>
    </row>
    <row r="8" spans="1:5" x14ac:dyDescent="0.3">
      <c r="A8" s="7" t="s">
        <v>8375</v>
      </c>
      <c r="B8" s="8">
        <v>192</v>
      </c>
      <c r="C8" s="8">
        <v>102</v>
      </c>
      <c r="D8" s="8">
        <v>27</v>
      </c>
      <c r="E8" s="8">
        <v>321</v>
      </c>
    </row>
    <row r="9" spans="1:5" x14ac:dyDescent="0.3">
      <c r="A9" s="7" t="s">
        <v>8366</v>
      </c>
      <c r="B9" s="8">
        <v>234</v>
      </c>
      <c r="C9" s="8">
        <v>126</v>
      </c>
      <c r="D9" s="8">
        <v>26</v>
      </c>
      <c r="E9" s="8">
        <v>386</v>
      </c>
    </row>
    <row r="10" spans="1:5" x14ac:dyDescent="0.3">
      <c r="A10" s="7" t="s">
        <v>8376</v>
      </c>
      <c r="B10" s="8">
        <v>211</v>
      </c>
      <c r="C10" s="8">
        <v>147</v>
      </c>
      <c r="D10" s="8">
        <v>27</v>
      </c>
      <c r="E10" s="8">
        <v>385</v>
      </c>
    </row>
    <row r="11" spans="1:5" x14ac:dyDescent="0.3">
      <c r="A11" s="7" t="s">
        <v>8367</v>
      </c>
      <c r="B11" s="8">
        <v>194</v>
      </c>
      <c r="C11" s="8">
        <v>150</v>
      </c>
      <c r="D11" s="8">
        <v>43</v>
      </c>
      <c r="E11" s="8">
        <v>387</v>
      </c>
    </row>
    <row r="12" spans="1:5" x14ac:dyDescent="0.3">
      <c r="A12" s="7" t="s">
        <v>8368</v>
      </c>
      <c r="B12" s="8">
        <v>166</v>
      </c>
      <c r="C12" s="8">
        <v>134</v>
      </c>
      <c r="D12" s="8">
        <v>33</v>
      </c>
      <c r="E12" s="8">
        <v>333</v>
      </c>
    </row>
    <row r="13" spans="1:5" x14ac:dyDescent="0.3">
      <c r="A13" s="7" t="s">
        <v>8369</v>
      </c>
      <c r="B13" s="8">
        <v>147</v>
      </c>
      <c r="C13" s="8">
        <v>127</v>
      </c>
      <c r="D13" s="8">
        <v>24</v>
      </c>
      <c r="E13" s="8">
        <v>298</v>
      </c>
    </row>
    <row r="14" spans="1:5" x14ac:dyDescent="0.3">
      <c r="A14" s="7" t="s">
        <v>8370</v>
      </c>
      <c r="B14" s="8">
        <v>183</v>
      </c>
      <c r="C14" s="8">
        <v>149</v>
      </c>
      <c r="D14" s="8">
        <v>20</v>
      </c>
      <c r="E14" s="8">
        <v>352</v>
      </c>
    </row>
    <row r="15" spans="1:5" x14ac:dyDescent="0.3">
      <c r="A15" s="7" t="s">
        <v>8371</v>
      </c>
      <c r="B15" s="8">
        <v>183</v>
      </c>
      <c r="C15" s="8">
        <v>114</v>
      </c>
      <c r="D15" s="8">
        <v>37</v>
      </c>
      <c r="E15" s="8">
        <v>334</v>
      </c>
    </row>
    <row r="16" spans="1:5" x14ac:dyDescent="0.3">
      <c r="A16" s="7" t="s">
        <v>8377</v>
      </c>
      <c r="B16" s="8">
        <v>111</v>
      </c>
      <c r="C16" s="8">
        <v>118</v>
      </c>
      <c r="D16" s="8">
        <v>23</v>
      </c>
      <c r="E16" s="8">
        <v>252</v>
      </c>
    </row>
    <row r="17" spans="1:5" x14ac:dyDescent="0.3">
      <c r="A17" s="7" t="s">
        <v>8320</v>
      </c>
      <c r="B17" s="8">
        <v>2185</v>
      </c>
      <c r="C17" s="8">
        <v>1530</v>
      </c>
      <c r="D17" s="8">
        <v>349</v>
      </c>
      <c r="E17" s="8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46"/>
  <sheetViews>
    <sheetView workbookViewId="0">
      <selection activeCell="A10" sqref="A10"/>
    </sheetView>
  </sheetViews>
  <sheetFormatPr defaultRowHeight="14.4" x14ac:dyDescent="0.3"/>
  <cols>
    <col min="1" max="1" width="15.5546875" customWidth="1"/>
    <col min="2" max="2" width="15.5546875" bestFit="1" customWidth="1"/>
    <col min="3" max="3" width="5.6640625" customWidth="1"/>
    <col min="4" max="4" width="8.44140625" customWidth="1"/>
    <col min="5" max="5" width="3.88671875" customWidth="1"/>
    <col min="6" max="6" width="10.77734375" customWidth="1"/>
    <col min="7" max="7" width="10.77734375" bestFit="1" customWidth="1"/>
  </cols>
  <sheetData>
    <row r="3" spans="1:6" x14ac:dyDescent="0.3">
      <c r="A3" s="6" t="s">
        <v>8322</v>
      </c>
      <c r="B3" s="6" t="s">
        <v>8321</v>
      </c>
    </row>
    <row r="4" spans="1:6" x14ac:dyDescent="0.3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7" t="s">
        <v>8323</v>
      </c>
      <c r="B5" s="8"/>
      <c r="C5" s="8">
        <v>100</v>
      </c>
      <c r="D5" s="8"/>
      <c r="E5" s="8"/>
      <c r="F5" s="8">
        <v>100</v>
      </c>
    </row>
    <row r="6" spans="1:6" x14ac:dyDescent="0.3">
      <c r="A6" s="7" t="s">
        <v>8349</v>
      </c>
      <c r="B6" s="8"/>
      <c r="C6" s="8"/>
      <c r="D6" s="8">
        <v>20</v>
      </c>
      <c r="E6" s="8"/>
      <c r="F6" s="8">
        <v>20</v>
      </c>
    </row>
    <row r="7" spans="1:6" x14ac:dyDescent="0.3">
      <c r="A7" s="7" t="s">
        <v>8335</v>
      </c>
      <c r="B7" s="8"/>
      <c r="C7" s="8"/>
      <c r="D7" s="8">
        <v>24</v>
      </c>
      <c r="E7" s="8"/>
      <c r="F7" s="8">
        <v>24</v>
      </c>
    </row>
    <row r="8" spans="1:6" x14ac:dyDescent="0.3">
      <c r="A8" s="7" t="s">
        <v>8350</v>
      </c>
      <c r="B8" s="8"/>
      <c r="C8" s="8">
        <v>40</v>
      </c>
      <c r="D8" s="8"/>
      <c r="E8" s="8"/>
      <c r="F8" s="8">
        <v>40</v>
      </c>
    </row>
    <row r="9" spans="1:6" x14ac:dyDescent="0.3">
      <c r="A9" s="7" t="s">
        <v>8336</v>
      </c>
      <c r="B9" s="8">
        <v>40</v>
      </c>
      <c r="C9" s="8"/>
      <c r="D9" s="8"/>
      <c r="E9" s="8"/>
      <c r="F9" s="8">
        <v>40</v>
      </c>
    </row>
    <row r="10" spans="1:6" x14ac:dyDescent="0.3">
      <c r="A10" s="7" t="s">
        <v>8324</v>
      </c>
      <c r="B10" s="8">
        <v>180</v>
      </c>
      <c r="C10" s="8"/>
      <c r="D10" s="8"/>
      <c r="E10" s="8"/>
      <c r="F10" s="8">
        <v>180</v>
      </c>
    </row>
    <row r="11" spans="1:6" x14ac:dyDescent="0.3">
      <c r="A11" s="7" t="s">
        <v>8325</v>
      </c>
      <c r="B11" s="8"/>
      <c r="C11" s="8">
        <v>80</v>
      </c>
      <c r="D11" s="8"/>
      <c r="E11" s="8"/>
      <c r="F11" s="8">
        <v>80</v>
      </c>
    </row>
    <row r="12" spans="1:6" x14ac:dyDescent="0.3">
      <c r="A12" s="7" t="s">
        <v>8337</v>
      </c>
      <c r="B12" s="8">
        <v>40</v>
      </c>
      <c r="C12" s="8"/>
      <c r="D12" s="8"/>
      <c r="E12" s="8"/>
      <c r="F12" s="8">
        <v>40</v>
      </c>
    </row>
    <row r="13" spans="1:6" x14ac:dyDescent="0.3">
      <c r="A13" s="7" t="s">
        <v>8338</v>
      </c>
      <c r="B13" s="8"/>
      <c r="C13" s="8">
        <v>40</v>
      </c>
      <c r="D13" s="8"/>
      <c r="E13" s="8">
        <v>20</v>
      </c>
      <c r="F13" s="8">
        <v>60</v>
      </c>
    </row>
    <row r="14" spans="1:6" x14ac:dyDescent="0.3">
      <c r="A14" s="7" t="s">
        <v>8351</v>
      </c>
      <c r="B14" s="8"/>
      <c r="C14" s="8">
        <v>40</v>
      </c>
      <c r="D14" s="8"/>
      <c r="E14" s="8"/>
      <c r="F14" s="8">
        <v>40</v>
      </c>
    </row>
    <row r="15" spans="1:6" x14ac:dyDescent="0.3">
      <c r="A15" s="7" t="s">
        <v>8329</v>
      </c>
      <c r="B15" s="8"/>
      <c r="C15" s="8">
        <v>120</v>
      </c>
      <c r="D15" s="8">
        <v>20</v>
      </c>
      <c r="E15" s="8"/>
      <c r="F15" s="8">
        <v>140</v>
      </c>
    </row>
    <row r="16" spans="1:6" x14ac:dyDescent="0.3">
      <c r="A16" s="7" t="s">
        <v>8355</v>
      </c>
      <c r="B16" s="8"/>
      <c r="C16" s="8">
        <v>20</v>
      </c>
      <c r="D16" s="8"/>
      <c r="E16" s="8"/>
      <c r="F16" s="8">
        <v>20</v>
      </c>
    </row>
    <row r="17" spans="1:6" x14ac:dyDescent="0.3">
      <c r="A17" s="7" t="s">
        <v>8356</v>
      </c>
      <c r="B17" s="8">
        <v>140</v>
      </c>
      <c r="C17" s="8"/>
      <c r="D17" s="8"/>
      <c r="E17" s="8"/>
      <c r="F17" s="8">
        <v>140</v>
      </c>
    </row>
    <row r="18" spans="1:6" x14ac:dyDescent="0.3">
      <c r="A18" s="7" t="s">
        <v>8339</v>
      </c>
      <c r="B18" s="8">
        <v>140</v>
      </c>
      <c r="C18" s="8">
        <v>20</v>
      </c>
      <c r="D18" s="8"/>
      <c r="E18" s="8"/>
      <c r="F18" s="8">
        <v>160</v>
      </c>
    </row>
    <row r="19" spans="1:6" x14ac:dyDescent="0.3">
      <c r="A19" s="7" t="s">
        <v>8340</v>
      </c>
      <c r="B19" s="8"/>
      <c r="C19" s="8">
        <v>60</v>
      </c>
      <c r="D19" s="8"/>
      <c r="E19" s="8"/>
      <c r="F19" s="8">
        <v>60</v>
      </c>
    </row>
    <row r="20" spans="1:6" x14ac:dyDescent="0.3">
      <c r="A20" s="7" t="s">
        <v>8357</v>
      </c>
      <c r="B20" s="8">
        <v>9</v>
      </c>
      <c r="C20" s="8">
        <v>11</v>
      </c>
      <c r="D20" s="8"/>
      <c r="E20" s="8"/>
      <c r="F20" s="8">
        <v>20</v>
      </c>
    </row>
    <row r="21" spans="1:6" x14ac:dyDescent="0.3">
      <c r="A21" s="7" t="s">
        <v>8341</v>
      </c>
      <c r="B21" s="8">
        <v>20</v>
      </c>
      <c r="C21" s="8"/>
      <c r="D21" s="8"/>
      <c r="E21" s="8"/>
      <c r="F21" s="8">
        <v>20</v>
      </c>
    </row>
    <row r="22" spans="1:6" x14ac:dyDescent="0.3">
      <c r="A22" s="7" t="s">
        <v>8332</v>
      </c>
      <c r="B22" s="8"/>
      <c r="C22" s="8">
        <v>40</v>
      </c>
      <c r="D22" s="8"/>
      <c r="E22" s="8"/>
      <c r="F22" s="8">
        <v>40</v>
      </c>
    </row>
    <row r="23" spans="1:6" x14ac:dyDescent="0.3">
      <c r="A23" s="7" t="s">
        <v>8361</v>
      </c>
      <c r="B23" s="8">
        <v>60</v>
      </c>
      <c r="C23" s="8">
        <v>60</v>
      </c>
      <c r="D23" s="8">
        <v>20</v>
      </c>
      <c r="E23" s="8"/>
      <c r="F23" s="8">
        <v>140</v>
      </c>
    </row>
    <row r="24" spans="1:6" x14ac:dyDescent="0.3">
      <c r="A24" s="7" t="s">
        <v>8345</v>
      </c>
      <c r="B24" s="8"/>
      <c r="C24" s="8">
        <v>20</v>
      </c>
      <c r="D24" s="8"/>
      <c r="E24" s="8"/>
      <c r="F24" s="8">
        <v>20</v>
      </c>
    </row>
    <row r="25" spans="1:6" x14ac:dyDescent="0.3">
      <c r="A25" s="7" t="s">
        <v>8352</v>
      </c>
      <c r="B25" s="8">
        <v>60</v>
      </c>
      <c r="C25" s="8"/>
      <c r="D25" s="8"/>
      <c r="E25" s="8"/>
      <c r="F25" s="8">
        <v>60</v>
      </c>
    </row>
    <row r="26" spans="1:6" x14ac:dyDescent="0.3">
      <c r="A26" s="7" t="s">
        <v>8346</v>
      </c>
      <c r="B26" s="8"/>
      <c r="C26" s="8">
        <v>20</v>
      </c>
      <c r="D26" s="8"/>
      <c r="E26" s="8"/>
      <c r="F26" s="8">
        <v>20</v>
      </c>
    </row>
    <row r="27" spans="1:6" x14ac:dyDescent="0.3">
      <c r="A27" s="7" t="s">
        <v>8347</v>
      </c>
      <c r="B27" s="8">
        <v>103</v>
      </c>
      <c r="C27" s="8">
        <v>57</v>
      </c>
      <c r="D27" s="8"/>
      <c r="E27" s="8"/>
      <c r="F27" s="8">
        <v>160</v>
      </c>
    </row>
    <row r="28" spans="1:6" x14ac:dyDescent="0.3">
      <c r="A28" s="7" t="s">
        <v>8348</v>
      </c>
      <c r="B28" s="8"/>
      <c r="C28" s="8">
        <v>20</v>
      </c>
      <c r="D28" s="8"/>
      <c r="E28" s="8"/>
      <c r="F28" s="8">
        <v>20</v>
      </c>
    </row>
    <row r="29" spans="1:6" x14ac:dyDescent="0.3">
      <c r="A29" s="7" t="s">
        <v>8362</v>
      </c>
      <c r="B29" s="8">
        <v>694</v>
      </c>
      <c r="C29" s="8">
        <v>353</v>
      </c>
      <c r="D29" s="8"/>
      <c r="E29" s="8">
        <v>19</v>
      </c>
      <c r="F29" s="8">
        <v>1066</v>
      </c>
    </row>
    <row r="30" spans="1:6" x14ac:dyDescent="0.3">
      <c r="A30" s="7" t="s">
        <v>8342</v>
      </c>
      <c r="B30" s="8">
        <v>40</v>
      </c>
      <c r="C30" s="8"/>
      <c r="D30" s="8"/>
      <c r="E30" s="8"/>
      <c r="F30" s="8">
        <v>40</v>
      </c>
    </row>
    <row r="31" spans="1:6" x14ac:dyDescent="0.3">
      <c r="A31" s="7" t="s">
        <v>8353</v>
      </c>
      <c r="B31" s="8">
        <v>20</v>
      </c>
      <c r="C31" s="8"/>
      <c r="D31" s="8"/>
      <c r="E31" s="8"/>
      <c r="F31" s="8">
        <v>20</v>
      </c>
    </row>
    <row r="32" spans="1:6" x14ac:dyDescent="0.3">
      <c r="A32" s="7" t="s">
        <v>8330</v>
      </c>
      <c r="B32" s="8"/>
      <c r="C32" s="8">
        <v>20</v>
      </c>
      <c r="D32" s="8"/>
      <c r="E32" s="8"/>
      <c r="F32" s="8">
        <v>20</v>
      </c>
    </row>
    <row r="33" spans="1:6" x14ac:dyDescent="0.3">
      <c r="A33" s="7" t="s">
        <v>8343</v>
      </c>
      <c r="B33" s="8">
        <v>260</v>
      </c>
      <c r="C33" s="8"/>
      <c r="D33" s="8"/>
      <c r="E33" s="8"/>
      <c r="F33" s="8">
        <v>260</v>
      </c>
    </row>
    <row r="34" spans="1:6" x14ac:dyDescent="0.3">
      <c r="A34" s="7" t="s">
        <v>8326</v>
      </c>
      <c r="B34" s="8"/>
      <c r="C34" s="8"/>
      <c r="D34" s="8">
        <v>40</v>
      </c>
      <c r="E34" s="8"/>
      <c r="F34" s="8">
        <v>40</v>
      </c>
    </row>
    <row r="35" spans="1:6" x14ac:dyDescent="0.3">
      <c r="A35" s="7" t="s">
        <v>8327</v>
      </c>
      <c r="B35" s="8">
        <v>60</v>
      </c>
      <c r="C35" s="8"/>
      <c r="D35" s="8"/>
      <c r="E35" s="8"/>
      <c r="F35" s="8">
        <v>60</v>
      </c>
    </row>
    <row r="36" spans="1:6" x14ac:dyDescent="0.3">
      <c r="A36" s="7" t="s">
        <v>8331</v>
      </c>
      <c r="B36" s="8">
        <v>34</v>
      </c>
      <c r="C36" s="8"/>
      <c r="D36" s="8"/>
      <c r="E36" s="8">
        <v>6</v>
      </c>
      <c r="F36" s="8">
        <v>40</v>
      </c>
    </row>
    <row r="37" spans="1:6" x14ac:dyDescent="0.3">
      <c r="A37" s="7" t="s">
        <v>8358</v>
      </c>
      <c r="B37" s="8">
        <v>40</v>
      </c>
      <c r="C37" s="8">
        <v>2</v>
      </c>
      <c r="D37" s="8">
        <v>18</v>
      </c>
      <c r="E37" s="8"/>
      <c r="F37" s="8">
        <v>60</v>
      </c>
    </row>
    <row r="38" spans="1:6" x14ac:dyDescent="0.3">
      <c r="A38" s="7" t="s">
        <v>8363</v>
      </c>
      <c r="B38" s="8">
        <v>85</v>
      </c>
      <c r="C38" s="8">
        <v>80</v>
      </c>
      <c r="D38" s="8">
        <v>17</v>
      </c>
      <c r="E38" s="8">
        <v>5</v>
      </c>
      <c r="F38" s="8">
        <v>187</v>
      </c>
    </row>
    <row r="39" spans="1:6" x14ac:dyDescent="0.3">
      <c r="A39" s="7" t="s">
        <v>8333</v>
      </c>
      <c r="B39" s="8">
        <v>80</v>
      </c>
      <c r="C39" s="8"/>
      <c r="D39" s="8"/>
      <c r="E39" s="8"/>
      <c r="F39" s="8">
        <v>80</v>
      </c>
    </row>
    <row r="40" spans="1:6" x14ac:dyDescent="0.3">
      <c r="A40" s="7" t="s">
        <v>8328</v>
      </c>
      <c r="B40" s="8">
        <v>60</v>
      </c>
      <c r="C40" s="8"/>
      <c r="D40" s="8"/>
      <c r="E40" s="8"/>
      <c r="F40" s="8">
        <v>60</v>
      </c>
    </row>
    <row r="41" spans="1:6" x14ac:dyDescent="0.3">
      <c r="A41" s="7" t="s">
        <v>8354</v>
      </c>
      <c r="B41" s="8"/>
      <c r="C41" s="8">
        <v>47</v>
      </c>
      <c r="D41" s="8">
        <v>10</v>
      </c>
      <c r="E41" s="8"/>
      <c r="F41" s="8">
        <v>57</v>
      </c>
    </row>
    <row r="42" spans="1:6" x14ac:dyDescent="0.3">
      <c r="A42" s="7" t="s">
        <v>8334</v>
      </c>
      <c r="B42" s="8"/>
      <c r="C42" s="8">
        <v>100</v>
      </c>
      <c r="D42" s="8"/>
      <c r="E42" s="8"/>
      <c r="F42" s="8">
        <v>100</v>
      </c>
    </row>
    <row r="43" spans="1:6" x14ac:dyDescent="0.3">
      <c r="A43" s="7" t="s">
        <v>8359</v>
      </c>
      <c r="B43" s="8">
        <v>20</v>
      </c>
      <c r="C43" s="8">
        <v>120</v>
      </c>
      <c r="D43" s="8">
        <v>60</v>
      </c>
      <c r="E43" s="8"/>
      <c r="F43" s="8">
        <v>200</v>
      </c>
    </row>
    <row r="44" spans="1:6" x14ac:dyDescent="0.3">
      <c r="A44" s="7" t="s">
        <v>8360</v>
      </c>
      <c r="B44" s="8"/>
      <c r="C44" s="8">
        <v>60</v>
      </c>
      <c r="D44" s="8">
        <v>100</v>
      </c>
      <c r="E44" s="8"/>
      <c r="F44" s="8">
        <v>160</v>
      </c>
    </row>
    <row r="45" spans="1:6" x14ac:dyDescent="0.3">
      <c r="A45" s="7" t="s">
        <v>8344</v>
      </c>
      <c r="B45" s="8"/>
      <c r="C45" s="8"/>
      <c r="D45" s="8">
        <v>20</v>
      </c>
      <c r="E45" s="8"/>
      <c r="F45" s="8">
        <v>20</v>
      </c>
    </row>
    <row r="46" spans="1:6" x14ac:dyDescent="0.3">
      <c r="A46" s="7" t="s">
        <v>8320</v>
      </c>
      <c r="B46" s="8">
        <v>2185</v>
      </c>
      <c r="C46" s="8">
        <v>1530</v>
      </c>
      <c r="D46" s="8">
        <v>349</v>
      </c>
      <c r="E46" s="8">
        <v>50</v>
      </c>
      <c r="F46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4"/>
  <sheetViews>
    <sheetView workbookViewId="0">
      <selection activeCell="C20" sqref="C20"/>
    </sheetView>
  </sheetViews>
  <sheetFormatPr defaultRowHeight="14.4" x14ac:dyDescent="0.3"/>
  <cols>
    <col min="1" max="1" width="12.88671875" customWidth="1"/>
    <col min="2" max="2" width="15.5546875" bestFit="1" customWidth="1"/>
    <col min="3" max="3" width="5.6640625" customWidth="1"/>
    <col min="4" max="4" width="8.44140625" customWidth="1"/>
    <col min="5" max="5" width="3.88671875" customWidth="1"/>
    <col min="6" max="6" width="10.77734375" customWidth="1"/>
    <col min="7" max="7" width="10.77734375" bestFit="1" customWidth="1"/>
  </cols>
  <sheetData>
    <row r="3" spans="1:6" x14ac:dyDescent="0.3">
      <c r="A3" s="6" t="s">
        <v>8322</v>
      </c>
      <c r="B3" s="6" t="s">
        <v>8321</v>
      </c>
    </row>
    <row r="4" spans="1:6" x14ac:dyDescent="0.3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7" t="s">
        <v>8311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7" t="s">
        <v>8312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7" t="s">
        <v>8313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7" t="s">
        <v>8314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8315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7" t="s">
        <v>8316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7" t="s">
        <v>8317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7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7" t="s">
        <v>8319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7" t="s">
        <v>8320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topLeftCell="C1" zoomScale="85" zoomScaleNormal="85" workbookViewId="0">
      <selection activeCell="J2" sqref="J2"/>
    </sheetView>
  </sheetViews>
  <sheetFormatPr defaultRowHeight="14.4" x14ac:dyDescent="0.3"/>
  <cols>
    <col min="2" max="2" width="38.44140625" style="3" customWidth="1"/>
    <col min="3" max="3" width="47.44140625" style="3" bestFit="1" customWidth="1"/>
    <col min="4" max="4" width="10.33203125" bestFit="1" customWidth="1"/>
    <col min="5" max="5" width="11.33203125" bestFit="1" customWidth="1"/>
    <col min="6" max="6" width="9.77734375" bestFit="1" customWidth="1"/>
    <col min="7" max="7" width="8" bestFit="1" customWidth="1"/>
    <col min="8" max="8" width="8.77734375" bestFit="1" customWidth="1"/>
    <col min="9" max="9" width="11.33203125" bestFit="1" customWidth="1"/>
    <col min="10" max="10" width="12" bestFit="1" customWidth="1"/>
    <col min="11" max="11" width="9.5546875" bestFit="1" customWidth="1"/>
    <col min="12" max="12" width="14.109375" bestFit="1" customWidth="1"/>
    <col min="13" max="13" width="8.88671875" bestFit="1" customWidth="1"/>
    <col min="14" max="14" width="26.5546875" bestFit="1" customWidth="1"/>
    <col min="15" max="15" width="14" bestFit="1" customWidth="1"/>
    <col min="16" max="16" width="13.33203125" style="5" bestFit="1" customWidth="1"/>
    <col min="17" max="17" width="11.44140625" bestFit="1" customWidth="1"/>
    <col min="18" max="18" width="16.109375" bestFit="1" customWidth="1"/>
    <col min="19" max="19" width="22.44140625" bestFit="1" customWidth="1"/>
    <col min="20" max="20" width="17.33203125" bestFit="1" customWidth="1"/>
  </cols>
  <sheetData>
    <row r="1" spans="1:20" s="9" customFormat="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5" t="s">
        <v>8306</v>
      </c>
      <c r="P1" s="16" t="s">
        <v>8307</v>
      </c>
      <c r="Q1" s="1" t="s">
        <v>8308</v>
      </c>
      <c r="R1" s="9" t="s">
        <v>8309</v>
      </c>
      <c r="S1" s="9" t="s">
        <v>8364</v>
      </c>
      <c r="T1" s="15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5">
        <f>(E2/L2)</f>
        <v>63.917582417582416</v>
      </c>
      <c r="Q2" t="str">
        <f>LEFT(N2, SEARCH("/",N2,1)-1)</f>
        <v>film &amp; video</v>
      </c>
      <c r="R2" t="str">
        <f>RIGHT(N2, LEN(N2)-SEARCH("/",N2))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5">
        <f t="shared" ref="P3:P66" si="1">(E3/L3)</f>
        <v>185.48101265822785</v>
      </c>
      <c r="Q3" t="str">
        <f t="shared" ref="Q3:Q66" si="2">LEFT(N3, SEARCH("/",N3,1)-1)</f>
        <v>film &amp; video</v>
      </c>
      <c r="R3" t="str">
        <f t="shared" ref="R3:R66" si="3">RIGHT(N3, LEN(N3)-SEARCH("/",N3))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43.2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28.8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3.2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28.8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3.2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3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3.2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3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28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28.8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(E67/D67)*100</f>
        <v>107.52857142857141</v>
      </c>
      <c r="P67" s="5">
        <f t="shared" ref="P67:P130" si="7">(E67/L67)</f>
        <v>132.05263157894737</v>
      </c>
      <c r="Q67" t="str">
        <f t="shared" ref="Q67:Q130" si="8">LEFT(N67, SEARCH("/",N67,1)-1)</f>
        <v>film &amp; video</v>
      </c>
      <c r="R67" t="str">
        <f t="shared" ref="R67:R130" si="9">RIGHT(N67, LEN(N67)-SEARCH("/",N67))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43.2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28.8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28.8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28.8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28.8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3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3.2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3.2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28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28.8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28.8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28.8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3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3.2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3.2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3.2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(E131/D131)*100</f>
        <v>0</v>
      </c>
      <c r="P131" s="5" t="e">
        <f t="shared" ref="P131:P194" si="13">(E131/L131)</f>
        <v>#DIV/0!</v>
      </c>
      <c r="Q131" t="str">
        <f t="shared" ref="Q131:Q194" si="14">LEFT(N131, SEARCH("/",N131,1)-1)</f>
        <v>film &amp; video</v>
      </c>
      <c r="R131" t="str">
        <f t="shared" ref="R131:R194" si="15">RIGHT(N131, LEN(N131)-SEARCH("/",N131))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3.2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28.8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28.8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28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28.8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43.2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3.2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28.8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28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3.2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3.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(E195/D195)*100</f>
        <v>0</v>
      </c>
      <c r="P195" s="5" t="e">
        <f t="shared" ref="P195:P258" si="19">(E195/L195)</f>
        <v>#DIV/0!</v>
      </c>
      <c r="Q195" t="str">
        <f t="shared" ref="Q195:Q258" si="20">LEFT(N195, SEARCH("/",N195,1)-1)</f>
        <v>film &amp; video</v>
      </c>
      <c r="R195" t="str">
        <f t="shared" ref="R195:R258" si="21">RIGHT(N195, LEN(N195)-SEARCH("/",N195))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28.8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28.8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28.8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3.2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3.2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43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3.2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28.8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3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28.8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(E259/D259)*100</f>
        <v>106.72648571428572</v>
      </c>
      <c r="P259" s="5">
        <f t="shared" ref="P259:P322" si="25">(E259/L259)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 LEN(N259)-SEARCH("/",N259))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3.2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28.8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43.2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3.2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3.2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3.2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3.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3.2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43.2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28.8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28.8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3.2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3.2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28.8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43.2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(E323/D323)*100</f>
        <v>102.66285714285715</v>
      </c>
      <c r="P323" s="5">
        <f t="shared" ref="P323:P386" si="31">(E323/L323)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 LEN(N323)-SEARCH("/",N323))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28.8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3.2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28.8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28.8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28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28.8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28.8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3.2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3.2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3.2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3.2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3.2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(E387/D387)*100</f>
        <v>105.982</v>
      </c>
      <c r="P387" s="5">
        <f t="shared" ref="P387:P450" si="37">(E387/L387)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 LEN(N387)-SEARCH("/",N387))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3.2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3.2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28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43.2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28.8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28.8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28.8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43.2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28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3.2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43.2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28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3.2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3.2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3.2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28.8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28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(E451/D451)*100</f>
        <v>2.25</v>
      </c>
      <c r="P451" s="5">
        <f t="shared" ref="P451:P514" si="43">(E451/L451)</f>
        <v>9</v>
      </c>
      <c r="Q451" t="str">
        <f t="shared" ref="Q451:Q514" si="44">LEFT(N451, SEARCH("/",N451,1)-1)</f>
        <v>film &amp; video</v>
      </c>
      <c r="R451" t="str">
        <f t="shared" ref="R451:R514" si="45">RIGHT(N451, LEN(N451)-SEARCH("/",N451))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43.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3.2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3.2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28.8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3.2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43.2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28.8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28.8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43.2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3.2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3.2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28.8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(E515/D515)*100</f>
        <v>13.923999999999999</v>
      </c>
      <c r="P515" s="5">
        <f t="shared" ref="P515:P578" si="49">(E515/L515)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 LEN(N515)-SEARCH("/",N515))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28.8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28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3.2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3.2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3.2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28.8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3.2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3.2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3.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3.2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(E579/D579)*100</f>
        <v>0.2</v>
      </c>
      <c r="P579" s="5">
        <f t="shared" ref="P579:P642" si="55">(E579/L579)</f>
        <v>10</v>
      </c>
      <c r="Q579" t="str">
        <f t="shared" ref="Q579:Q642" si="56">LEFT(N579, SEARCH("/",N579,1)-1)</f>
        <v>technology</v>
      </c>
      <c r="R579" t="str">
        <f t="shared" ref="R579:R642" si="57">RIGHT(N579, LEN(N579)-SEARCH("/",N579))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28.8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28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28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3.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3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3.2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28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3.2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28.8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3.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28.8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28.8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3.2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(E643/D643)*100</f>
        <v>119.16249999999999</v>
      </c>
      <c r="P643" s="5">
        <f t="shared" ref="P643:P706" si="61">(E643/L643)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 LEN(N643)-SEARCH("/",N643))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28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3.2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3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28.8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28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43.2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3.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3.2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3.2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3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43.2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3.2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28.8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(E707/D707)*100</f>
        <v>0.97699999999999987</v>
      </c>
      <c r="P707" s="5">
        <f t="shared" ref="P707:P770" si="67">(E707/L707)</f>
        <v>195.4</v>
      </c>
      <c r="Q707" t="str">
        <f t="shared" ref="Q707:Q770" si="68">LEFT(N707, SEARCH("/",N707,1)-1)</f>
        <v>technology</v>
      </c>
      <c r="R707" t="str">
        <f t="shared" ref="R707:R770" si="69">RIGHT(N707, LEN(N707)-SEARCH("/",N707))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3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3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3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3.2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3.2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28.8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3.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28.8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3.2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3.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28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3.2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3.2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(E771/D771)*100</f>
        <v>41.4</v>
      </c>
      <c r="P771" s="5">
        <f t="shared" ref="P771:P834" si="73">(E771/L771)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 LEN(N771)-SEARCH("/",N771))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43.2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28.8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28.8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3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28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28.8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3.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28.8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28.8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28.8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3.2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3.2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3.2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3.2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(E835/D835)*100</f>
        <v>101.66666666666666</v>
      </c>
      <c r="P835" s="5">
        <f t="shared" ref="P835:P898" si="79">(E835/L835)</f>
        <v>148.78048780487805</v>
      </c>
      <c r="Q835" t="str">
        <f t="shared" ref="Q835:Q898" si="80">LEFT(N835, SEARCH("/",N835,1)-1)</f>
        <v>music</v>
      </c>
      <c r="R835" t="str">
        <f t="shared" ref="R835:R898" si="81">RIGHT(N835, LEN(N835)-SEARCH("/",N835))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3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28.8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3.2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28.8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28.8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28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28.8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3.2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28.8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28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28.8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28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43.2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3.2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3.2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43.2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28.8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3.2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28.8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3.2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3.2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(E899/D899)*100</f>
        <v>0</v>
      </c>
      <c r="P899" s="5" t="e">
        <f t="shared" ref="P899:P962" si="85">(E899/L899)</f>
        <v>#DIV/0!</v>
      </c>
      <c r="Q899" t="str">
        <f t="shared" ref="Q899:Q962" si="86">LEFT(N899, SEARCH("/",N899,1)-1)</f>
        <v>music</v>
      </c>
      <c r="R899" t="str">
        <f t="shared" ref="R899:R962" si="87">RIGHT(N899, LEN(N899)-SEARCH("/",N899))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43.2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3.2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28.8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28.8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3.2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28.8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28.8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28.8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28.8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3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43.2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28.8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3.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28.8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3.2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3.2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3.2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28.8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43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3.2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28.8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(E963/D963)*100</f>
        <v>42.188421052631583</v>
      </c>
      <c r="P963" s="5">
        <f t="shared" ref="P963:P1026" si="91">(E963/L963)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 LEN(N963)-SEARCH("/",N963))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28.8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28.8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3.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3.2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3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3.2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3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3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57.6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28.8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28.8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3.2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28.8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28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3.2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3.2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28.8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28.8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28.8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28.8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28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(E1027/D1027)*100</f>
        <v>109.92831428571431</v>
      </c>
      <c r="P1027" s="5">
        <f t="shared" ref="P1027:P1090" si="97">(E1027/L1027)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 LEN(N1027)-SEARCH("/",N1027))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3.2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3.2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28.8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28.8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28.8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28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43.2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3.2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28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3.2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28.8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3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3.2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28.8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28.8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28.8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(E1091/D1091)*100</f>
        <v>7.8266666666666662</v>
      </c>
      <c r="P1091" s="5">
        <f t="shared" ref="P1091:P1154" si="103">(E1091/L1091)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 LEN(N1091)-SEARCH("/",N1091))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3.2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3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3.2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43.2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3.2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28.8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28.8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3.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28.8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3.2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28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43.2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28.8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28.8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3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(E1155/D1155)*100</f>
        <v>0.625</v>
      </c>
      <c r="P1155" s="5">
        <f t="shared" ref="P1155:P1218" si="109">(E1155/L1155)</f>
        <v>50</v>
      </c>
      <c r="Q1155" t="str">
        <f t="shared" ref="Q1155:Q1218" si="110">LEFT(N1155, SEARCH("/",N1155,1)-1)</f>
        <v>food</v>
      </c>
      <c r="R1155" t="str">
        <f t="shared" ref="R1155:R1218" si="111">RIGHT(N1155, LEN(N1155)-SEARCH("/",N1155))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3.2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28.8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28.8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28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28.8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3.2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3.2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28.8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3.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3.2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3.2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3.2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(E1219/D1219)*100</f>
        <v>102.60000000000001</v>
      </c>
      <c r="P1219" s="5">
        <f t="shared" ref="P1219:P1282" si="115">(E1219/L1219)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 LEN(N1219)-SEARCH("/",N1219))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28.8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28.8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28.8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3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3.2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28.8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3.2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28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28.8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28.8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3.2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28.8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28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43.2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3.2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28.8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28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(E1283/D1283)*100</f>
        <v>110.71428571428572</v>
      </c>
      <c r="P1283" s="5">
        <f t="shared" ref="P1283:P1346" si="121">(E1283/L1283)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 LEN(N1283)-SEARCH("/",N1283))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28.8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57.6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28.8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3.2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3.2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3.2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28.8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28.8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43.2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28.8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28.8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3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3.2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3.2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28.8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3.2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28.8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3.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(E1347/D1347)*100</f>
        <v>125</v>
      </c>
      <c r="P1347" s="5">
        <f t="shared" ref="P1347:P1410" si="127">(E1347/L1347)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 LEN(N1347)-SEARCH("/",N1347))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3.2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3.2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3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28.8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3.2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28.8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28.8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28.8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3.2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(E1411/D1411)*100</f>
        <v>0</v>
      </c>
      <c r="P1411" s="5" t="e">
        <f t="shared" ref="P1411:P1474" si="133">(E1411/L1411)</f>
        <v>#DIV/0!</v>
      </c>
      <c r="Q1411" t="str">
        <f t="shared" ref="Q1411:Q1474" si="134">LEFT(N1411, SEARCH("/",N1411,1)-1)</f>
        <v>publishing</v>
      </c>
      <c r="R1411" t="str">
        <f t="shared" ref="R1411:R1474" si="135">RIGHT(N1411, LEN(N1411)-SEARCH("/",N1411))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3.2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3.2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3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3.2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3.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28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28.8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3.2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28.8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3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3.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28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3.2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3.2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(E1475/D1475)*100</f>
        <v>120.51600000000001</v>
      </c>
      <c r="P1475" s="5">
        <f t="shared" ref="P1475:P1538" si="139">(E1475/L1475)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 LEN(N1475)-SEARCH("/",N1475))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3.2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28.8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28.8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3.2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28.8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3.2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3.2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3.2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3.2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28.8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28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3.2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3.2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28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3.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28.8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(E1539/D1539)*100</f>
        <v>179.9</v>
      </c>
      <c r="P1539" s="5">
        <f t="shared" ref="P1539:P1602" si="145">(E1539/L1539)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 LEN(N1539)-SEARCH("/",N1539))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28.8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3.2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3.2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28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28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28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3.2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28.8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3.2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43.2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3.2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3.2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3.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28.8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3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28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3.2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28.8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28.8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(E1603/D1603)*100</f>
        <v>108.2492</v>
      </c>
      <c r="P1603" s="5">
        <f t="shared" ref="P1603:P1666" si="151">(E1603/L1603)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 LEN(N1603)-SEARCH("/",N1603))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28.8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28.8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28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28.8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28.8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28.8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28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3.2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3.2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3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28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43.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3.2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43.2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28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(E1667/D1667)*100</f>
        <v>119.45714285714286</v>
      </c>
      <c r="P1667" s="5">
        <f t="shared" ref="P1667:P1730" si="157">(E1667/L1667)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 LEN(N1667)-SEARCH("/",N1667))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28.8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3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43.2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28.8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28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43.2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28.8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3.2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43.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3.2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28.8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3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3.2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28.8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3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(E1731/D1731)*100</f>
        <v>0</v>
      </c>
      <c r="P1731" s="5" t="e">
        <f t="shared" ref="P1731:P1794" si="163">(E1731/L1731)</f>
        <v>#DIV/0!</v>
      </c>
      <c r="Q1731" t="str">
        <f t="shared" ref="Q1731:Q1794" si="164">LEFT(N1731, SEARCH("/",N1731,1)-1)</f>
        <v>music</v>
      </c>
      <c r="R1731" t="str">
        <f t="shared" ref="R1731:R1794" si="165">RIGHT(N1731, LEN(N1731)-SEARCH("/",N1731))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3.2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3.2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3.2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28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3.2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28.8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28.8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28.8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(E1795/D1795)*100</f>
        <v>1.3333333333333335</v>
      </c>
      <c r="P1795" s="5">
        <f t="shared" ref="P1795:P1858" si="169">(E1795/L1795)</f>
        <v>20</v>
      </c>
      <c r="Q1795" t="str">
        <f t="shared" ref="Q1795:Q1858" si="170">LEFT(N1795, SEARCH("/",N1795,1)-1)</f>
        <v>photography</v>
      </c>
      <c r="R1795" t="str">
        <f t="shared" ref="R1795:R1858" si="171">RIGHT(N1795, LEN(N1795)-SEARCH("/",N1795))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28.8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3.2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28.8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28.8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28.8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28.8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28.8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3.2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3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3.2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28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3.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3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3.2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3.2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(E1859/D1859)*100</f>
        <v>100</v>
      </c>
      <c r="P1859" s="5">
        <f t="shared" ref="P1859:P1922" si="175">(E1859/L1859)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 LEN(N1859)-SEARCH("/",N1859))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3.2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28.8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28.8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3.2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3.2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28.8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3.2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28.8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3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43.2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28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3.2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3.2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3.2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28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3.2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28.8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(E1923/D1923)*100</f>
        <v>136.80000000000001</v>
      </c>
      <c r="P1923" s="5">
        <f t="shared" ref="P1923:P1986" si="181">(E1923/L1923)</f>
        <v>54</v>
      </c>
      <c r="Q1923" t="str">
        <f t="shared" ref="Q1923:Q1986" si="182">LEFT(N1923, SEARCH("/",N1923,1)-1)</f>
        <v>music</v>
      </c>
      <c r="R1923" t="str">
        <f t="shared" ref="R1923:R1986" si="183">RIGHT(N1923, LEN(N1923)-SEARCH("/",N1923))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28.8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28.8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3.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43.2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28.8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28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3.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3.2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3.2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28.8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28.8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28.8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3.2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28.8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28.8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28.8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28.8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(E1987/D1987)*100</f>
        <v>3.1875</v>
      </c>
      <c r="P1987" s="5">
        <f t="shared" ref="P1987:P2050" si="187">(E1987/L1987)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 LEN(N1987)-SEARCH("/",N1987))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3.2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3.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28.8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28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43.2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3.2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3.2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28.8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3.2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3.2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28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28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3.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28.8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(E2051/D2051)*100</f>
        <v>120.19070000000001</v>
      </c>
      <c r="P2051" s="5">
        <f t="shared" ref="P2051:P2114" si="193">(E2051/L2051)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 LEN(N2051)-SEARCH("/",N2051))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3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3.2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28.8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3.2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3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28.8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3.2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3.2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28.8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3.2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3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3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28.8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3.2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28.8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(E2115/D2115)*100</f>
        <v>104.85714285714285</v>
      </c>
      <c r="P2115" s="5">
        <f t="shared" ref="P2115:P2178" si="199">(E2115/L2115)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 LEN(N2115)-SEARCH("/",N2115))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28.8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28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28.8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43.2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3.2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28.8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28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3.2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28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28.8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28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3.2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3.2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28.8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3.2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43.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(E2179/D2179)*100</f>
        <v>100.12</v>
      </c>
      <c r="P2179" s="5">
        <f t="shared" ref="P2179:P2242" si="205">(E2179/L2179)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 LEN(N2179)-SEARCH("/",N2179))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3.2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28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3.2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3.2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3.2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3.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28.8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3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3.2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28.8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(E2243/D2243)*100</f>
        <v>806.4</v>
      </c>
      <c r="P2243" s="5">
        <f t="shared" ref="P2243:P2306" si="211">(E2243/L2243)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 LEN(N2243)-SEARCH("/",N2243))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28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28.8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28.8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3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28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3.2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28.8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3.2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3.2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3.2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3.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28.8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28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3.2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(E2307/D2307)*100</f>
        <v>101.22777777777779</v>
      </c>
      <c r="P2307" s="5">
        <f t="shared" ref="P2307:P2370" si="217">(E2307/L2307)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 LEN(N2307)-SEARCH("/",N2307))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3.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28.8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28.8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3.2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43.2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3.2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28.8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28.8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28.8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28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28.8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28.8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28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28.8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28.8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28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(E2371/D2371)*100</f>
        <v>0</v>
      </c>
      <c r="P2371" s="5" t="e">
        <f t="shared" ref="P2371:P2434" si="223">(E2371/L2371)</f>
        <v>#DIV/0!</v>
      </c>
      <c r="Q2371" t="str">
        <f t="shared" ref="Q2371:Q2434" si="224">LEFT(N2371, SEARCH("/",N2371,1)-1)</f>
        <v>technology</v>
      </c>
      <c r="R2371" t="str">
        <f t="shared" ref="R2371:R2434" si="225">RIGHT(N2371, LEN(N2371)-SEARCH("/",N2371))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28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28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43.2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3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28.8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3.2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28.8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28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3.2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3.2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28.8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28.8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3.2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3.2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28.8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(E2435/D2435)*100</f>
        <v>0</v>
      </c>
      <c r="P2435" s="5" t="e">
        <f t="shared" ref="P2435:P2498" si="229">(E2435/L2435)</f>
        <v>#DIV/0!</v>
      </c>
      <c r="Q2435" t="str">
        <f t="shared" ref="Q2435:Q2498" si="230">LEFT(N2435, SEARCH("/",N2435,1)-1)</f>
        <v>food</v>
      </c>
      <c r="R2435" t="str">
        <f t="shared" ref="R2435:R2498" si="231">RIGHT(N2435, LEN(N2435)-SEARCH("/",N2435))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3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3.2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3.2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3.2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3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28.8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28.8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3.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3.2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3.2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28.8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28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3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3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(E2499/D2499)*100</f>
        <v>112.7715</v>
      </c>
      <c r="P2499" s="5">
        <f t="shared" ref="P2499:P2562" si="235">(E2499/L2499)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 LEN(N2499)-SEARCH("/",N2499))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3.2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28.8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3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3.2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28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28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3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43.2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3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3.2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28.8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3.2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3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3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(E2563/D2563)*100</f>
        <v>0</v>
      </c>
      <c r="P2563" s="5" t="e">
        <f t="shared" ref="P2563:P2626" si="241">(E2563/L2563)</f>
        <v>#DIV/0!</v>
      </c>
      <c r="Q2563" t="str">
        <f t="shared" ref="Q2563:Q2626" si="242">LEFT(N2563, SEARCH("/",N2563,1)-1)</f>
        <v>food</v>
      </c>
      <c r="R2563" t="str">
        <f t="shared" ref="R2563:R2626" si="243">RIGHT(N2563, LEN(N2563)-SEARCH("/",N2563))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3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28.8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28.8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3.2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28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3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3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28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3.2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3.2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3.2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3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(E2627/D2627)*100</f>
        <v>956</v>
      </c>
      <c r="P2627" s="5">
        <f t="shared" ref="P2627:P2690" si="247">(E2627/L2627)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 LEN(N2627)-SEARCH("/",N2627))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28.8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28.8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28.8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3.2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3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3.2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3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3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3.2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3.2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28.8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28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(E2691/D2691)*100</f>
        <v>2.8571428571428571E-3</v>
      </c>
      <c r="P2691" s="5">
        <f t="shared" ref="P2691:P2754" si="253">(E2691/L2691)</f>
        <v>1</v>
      </c>
      <c r="Q2691" t="str">
        <f t="shared" ref="Q2691:Q2754" si="254">LEFT(N2691, SEARCH("/",N2691,1)-1)</f>
        <v>food</v>
      </c>
      <c r="R2691" t="str">
        <f t="shared" ref="R2691:R2754" si="255">RIGHT(N2691, LEN(N2691)-SEARCH("/",N2691))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3.2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3.2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3.2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28.8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28.8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57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28.8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28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3.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28.8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43.2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28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28.8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28.8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(E2755/D2755)*100</f>
        <v>19</v>
      </c>
      <c r="P2755" s="5">
        <f t="shared" ref="P2755:P2818" si="259">(E2755/L2755)</f>
        <v>47.5</v>
      </c>
      <c r="Q2755" t="str">
        <f t="shared" ref="Q2755:Q2818" si="260">LEFT(N2755, SEARCH("/",N2755,1)-1)</f>
        <v>publishing</v>
      </c>
      <c r="R2755" t="str">
        <f t="shared" ref="R2755:R2818" si="261">RIGHT(N2755, LEN(N2755)-SEARCH("/",N2755))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28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3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28.8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28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28.8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3.2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28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28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28.8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3.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28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28.8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28.8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(E2819/D2819)*100</f>
        <v>130</v>
      </c>
      <c r="P2819" s="5">
        <f t="shared" ref="P2819:P2882" si="265">(E2819/L2819)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 LEN(N2819)-SEARCH("/",N2819))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3.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3.2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3.2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3.2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3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3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3.2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43.2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3.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28.8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3.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3.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28.8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3.2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43.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28.8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3.2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3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3.2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3.2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3.2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28.8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3.2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28.8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(E2883/D2883)*100</f>
        <v>0</v>
      </c>
      <c r="P2883" s="5" t="e">
        <f t="shared" ref="P2883:P2946" si="271">(E2883/L2883)</f>
        <v>#DIV/0!</v>
      </c>
      <c r="Q2883" t="str">
        <f t="shared" ref="Q2883:Q2946" si="272">LEFT(N2883, SEARCH("/",N2883,1)-1)</f>
        <v>theater</v>
      </c>
      <c r="R2883" t="str">
        <f t="shared" ref="R2883:R2946" si="273">RIGHT(N2883, LEN(N2883)-SEARCH("/",N2883))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3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3.2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3.2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3.2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28.8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28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3.2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(E2947/D2947)*100</f>
        <v>0</v>
      </c>
      <c r="P2947" s="5" t="e">
        <f t="shared" ref="P2947:P3010" si="277">(E2947/L2947)</f>
        <v>#DIV/0!</v>
      </c>
      <c r="Q2947" t="str">
        <f t="shared" ref="Q2947:Q3010" si="278">LEFT(N2947, SEARCH("/",N2947,1)-1)</f>
        <v>theater</v>
      </c>
      <c r="R2947" t="str">
        <f t="shared" ref="R2947:R3010" si="279">RIGHT(N2947, LEN(N2947)-SEARCH("/",N2947))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3.2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3.2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43.2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43.2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3.2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28.8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3.2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28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43.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3.2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28.8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3.2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3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3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3.2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3.2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(E3011/D3011)*100</f>
        <v>119.756</v>
      </c>
      <c r="P3011" s="5">
        <f t="shared" ref="P3011:P3074" si="283">(E3011/L3011)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 LEN(N3011)-SEARCH("/",N3011))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28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3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3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28.8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3.2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28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57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28.8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43.2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28.8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3.2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3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28.8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3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3.2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3.2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3.2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28.8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28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(E3075/D3075)*100</f>
        <v>2.3035714285714284E-2</v>
      </c>
      <c r="P3075" s="5">
        <f t="shared" ref="P3075:P3138" si="289">(E3075/L3075)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 LEN(N3075)-SEARCH("/",N3075))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28.8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3.2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28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3.2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3.2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3.2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3.2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3.2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28.8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28.8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3.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28.8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57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28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(E3139/D3139)*100</f>
        <v>3.3333333333333335</v>
      </c>
      <c r="P3139" s="5">
        <f t="shared" ref="P3139:P3202" si="295">(E3139/L3139)</f>
        <v>50</v>
      </c>
      <c r="Q3139" t="str">
        <f t="shared" ref="Q3139:Q3202" si="296">LEFT(N3139, SEARCH("/",N3139,1)-1)</f>
        <v>theater</v>
      </c>
      <c r="R3139" t="str">
        <f t="shared" ref="R3139:R3202" si="297">RIGHT(N3139, LEN(N3139)-SEARCH("/",N3139))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43.2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3.2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43.2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28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28.8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43.2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28.8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28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28.8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28.8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3.2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3.2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3.2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28.8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3.2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3.2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3.2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3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3.2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28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43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28.8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28.8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3.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3.2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28.8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3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3.2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28.8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3.2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(E3203/D3203)*100</f>
        <v>1.25</v>
      </c>
      <c r="P3203" s="5">
        <f t="shared" ref="P3203:P3266" si="301">(E3203/L3203)</f>
        <v>12.5</v>
      </c>
      <c r="Q3203" t="str">
        <f t="shared" ref="Q3203:Q3266" si="302">LEFT(N3203, SEARCH("/",N3203,1)-1)</f>
        <v>theater</v>
      </c>
      <c r="R3203" t="str">
        <f t="shared" ref="R3203:R3266" si="303">RIGHT(N3203, LEN(N3203)-SEARCH("/",N3203))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28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28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3.2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28.8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3.2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28.8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3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43.2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3.2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28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28.8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3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28.8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28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28.8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28.8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(E3267/D3267)*100</f>
        <v>164</v>
      </c>
      <c r="P3267" s="5">
        <f t="shared" ref="P3267:P3330" si="307">(E3267/L3267)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 LEN(N3267)-SEARCH("/",N3267))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3.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3.2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3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3.2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3.2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57.6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3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3.2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28.8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3.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43.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28.8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28.8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3.2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28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28.8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(E3331/D3331)*100</f>
        <v>116.8</v>
      </c>
      <c r="P3331" s="5">
        <f t="shared" ref="P3331:P3394" si="313">(E3331/L3331)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 LEN(N3331)-SEARCH("/",N3331))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3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3.2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28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3.2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28.8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28.8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3.2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3.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3.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3.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3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3.2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3.2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(E3395/D3395)*100</f>
        <v>105.80000000000001</v>
      </c>
      <c r="P3395" s="5">
        <f t="shared" ref="P3395:P3458" si="319">(E3395/L3395)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 LEN(N3395)-SEARCH("/",N3395))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3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43.2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28.8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3.2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28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3.2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43.2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28.8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28.8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3.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28.8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3.2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(E3459/D3459)*100</f>
        <v>140.19999999999999</v>
      </c>
      <c r="P3459" s="5">
        <f t="shared" ref="P3459:P3522" si="325">(E3459/L3459)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 LEN(N3459)-SEARCH("/",N3459))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28.8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3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28.8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3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3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3.2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3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3.2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3.2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3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3.2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28.8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28.8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3.2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(E3523/D3523)*100</f>
        <v>169.42857142857144</v>
      </c>
      <c r="P3523" s="5">
        <f t="shared" ref="P3523:P3586" si="331">(E3523/L3523)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 LEN(N3523)-SEARCH("/",N3523))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3.2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3.2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3.2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28.8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3.2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3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72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(E3587/D3587)*100</f>
        <v>119.11764705882352</v>
      </c>
      <c r="P3587" s="5">
        <f t="shared" ref="P3587:P3650" si="337">(E3587/L3587)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 LEN(N3587)-SEARCH("/",N3587))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28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3.2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3.2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3.2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3.2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3.2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43.2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57.6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43.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28.8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(E3651/D3651)*100</f>
        <v>104</v>
      </c>
      <c r="P3651" s="5">
        <f t="shared" ref="P3651:P3714" si="343">(E3651/L3651)</f>
        <v>97.5</v>
      </c>
      <c r="Q3651" t="str">
        <f t="shared" ref="Q3651:Q3714" si="344">LEFT(N3651, SEARCH("/",N3651,1)-1)</f>
        <v>theater</v>
      </c>
      <c r="R3651" t="str">
        <f t="shared" ref="R3651:R3714" si="345">RIGHT(N3651, LEN(N3651)-SEARCH("/",N3651))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28.8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3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3.2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28.8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3.2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3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3.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28.8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28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43.2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28.8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28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3.2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43.2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28.8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3.2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28.8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28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3.2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3.2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(E3715/D3715)*100</f>
        <v>101.49999999999999</v>
      </c>
      <c r="P3715" s="5">
        <f t="shared" ref="P3715:P3778" si="349">(E3715/L3715)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 LEN(N3715)-SEARCH("/",N3715))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28.8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3.2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43.2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28.8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28.8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28.8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3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28.8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3.2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28.8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3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28.8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28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28.8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3.2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43.2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(E3779/D3779)*100</f>
        <v>143.19999999999999</v>
      </c>
      <c r="P3779" s="5">
        <f t="shared" ref="P3779:P3842" si="355">(E3779/L3779)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 LEN(N3779)-SEARCH("/",N3779))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3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3.2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28.8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3.2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3.2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43.2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3.2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3.2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28.8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3.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(E3843/D3843)*100</f>
        <v>8.7200000000000006</v>
      </c>
      <c r="P3843" s="5">
        <f t="shared" ref="P3843:P3906" si="361">(E3843/L3843)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 LEN(N3843)-SEARCH("/",N3843))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3.2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3.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3.2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3.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3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3.2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3.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3.2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28.8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28.8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28.8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3.2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3.2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28.8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3.2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(E3907/D3907)*100</f>
        <v>11.533333333333333</v>
      </c>
      <c r="P3907" s="5">
        <f t="shared" ref="P3907:P3970" si="367">(E3907/L3907)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 LEN(N3907)-SEARCH("/",N3907))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3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3.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28.8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3.2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3.2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3.2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28.8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3.2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3.2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3.2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28.8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3.2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(E3971/D3971)*100</f>
        <v>7.4690265486725664</v>
      </c>
      <c r="P3971" s="5">
        <f t="shared" ref="P3971:P4034" si="373">(E3971/L3971)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 LEN(N3971)-SEARCH("/",N3971))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43.2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28.8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3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28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43.2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3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3.2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28.8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28.8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28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28.8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3.2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3.2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3.2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28.8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28.8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3.2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3.2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(E4035/D4035)*100</f>
        <v>25.698702928870294</v>
      </c>
      <c r="P4035" s="5">
        <f t="shared" ref="P4035:P4098" si="379">(E4035/L4035)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 LEN(N4035)-SEARCH("/",N4035))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3.2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28.8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28.8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3.2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3.2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3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28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3.2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28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3.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3.2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3.2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28.8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3.2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3.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28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(E4099/D4099)*100</f>
        <v>0</v>
      </c>
      <c r="P4099" s="5" t="e">
        <f t="shared" ref="P4099:P4115" si="385">(E4099/L4099)</f>
        <v>#DIV/0!</v>
      </c>
      <c r="Q4099" t="str">
        <f t="shared" ref="Q4099:Q4115" si="386">LEFT(N4099, SEARCH("/",N4099,1)-1)</f>
        <v>theater</v>
      </c>
      <c r="R4099" t="str">
        <f t="shared" ref="R4099:R4115" si="387">RIGHT(N4099, LEN(N4099)-SEARCH("/",N4099))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28.8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3.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28.8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28.8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3.2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id="{B1C268FA-3C20-4DFF-88EF-73C8A2823A2D}">
            <xm:f>NOT(ISERROR(SEARCH($F$2,F1)))</xm:f>
            <xm:f>$F$2</xm:f>
            <x14:dxf>
              <fill>
                <patternFill>
                  <bgColor theme="9"/>
                </patternFill>
              </fill>
            </x14:dxf>
          </x14:cfRule>
          <x14:cfRule type="containsText" priority="4" operator="containsText" id="{D34DD43C-AD35-4AB6-AD0D-8D7D1989769F}">
            <xm:f>NOT(ISERROR(SEARCH($F$122,F1)))</xm:f>
            <xm:f>$F$122</xm:f>
            <x14:dxf>
              <fill>
                <patternFill>
                  <bgColor rgb="FFFFC000"/>
                </patternFill>
              </fill>
            </x14:dxf>
          </x14:cfRule>
          <x14:cfRule type="containsText" priority="3" operator="containsText" id="{3A5FABA1-C78B-4628-92F5-4BAB95CB4071}">
            <xm:f>NOT(ISERROR(SEARCH($F$162,F1)))</xm:f>
            <xm:f>$F$162</xm:f>
            <x14:dxf>
              <fill>
                <patternFill>
                  <bgColor rgb="FF00B0F0"/>
                </patternFill>
              </fill>
            </x14:dxf>
          </x14:cfRule>
          <x14:cfRule type="containsText" priority="2" operator="containsText" id="{45E254A1-F1CD-4FB2-9F44-9778BF9281F5}">
            <xm:f>NOT(ISERROR(SEARCH($F$3130,F1)))</xm:f>
            <xm:f>$F$3130</xm:f>
            <x14:dxf>
              <fill>
                <patternFill>
                  <bgColor rgb="FF7030A0"/>
                </patternFill>
              </fill>
            </x14:dxf>
          </x14:cfRule>
          <xm:sqref>F1:F1048576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Bonus</vt:lpstr>
      <vt:lpstr>Sheet4</vt:lpstr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iAppa</cp:lastModifiedBy>
  <dcterms:created xsi:type="dcterms:W3CDTF">2017-04-20T15:17:24Z</dcterms:created>
  <dcterms:modified xsi:type="dcterms:W3CDTF">2019-12-14T02:39:28Z</dcterms:modified>
</cp:coreProperties>
</file>