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TROSEN\Service Production\Gadiaga_Sadiaratou\Challenge PAS prod DATA\"/>
    </mc:Choice>
  </mc:AlternateContent>
  <xr:revisionPtr revIDLastSave="0" documentId="13_ncr:1_{EE809C9E-60C7-4B05-87A0-649CDB20D7E7}" xr6:coauthVersionLast="47" xr6:coauthVersionMax="47" xr10:uidLastSave="{00000000-0000-0000-0000-000000000000}"/>
  <bookViews>
    <workbookView xWindow="-96" yWindow="-96" windowWidth="23232" windowHeight="12552" tabRatio="603" xr2:uid="{00000000-000D-0000-FFFF-FFFF00000000}"/>
  </bookViews>
  <sheets>
    <sheet name="Prod juin 2024" sheetId="1" r:id="rId1"/>
    <sheet name=" juin RECAP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25" i="1" l="1"/>
  <c r="CR25" i="1"/>
  <c r="CL25" i="1"/>
  <c r="CH25" i="1"/>
  <c r="CG25" i="1"/>
  <c r="CA25" i="1"/>
  <c r="AT25" i="1"/>
  <c r="AS25" i="1"/>
  <c r="AM25" i="1"/>
  <c r="AB25" i="1"/>
  <c r="X25" i="1"/>
  <c r="W25" i="1"/>
  <c r="Q25" i="1"/>
  <c r="L25" i="1"/>
  <c r="F25" i="1"/>
  <c r="DF26" i="1"/>
  <c r="CR26" i="1"/>
  <c r="CL26" i="1"/>
  <c r="CH26" i="1"/>
  <c r="CG26" i="1"/>
  <c r="CA26" i="1"/>
  <c r="AT26" i="1"/>
  <c r="AS26" i="1"/>
  <c r="AM26" i="1"/>
  <c r="AB26" i="1"/>
  <c r="X26" i="1"/>
  <c r="W26" i="1"/>
  <c r="Q26" i="1"/>
  <c r="L26" i="1"/>
  <c r="F26" i="1"/>
  <c r="DF27" i="1"/>
  <c r="CR27" i="1"/>
  <c r="CL27" i="1"/>
  <c r="CH27" i="1"/>
  <c r="CG27" i="1"/>
  <c r="CA27" i="1"/>
  <c r="AT27" i="1"/>
  <c r="AS27" i="1"/>
  <c r="AM27" i="1"/>
  <c r="AB27" i="1"/>
  <c r="X27" i="1"/>
  <c r="W27" i="1"/>
  <c r="Q27" i="1"/>
  <c r="L27" i="1"/>
  <c r="F27" i="1"/>
  <c r="X5" i="1"/>
  <c r="AT4" i="1"/>
  <c r="AT5" i="1"/>
  <c r="CH15" i="1"/>
  <c r="AT6" i="1"/>
  <c r="AT7" i="1"/>
  <c r="AV7" i="1" s="1"/>
  <c r="AX7" i="1" s="1"/>
  <c r="AZ7" i="1" s="1"/>
  <c r="BB7" i="1" s="1"/>
  <c r="BD7" i="1" s="1"/>
  <c r="BF7" i="1" s="1"/>
  <c r="BH7" i="1" s="1"/>
  <c r="BJ7" i="1" s="1"/>
  <c r="BL7" i="1" s="1"/>
  <c r="BN7" i="1" s="1"/>
  <c r="BP7" i="1" s="1"/>
  <c r="BR7" i="1" s="1"/>
  <c r="BT7" i="1" s="1"/>
  <c r="BV7" i="1" s="1"/>
  <c r="CL33" i="1"/>
  <c r="CR33" i="1"/>
  <c r="CA33" i="1"/>
  <c r="CG33" i="1"/>
  <c r="CH33" i="1"/>
  <c r="AM33" i="1"/>
  <c r="AS33" i="1"/>
  <c r="AT33" i="1"/>
  <c r="Q33" i="1"/>
  <c r="W33" i="1"/>
  <c r="X33" i="1"/>
  <c r="L33" i="1"/>
  <c r="F33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8" i="1"/>
  <c r="DF29" i="1"/>
  <c r="DF30" i="1"/>
  <c r="DF31" i="1"/>
  <c r="DF32" i="1"/>
  <c r="DF33" i="1"/>
  <c r="DF4" i="1"/>
  <c r="CR22" i="1"/>
  <c r="X16" i="1"/>
  <c r="CH8" i="1"/>
  <c r="F7" i="1"/>
  <c r="CU35" i="1"/>
  <c r="CT35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8" i="1"/>
  <c r="AT29" i="1"/>
  <c r="AT30" i="1"/>
  <c r="AT31" i="1"/>
  <c r="AT32" i="1"/>
  <c r="DG3" i="1" l="1"/>
  <c r="DH3" i="1" s="1"/>
  <c r="DG2" i="1"/>
  <c r="DH2" i="1" s="1"/>
  <c r="DG1" i="1"/>
  <c r="DH1" i="1" s="1"/>
  <c r="AT3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8" i="1"/>
  <c r="W29" i="1"/>
  <c r="W30" i="1"/>
  <c r="W31" i="1"/>
  <c r="W32" i="1"/>
  <c r="W4" i="1"/>
  <c r="AS5" i="1"/>
  <c r="AS6" i="1"/>
  <c r="AS7" i="1"/>
  <c r="AU7" i="1" s="1"/>
  <c r="AW7" i="1" s="1"/>
  <c r="AY7" i="1" s="1"/>
  <c r="BA7" i="1" s="1"/>
  <c r="BC7" i="1" s="1"/>
  <c r="BE7" i="1" s="1"/>
  <c r="BG7" i="1" s="1"/>
  <c r="BI7" i="1" s="1"/>
  <c r="BK7" i="1" s="1"/>
  <c r="BM7" i="1" s="1"/>
  <c r="BO7" i="1" s="1"/>
  <c r="BQ7" i="1" s="1"/>
  <c r="BS7" i="1" s="1"/>
  <c r="BU7" i="1" s="1"/>
  <c r="BW7" i="1" s="1"/>
  <c r="AS8" i="1"/>
  <c r="AS9" i="1"/>
  <c r="AS10" i="1"/>
  <c r="AS11" i="1"/>
  <c r="AS12" i="1"/>
  <c r="AS13" i="1"/>
  <c r="AS14" i="1"/>
  <c r="AS15" i="1"/>
  <c r="AS16" i="1"/>
  <c r="AU16" i="1" s="1"/>
  <c r="AW16" i="1" s="1"/>
  <c r="AY16" i="1" s="1"/>
  <c r="BA16" i="1" s="1"/>
  <c r="BC16" i="1" s="1"/>
  <c r="BE16" i="1" s="1"/>
  <c r="BG16" i="1" s="1"/>
  <c r="BI16" i="1" s="1"/>
  <c r="BK16" i="1" s="1"/>
  <c r="BM16" i="1" s="1"/>
  <c r="BO16" i="1" s="1"/>
  <c r="BQ16" i="1" s="1"/>
  <c r="BS16" i="1" s="1"/>
  <c r="BU16" i="1" s="1"/>
  <c r="BW16" i="1" s="1"/>
  <c r="AS17" i="1"/>
  <c r="AS18" i="1"/>
  <c r="AS19" i="1"/>
  <c r="AS20" i="1"/>
  <c r="AS21" i="1"/>
  <c r="AS22" i="1"/>
  <c r="AS23" i="1"/>
  <c r="AS24" i="1"/>
  <c r="AS28" i="1"/>
  <c r="AS29" i="1"/>
  <c r="AS30" i="1"/>
  <c r="AS31" i="1"/>
  <c r="AS32" i="1"/>
  <c r="AS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8" i="1"/>
  <c r="CG29" i="1"/>
  <c r="CG30" i="1"/>
  <c r="CG31" i="1"/>
  <c r="CG32" i="1"/>
  <c r="CG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3" i="1"/>
  <c r="CR24" i="1"/>
  <c r="CR28" i="1"/>
  <c r="CR29" i="1"/>
  <c r="CR30" i="1"/>
  <c r="CR31" i="1"/>
  <c r="CR32" i="1"/>
  <c r="CR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8" i="1"/>
  <c r="L29" i="1"/>
  <c r="L30" i="1"/>
  <c r="L31" i="1"/>
  <c r="L32" i="1"/>
  <c r="L4" i="1"/>
  <c r="M36" i="1"/>
  <c r="G36" i="1"/>
  <c r="H35" i="1"/>
  <c r="G35" i="1"/>
  <c r="CH18" i="1"/>
  <c r="CH19" i="1"/>
  <c r="CH20" i="1"/>
  <c r="CH21" i="1"/>
  <c r="CH22" i="1"/>
  <c r="CH23" i="1"/>
  <c r="CH24" i="1"/>
  <c r="CH28" i="1"/>
  <c r="CH29" i="1"/>
  <c r="CH30" i="1"/>
  <c r="CH31" i="1"/>
  <c r="CH32" i="1"/>
  <c r="CH17" i="1"/>
  <c r="CH16" i="1"/>
  <c r="AV16" i="1"/>
  <c r="AX16" i="1" s="1"/>
  <c r="AZ16" i="1" s="1"/>
  <c r="BB16" i="1" s="1"/>
  <c r="BD16" i="1" s="1"/>
  <c r="BF16" i="1" s="1"/>
  <c r="BH16" i="1" s="1"/>
  <c r="BJ16" i="1" s="1"/>
  <c r="BL16" i="1" s="1"/>
  <c r="BN16" i="1" s="1"/>
  <c r="BP16" i="1" s="1"/>
  <c r="BR16" i="1" s="1"/>
  <c r="BT16" i="1" s="1"/>
  <c r="BV16" i="1" s="1"/>
  <c r="CH14" i="1"/>
  <c r="CH12" i="1"/>
  <c r="CH10" i="1"/>
  <c r="M1" i="6" l="1"/>
  <c r="V1" i="6" s="1"/>
  <c r="R36" i="1"/>
  <c r="AN36" i="1"/>
  <c r="CV35" i="1"/>
  <c r="CS35" i="1"/>
  <c r="H33" i="6"/>
  <c r="C33" i="6"/>
  <c r="X32" i="1"/>
  <c r="X6" i="1"/>
  <c r="X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8" i="1"/>
  <c r="X29" i="1"/>
  <c r="X30" i="1"/>
  <c r="X31" i="1"/>
  <c r="CH4" i="1"/>
  <c r="CH5" i="1"/>
  <c r="CH6" i="1"/>
  <c r="CH7" i="1"/>
  <c r="CH9" i="1"/>
  <c r="CH11" i="1"/>
  <c r="CF35" i="1"/>
  <c r="V35" i="1"/>
  <c r="R46" i="6"/>
  <c r="F18" i="1"/>
  <c r="Q15" i="1"/>
  <c r="F15" i="1"/>
  <c r="C3" i="6"/>
  <c r="D3" i="6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J33" i="6" l="1"/>
  <c r="CH35" i="1"/>
  <c r="CT36" i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X4" i="1" l="1"/>
  <c r="X36" i="1" s="1"/>
  <c r="CH36" i="1" l="1"/>
  <c r="AT36" i="1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J29" i="6" l="1"/>
  <c r="J21" i="6"/>
  <c r="J13" i="6"/>
  <c r="J5" i="6"/>
  <c r="J28" i="6"/>
  <c r="J20" i="6"/>
  <c r="J12" i="6"/>
  <c r="J4" i="6"/>
  <c r="J19" i="6"/>
  <c r="J32" i="6"/>
  <c r="J16" i="6"/>
  <c r="J31" i="6"/>
  <c r="J23" i="6"/>
  <c r="J15" i="6"/>
  <c r="J7" i="6"/>
  <c r="J27" i="6"/>
  <c r="J11" i="6"/>
  <c r="J24" i="6"/>
  <c r="J8" i="6"/>
  <c r="J30" i="6"/>
  <c r="J22" i="6"/>
  <c r="J14" i="6"/>
  <c r="J6" i="6"/>
  <c r="J26" i="6"/>
  <c r="J18" i="6"/>
  <c r="J10" i="6"/>
  <c r="J25" i="6"/>
  <c r="J17" i="6"/>
  <c r="J9" i="6"/>
  <c r="J3" i="6"/>
  <c r="AQ35" i="1" l="1"/>
  <c r="R6" i="6" s="1"/>
  <c r="U35" i="1"/>
  <c r="J35" i="1"/>
  <c r="CP35" i="1"/>
  <c r="R8" i="6" s="1"/>
  <c r="CE35" i="1"/>
  <c r="R7" i="6" s="1"/>
  <c r="CS36" i="1"/>
  <c r="Q50" i="6" s="1"/>
  <c r="Q48" i="6"/>
  <c r="Q47" i="6"/>
  <c r="Q46" i="6"/>
  <c r="M35" i="1"/>
  <c r="R3" i="6" l="1"/>
  <c r="O46" i="6" s="1"/>
  <c r="N3" i="6" l="1"/>
  <c r="M3" i="6"/>
  <c r="CM35" i="1"/>
  <c r="M8" i="6" s="1"/>
  <c r="AI35" i="1"/>
  <c r="X35" i="1"/>
  <c r="AB32" i="1" l="1"/>
  <c r="AB31" i="1"/>
  <c r="AB30" i="1"/>
  <c r="AB29" i="1"/>
  <c r="AB28" i="1"/>
  <c r="AB24" i="1"/>
  <c r="AB23" i="1"/>
  <c r="AB22" i="1"/>
  <c r="AB21" i="1"/>
  <c r="AB5" i="1" l="1"/>
  <c r="AC36" i="1" l="1"/>
  <c r="R47" i="6"/>
  <c r="R48" i="6"/>
  <c r="CB36" i="1"/>
  <c r="R49" i="6" s="1"/>
  <c r="CM36" i="1"/>
  <c r="R50" i="6" s="1"/>
  <c r="CI36" i="1"/>
  <c r="CI35" i="1"/>
  <c r="CJ36" i="1"/>
  <c r="CJ35" i="1"/>
  <c r="BX36" i="1"/>
  <c r="BX35" i="1"/>
  <c r="BY36" i="1"/>
  <c r="BY35" i="1"/>
  <c r="AJ36" i="1"/>
  <c r="AJ35" i="1"/>
  <c r="AK36" i="1"/>
  <c r="AK35" i="1"/>
  <c r="Y36" i="1"/>
  <c r="Y35" i="1"/>
  <c r="Z36" i="1"/>
  <c r="Z35" i="1"/>
  <c r="O36" i="1"/>
  <c r="O35" i="1"/>
  <c r="N36" i="1"/>
  <c r="N35" i="1"/>
  <c r="D36" i="1"/>
  <c r="D35" i="1"/>
  <c r="C36" i="1"/>
  <c r="C35" i="1"/>
  <c r="R51" i="6" l="1"/>
  <c r="CL6" i="1"/>
  <c r="CA6" i="1"/>
  <c r="CL5" i="1"/>
  <c r="CA5" i="1"/>
  <c r="CL4" i="1"/>
  <c r="CA4" i="1"/>
  <c r="AM6" i="1"/>
  <c r="AB6" i="1"/>
  <c r="Q6" i="1"/>
  <c r="F6" i="1"/>
  <c r="AM5" i="1"/>
  <c r="Q5" i="1"/>
  <c r="F5" i="1"/>
  <c r="AM4" i="1"/>
  <c r="AB4" i="1"/>
  <c r="Q4" i="1"/>
  <c r="F4" i="1"/>
  <c r="CL7" i="1" l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8" i="1"/>
  <c r="CL29" i="1"/>
  <c r="CL30" i="1"/>
  <c r="CL31" i="1"/>
  <c r="CL32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8" i="1"/>
  <c r="CA29" i="1"/>
  <c r="CA30" i="1"/>
  <c r="CA31" i="1"/>
  <c r="CA32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8" i="1"/>
  <c r="AM29" i="1"/>
  <c r="AM30" i="1"/>
  <c r="AM31" i="1"/>
  <c r="AM3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8" i="1"/>
  <c r="Q29" i="1"/>
  <c r="Q30" i="1"/>
  <c r="Q31" i="1"/>
  <c r="Q32" i="1"/>
  <c r="F28" i="1"/>
  <c r="F29" i="1"/>
  <c r="F8" i="1"/>
  <c r="F24" i="1" l="1"/>
  <c r="Q8" i="6" l="1"/>
  <c r="Q7" i="6"/>
  <c r="O49" i="6"/>
  <c r="Q6" i="6"/>
  <c r="Q5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F9" i="1"/>
  <c r="F10" i="1"/>
  <c r="F11" i="1"/>
  <c r="F12" i="1"/>
  <c r="F13" i="1"/>
  <c r="F14" i="1"/>
  <c r="F16" i="1"/>
  <c r="F17" i="1"/>
  <c r="F19" i="1"/>
  <c r="F20" i="1"/>
  <c r="F21" i="1"/>
  <c r="F22" i="1"/>
  <c r="F23" i="1"/>
  <c r="F30" i="1"/>
  <c r="F31" i="1"/>
  <c r="F32" i="1"/>
  <c r="I35" i="1"/>
  <c r="Q3" i="6" s="1"/>
  <c r="Z3" i="6" s="1"/>
  <c r="K35" i="1"/>
  <c r="R35" i="1"/>
  <c r="S35" i="1"/>
  <c r="N4" i="6" s="1"/>
  <c r="T35" i="1"/>
  <c r="Q4" i="6" s="1"/>
  <c r="R4" i="6"/>
  <c r="O47" i="6" s="1"/>
  <c r="AC35" i="1"/>
  <c r="M5" i="6" s="1"/>
  <c r="AD35" i="1"/>
  <c r="N5" i="6" s="1"/>
  <c r="AF35" i="1"/>
  <c r="R5" i="6" s="1"/>
  <c r="AG35" i="1"/>
  <c r="S5" i="6" s="1"/>
  <c r="T47" i="6" s="1"/>
  <c r="AN35" i="1"/>
  <c r="AO35" i="1"/>
  <c r="N6" i="6" s="1"/>
  <c r="O48" i="6"/>
  <c r="AR35" i="1"/>
  <c r="CB35" i="1"/>
  <c r="M7" i="6" s="1"/>
  <c r="CC35" i="1"/>
  <c r="N7" i="6" s="1"/>
  <c r="M50" i="6"/>
  <c r="CN35" i="1"/>
  <c r="N8" i="6" s="1"/>
  <c r="O50" i="6"/>
  <c r="CQ35" i="1"/>
  <c r="S7" i="6" l="1"/>
  <c r="T49" i="6" s="1"/>
  <c r="S6" i="6"/>
  <c r="T48" i="6" s="1"/>
  <c r="S8" i="6"/>
  <c r="T50" i="6" s="1"/>
  <c r="M4" i="6"/>
  <c r="P4" i="6" s="1"/>
  <c r="S3" i="6"/>
  <c r="M49" i="6"/>
  <c r="S4" i="6"/>
  <c r="T46" i="6" s="1"/>
  <c r="M6" i="6"/>
  <c r="P6" i="6" s="1"/>
  <c r="M46" i="6"/>
  <c r="P3" i="6"/>
  <c r="W4" i="6"/>
  <c r="N9" i="6"/>
  <c r="O7" i="6" s="1"/>
  <c r="P8" i="6"/>
  <c r="AA4" i="6"/>
  <c r="W3" i="6"/>
  <c r="Q9" i="6"/>
  <c r="N51" i="6" s="1"/>
  <c r="Z4" i="6"/>
  <c r="V3" i="6"/>
  <c r="AB3" i="6" l="1"/>
  <c r="T45" i="6"/>
  <c r="V4" i="6"/>
  <c r="Y4" i="6" s="1"/>
  <c r="P50" i="6"/>
  <c r="S9" i="6"/>
  <c r="T51" i="6" s="1"/>
  <c r="M9" i="6"/>
  <c r="F54" i="6" s="1"/>
  <c r="P48" i="6"/>
  <c r="P46" i="6"/>
  <c r="P49" i="6"/>
  <c r="Q49" i="6"/>
  <c r="M48" i="6"/>
  <c r="M47" i="6"/>
  <c r="P7" i="6"/>
  <c r="P47" i="6"/>
  <c r="AB4" i="6"/>
  <c r="R9" i="6"/>
  <c r="O51" i="6" s="1"/>
  <c r="AA3" i="6"/>
  <c r="O5" i="6"/>
  <c r="O6" i="6"/>
  <c r="X3" i="6"/>
  <c r="Y3" i="6"/>
  <c r="O4" i="6"/>
  <c r="X4" i="6"/>
  <c r="O3" i="6"/>
  <c r="O8" i="6"/>
  <c r="M51" i="6" l="1"/>
  <c r="P51" i="6"/>
  <c r="P9" i="6"/>
  <c r="Q51" i="6"/>
  <c r="P53" i="6" l="1"/>
</calcChain>
</file>

<file path=xl/sharedStrings.xml><?xml version="1.0" encoding="utf-8"?>
<sst xmlns="http://schemas.openxmlformats.org/spreadsheetml/2006/main" count="173" uniqueCount="83">
  <si>
    <r>
      <rPr>
        <b/>
        <sz val="16"/>
        <color indexed="10"/>
        <rFont val="Arial Black"/>
        <family val="2"/>
      </rPr>
      <t xml:space="preserve">Well-GD-2  </t>
    </r>
    <r>
      <rPr>
        <b/>
        <sz val="16"/>
        <color indexed="10"/>
        <rFont val="Tahoma"/>
        <family val="2"/>
      </rPr>
      <t>(LC1 : 1267-1269; Lc2:1349.5-1351.5)</t>
    </r>
  </si>
  <si>
    <t>Sa 1B</t>
  </si>
  <si>
    <t>Sa 2</t>
  </si>
  <si>
    <t>Sa 3 (ST-1A sand)</t>
  </si>
  <si>
    <t>SA 3 A (ST-8 1616 -- 1619.5 m)</t>
  </si>
  <si>
    <t>Comments</t>
  </si>
  <si>
    <t>SA 3B (ST-7)</t>
  </si>
  <si>
    <t>Sa 4</t>
  </si>
  <si>
    <r>
      <rPr>
        <b/>
        <sz val="16"/>
        <color indexed="10"/>
        <rFont val="Times New Roman"/>
        <family val="1"/>
      </rPr>
      <t>SA 4 A</t>
    </r>
    <r>
      <rPr>
        <b/>
        <sz val="16"/>
        <color indexed="10"/>
        <rFont val="Tahoma"/>
        <family val="2"/>
      </rPr>
      <t>(Lc1b: 1272.8-1273.8 &amp;1277.5-1278.5) St8: (1652-1655)</t>
    </r>
  </si>
  <si>
    <r>
      <rPr>
        <b/>
        <sz val="16"/>
        <color indexed="10"/>
        <rFont val="Times New Roman"/>
        <family val="1"/>
      </rPr>
      <t xml:space="preserve">SA 6 </t>
    </r>
    <r>
      <rPr>
        <b/>
        <sz val="16"/>
        <color indexed="10"/>
        <rFont val="Tahoma"/>
        <family val="2"/>
      </rPr>
      <t>( St-1 1539-1543 only)</t>
    </r>
  </si>
  <si>
    <t>Date</t>
  </si>
  <si>
    <t>THP (Psi)</t>
  </si>
  <si>
    <t>FLP (Psi)</t>
  </si>
  <si>
    <t>SIP (psi)</t>
  </si>
  <si>
    <t>Drawdown %</t>
  </si>
  <si>
    <t>Gas (Nm3)</t>
  </si>
  <si>
    <t xml:space="preserve">Condensate </t>
  </si>
  <si>
    <t>Water (bbl)</t>
  </si>
  <si>
    <t>Prod.Time</t>
  </si>
  <si>
    <t>Choke /64</t>
  </si>
  <si>
    <t>FTP (Psi)</t>
  </si>
  <si>
    <t xml:space="preserve">Condensate (bbl) </t>
  </si>
  <si>
    <t>Prod. Time</t>
  </si>
  <si>
    <t>Water</t>
  </si>
  <si>
    <t xml:space="preserve">Cond. (bbl) </t>
  </si>
  <si>
    <t>Water( bbl)</t>
  </si>
  <si>
    <t xml:space="preserve"> </t>
  </si>
  <si>
    <t>Vente</t>
  </si>
  <si>
    <t xml:space="preserve">  Condensate (bbl) </t>
  </si>
  <si>
    <t>GD-2</t>
  </si>
  <si>
    <t>SA-1B</t>
  </si>
  <si>
    <t>SA-2</t>
  </si>
  <si>
    <t>SA-3</t>
  </si>
  <si>
    <t>SA-4A</t>
  </si>
  <si>
    <t>SA-6</t>
  </si>
  <si>
    <t>Condensat</t>
  </si>
  <si>
    <t>Total</t>
  </si>
  <si>
    <t>Production (Nm3)</t>
  </si>
  <si>
    <t>Vente (Nm3)</t>
  </si>
  <si>
    <t>Eau (bbl)</t>
  </si>
  <si>
    <t>Tps production (h)</t>
  </si>
  <si>
    <t>Production journaliere de Gaz (Nm3)</t>
  </si>
  <si>
    <t>Cumul (Nm3)</t>
  </si>
  <si>
    <t>Ventes journaliere de Gaz (Nm3)</t>
  </si>
  <si>
    <t>Sadiaratou</t>
  </si>
  <si>
    <t>Prod-vente en Pourcent</t>
  </si>
  <si>
    <t>Pourcentage sur le total vente</t>
  </si>
  <si>
    <t>Production d'effluents</t>
  </si>
  <si>
    <t>Nombre d'heures de mise en service (h)</t>
  </si>
  <si>
    <t>Débit moyen journalier (Nm3/Day)</t>
  </si>
  <si>
    <t>Pression de fermeture ou du reservoir SIP (Psi)</t>
  </si>
  <si>
    <t>Production Gaz (Nm3)</t>
  </si>
  <si>
    <t>Production de Condensat</t>
  </si>
  <si>
    <t>Production d'Eau (bbl)</t>
  </si>
  <si>
    <t>Compression SA-2</t>
  </si>
  <si>
    <t>Compression GD-2</t>
  </si>
  <si>
    <t>Compression SA-1</t>
  </si>
  <si>
    <t>Compression SA-3</t>
  </si>
  <si>
    <t>Compression SA-4A</t>
  </si>
  <si>
    <t>Compression SA-</t>
  </si>
  <si>
    <r>
      <t xml:space="preserve">Kabor </t>
    </r>
    <r>
      <rPr>
        <b/>
        <sz val="16"/>
        <color rgb="FF002060"/>
        <rFont val="Calibri"/>
        <family val="2"/>
        <scheme val="minor"/>
      </rPr>
      <t>In</t>
    </r>
    <r>
      <rPr>
        <b/>
        <sz val="16"/>
        <color theme="1"/>
        <rFont val="Calibri"/>
        <family val="2"/>
        <scheme val="minor"/>
      </rPr>
      <t xml:space="preserve"> </t>
    </r>
  </si>
  <si>
    <r>
      <t>Kabor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Out</t>
    </r>
  </si>
  <si>
    <t>Cons_Fuel</t>
  </si>
  <si>
    <t>Nombre d'heures de mise en compression (h)</t>
  </si>
  <si>
    <t>THP</t>
  </si>
  <si>
    <t>CHP</t>
  </si>
  <si>
    <t>Prod -Vente</t>
  </si>
  <si>
    <t>Probleme</t>
  </si>
  <si>
    <t>Prod Ti</t>
  </si>
  <si>
    <t>ECART</t>
  </si>
  <si>
    <t>OE</t>
  </si>
  <si>
    <t>comp</t>
  </si>
  <si>
    <t xml:space="preserve">4'' Gd </t>
  </si>
  <si>
    <t xml:space="preserve"> 4'' Kab </t>
  </si>
  <si>
    <t>24'' storage</t>
  </si>
  <si>
    <t xml:space="preserve"> 6'' </t>
  </si>
  <si>
    <t xml:space="preserve"> PC-1</t>
  </si>
  <si>
    <t>ΔP Gd-Kbr</t>
  </si>
  <si>
    <t>6'' kab</t>
  </si>
  <si>
    <t>PRODUCTION JUIN 2024</t>
  </si>
  <si>
    <t>VENTES JUIN 2024</t>
  </si>
  <si>
    <t>Données juin 2024</t>
  </si>
  <si>
    <t>3'' 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</si>
</sst>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C_F_A_-;\-* #,##0.00\ _C_F_A_-;_-* &quot;-&quot;??\ _C_F_A_-;_-@_-"/>
    <numFmt numFmtId="165" formatCode="0.0"/>
    <numFmt numFmtId="166" formatCode="_-* #,##0\ _C_F_A_-;\-* #,##0\ _C_F_A_-;_-* &quot;-&quot;??\ _C_F_A_-;_-@_-"/>
  </numFmts>
  <fonts count="34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sz val="20"/>
      <name val="Arial"/>
      <family val="2"/>
    </font>
    <font>
      <b/>
      <sz val="16"/>
      <color indexed="10"/>
      <name val="Arial Black"/>
      <family val="2"/>
    </font>
    <font>
      <b/>
      <sz val="16"/>
      <color indexed="10"/>
      <name val="Tahoma"/>
      <family val="2"/>
    </font>
    <font>
      <b/>
      <sz val="16"/>
      <color indexed="10"/>
      <name val="Times New Roman"/>
      <family val="1"/>
    </font>
    <font>
      <b/>
      <sz val="16"/>
      <name val="Arial"/>
      <family val="2"/>
    </font>
    <font>
      <b/>
      <sz val="2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lgerian"/>
      <family val="5"/>
    </font>
    <font>
      <b/>
      <sz val="16"/>
      <color rgb="FF00206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002060"/>
      <name val="Times New Roman"/>
      <family val="1"/>
    </font>
    <font>
      <b/>
      <sz val="12"/>
      <color theme="3" tint="-0.249977111117893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20"/>
      <name val="Calibri"/>
      <family val="2"/>
    </font>
    <font>
      <b/>
      <sz val="14"/>
      <color theme="1"/>
      <name val="Times New Roman"/>
      <family val="1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b/>
      <sz val="16"/>
      <color theme="1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  <font>
      <b/>
      <sz val="16"/>
      <color theme="1"/>
      <name val="Aptos Narrow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92">
    <xf numFmtId="0" fontId="0" fillId="0" borderId="0" xfId="0"/>
    <xf numFmtId="0" fontId="1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1" fillId="4" borderId="0" xfId="1" applyFont="1" applyFill="1" applyBorder="1"/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2" fillId="0" borderId="0" xfId="0" applyFont="1"/>
    <xf numFmtId="0" fontId="11" fillId="2" borderId="0" xfId="1" applyFont="1"/>
    <xf numFmtId="0" fontId="1" fillId="0" borderId="0" xfId="0" applyFont="1" applyAlignment="1">
      <alignment horizontal="right"/>
    </xf>
    <xf numFmtId="0" fontId="13" fillId="5" borderId="1" xfId="0" applyFont="1" applyFill="1" applyBorder="1" applyAlignment="1">
      <alignment horizontal="center"/>
    </xf>
    <xf numFmtId="0" fontId="13" fillId="6" borderId="2" xfId="1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6" borderId="0" xfId="0" applyFont="1" applyFill="1" applyAlignment="1">
      <alignment horizontal="left"/>
    </xf>
    <xf numFmtId="0" fontId="15" fillId="7" borderId="3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165" fontId="16" fillId="8" borderId="4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3" fontId="10" fillId="8" borderId="6" xfId="0" applyNumberFormat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4" borderId="0" xfId="0" applyFont="1" applyFill="1"/>
    <xf numFmtId="0" fontId="10" fillId="4" borderId="0" xfId="0" applyFont="1" applyFill="1"/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/>
    <xf numFmtId="0" fontId="2" fillId="4" borderId="0" xfId="0" applyFont="1" applyFill="1"/>
    <xf numFmtId="3" fontId="1" fillId="4" borderId="0" xfId="0" applyNumberFormat="1" applyFont="1" applyFill="1" applyAlignment="1">
      <alignment horizontal="center"/>
    </xf>
    <xf numFmtId="0" fontId="12" fillId="4" borderId="0" xfId="0" applyFont="1" applyFill="1"/>
    <xf numFmtId="0" fontId="1" fillId="4" borderId="0" xfId="0" applyFont="1" applyFill="1" applyAlignment="1">
      <alignment horizontal="right"/>
    </xf>
    <xf numFmtId="0" fontId="17" fillId="13" borderId="19" xfId="0" applyFont="1" applyFill="1" applyBorder="1" applyAlignment="1">
      <alignment horizontal="center" vertical="center"/>
    </xf>
    <xf numFmtId="9" fontId="17" fillId="13" borderId="19" xfId="4" applyFont="1" applyFill="1" applyBorder="1" applyAlignment="1">
      <alignment horizontal="center" vertical="center"/>
    </xf>
    <xf numFmtId="165" fontId="17" fillId="13" borderId="19" xfId="0" applyNumberFormat="1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9" fontId="1" fillId="13" borderId="16" xfId="4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3" fontId="17" fillId="15" borderId="16" xfId="0" applyNumberFormat="1" applyFont="1" applyFill="1" applyBorder="1" applyAlignment="1">
      <alignment horizontal="center" vertical="center"/>
    </xf>
    <xf numFmtId="3" fontId="17" fillId="16" borderId="19" xfId="0" applyNumberFormat="1" applyFont="1" applyFill="1" applyBorder="1" applyAlignment="1">
      <alignment horizontal="center" vertical="center"/>
    </xf>
    <xf numFmtId="3" fontId="17" fillId="17" borderId="19" xfId="0" applyNumberFormat="1" applyFont="1" applyFill="1" applyBorder="1" applyAlignment="1">
      <alignment horizontal="center" vertical="center"/>
    </xf>
    <xf numFmtId="0" fontId="17" fillId="17" borderId="19" xfId="0" applyFont="1" applyFill="1" applyBorder="1" applyAlignment="1">
      <alignment horizontal="center" vertical="center"/>
    </xf>
    <xf numFmtId="0" fontId="17" fillId="17" borderId="15" xfId="0" applyFont="1" applyFill="1" applyBorder="1" applyAlignment="1">
      <alignment horizontal="center" vertical="center"/>
    </xf>
    <xf numFmtId="0" fontId="17" fillId="17" borderId="20" xfId="0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8" fillId="18" borderId="22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8" fillId="20" borderId="19" xfId="0" applyFont="1" applyFill="1" applyBorder="1" applyAlignment="1">
      <alignment horizontal="center" vertical="center"/>
    </xf>
    <xf numFmtId="0" fontId="17" fillId="21" borderId="19" xfId="0" applyFont="1" applyFill="1" applyBorder="1" applyAlignment="1">
      <alignment horizontal="center" vertical="center"/>
    </xf>
    <xf numFmtId="0" fontId="6" fillId="21" borderId="19" xfId="0" applyFont="1" applyFill="1" applyBorder="1" applyAlignment="1">
      <alignment horizontal="center" vertical="center"/>
    </xf>
    <xf numFmtId="0" fontId="17" fillId="14" borderId="19" xfId="0" applyFont="1" applyFill="1" applyBorder="1" applyAlignment="1">
      <alignment horizontal="center" vertical="center"/>
    </xf>
    <xf numFmtId="0" fontId="17" fillId="14" borderId="1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0" fillId="4" borderId="23" xfId="0" applyFont="1" applyFill="1" applyBorder="1"/>
    <xf numFmtId="0" fontId="1" fillId="12" borderId="16" xfId="0" applyFont="1" applyFill="1" applyBorder="1"/>
    <xf numFmtId="3" fontId="7" fillId="12" borderId="16" xfId="0" applyNumberFormat="1" applyFont="1" applyFill="1" applyBorder="1" applyAlignment="1">
      <alignment horizontal="center"/>
    </xf>
    <xf numFmtId="0" fontId="11" fillId="12" borderId="16" xfId="1" applyFont="1" applyFill="1" applyBorder="1"/>
    <xf numFmtId="0" fontId="7" fillId="12" borderId="16" xfId="0" applyFont="1" applyFill="1" applyBorder="1" applyAlignment="1">
      <alignment horizontal="center"/>
    </xf>
    <xf numFmtId="3" fontId="7" fillId="12" borderId="16" xfId="0" applyNumberFormat="1" applyFont="1" applyFill="1" applyBorder="1"/>
    <xf numFmtId="0" fontId="12" fillId="12" borderId="16" xfId="0" applyFont="1" applyFill="1" applyBorder="1"/>
    <xf numFmtId="0" fontId="1" fillId="12" borderId="16" xfId="0" applyFont="1" applyFill="1" applyBorder="1" applyAlignment="1">
      <alignment horizontal="right"/>
    </xf>
    <xf numFmtId="0" fontId="7" fillId="12" borderId="16" xfId="0" applyFont="1" applyFill="1" applyBorder="1"/>
    <xf numFmtId="165" fontId="7" fillId="12" borderId="16" xfId="0" applyNumberFormat="1" applyFont="1" applyFill="1" applyBorder="1"/>
    <xf numFmtId="9" fontId="1" fillId="12" borderId="16" xfId="0" applyNumberFormat="1" applyFont="1" applyFill="1" applyBorder="1"/>
    <xf numFmtId="0" fontId="20" fillId="0" borderId="0" xfId="0" applyFont="1"/>
    <xf numFmtId="0" fontId="21" fillId="7" borderId="3" xfId="0" applyFont="1" applyFill="1" applyBorder="1" applyAlignment="1">
      <alignment horizontal="center" vertical="center"/>
    </xf>
    <xf numFmtId="0" fontId="23" fillId="9" borderId="13" xfId="0" applyFont="1" applyFill="1" applyBorder="1" applyAlignment="1">
      <alignment horizontal="center"/>
    </xf>
    <xf numFmtId="3" fontId="20" fillId="0" borderId="0" xfId="0" applyNumberFormat="1" applyFont="1"/>
    <xf numFmtId="0" fontId="22" fillId="8" borderId="3" xfId="0" applyFont="1" applyFill="1" applyBorder="1" applyAlignment="1">
      <alignment horizontal="center" vertical="center"/>
    </xf>
    <xf numFmtId="3" fontId="20" fillId="0" borderId="16" xfId="0" applyNumberFormat="1" applyFont="1" applyBorder="1"/>
    <xf numFmtId="3" fontId="23" fillId="18" borderId="16" xfId="0" applyNumberFormat="1" applyFont="1" applyFill="1" applyBorder="1"/>
    <xf numFmtId="0" fontId="20" fillId="0" borderId="16" xfId="0" applyFont="1" applyBorder="1"/>
    <xf numFmtId="0" fontId="23" fillId="11" borderId="16" xfId="0" applyFont="1" applyFill="1" applyBorder="1"/>
    <xf numFmtId="0" fontId="24" fillId="23" borderId="16" xfId="0" applyFont="1" applyFill="1" applyBorder="1"/>
    <xf numFmtId="166" fontId="23" fillId="24" borderId="16" xfId="3" applyNumberFormat="1" applyFont="1" applyFill="1" applyBorder="1" applyAlignment="1">
      <alignment horizontal="center"/>
    </xf>
    <xf numFmtId="166" fontId="23" fillId="15" borderId="16" xfId="3" applyNumberFormat="1" applyFont="1" applyFill="1" applyBorder="1" applyAlignment="1">
      <alignment horizontal="center"/>
    </xf>
    <xf numFmtId="166" fontId="23" fillId="27" borderId="16" xfId="3" applyNumberFormat="1" applyFont="1" applyFill="1" applyBorder="1" applyAlignment="1">
      <alignment horizontal="center"/>
    </xf>
    <xf numFmtId="9" fontId="23" fillId="28" borderId="16" xfId="4" applyFont="1" applyFill="1" applyBorder="1" applyAlignment="1">
      <alignment horizontal="center"/>
    </xf>
    <xf numFmtId="2" fontId="23" fillId="25" borderId="16" xfId="3" applyNumberFormat="1" applyFont="1" applyFill="1" applyBorder="1" applyAlignment="1">
      <alignment horizontal="center"/>
    </xf>
    <xf numFmtId="2" fontId="23" fillId="26" borderId="16" xfId="3" applyNumberFormat="1" applyFont="1" applyFill="1" applyBorder="1" applyAlignment="1">
      <alignment horizontal="center"/>
    </xf>
    <xf numFmtId="166" fontId="23" fillId="12" borderId="16" xfId="0" applyNumberFormat="1" applyFont="1" applyFill="1" applyBorder="1"/>
    <xf numFmtId="9" fontId="23" fillId="12" borderId="16" xfId="4" applyFont="1" applyFill="1" applyBorder="1" applyAlignment="1">
      <alignment horizontal="center"/>
    </xf>
    <xf numFmtId="2" fontId="23" fillId="12" borderId="16" xfId="0" applyNumberFormat="1" applyFont="1" applyFill="1" applyBorder="1" applyAlignment="1">
      <alignment horizontal="center"/>
    </xf>
    <xf numFmtId="0" fontId="24" fillId="12" borderId="16" xfId="0" applyFont="1" applyFill="1" applyBorder="1"/>
    <xf numFmtId="9" fontId="23" fillId="22" borderId="16" xfId="4" applyFont="1" applyFill="1" applyBorder="1" applyAlignment="1">
      <alignment horizontal="center"/>
    </xf>
    <xf numFmtId="3" fontId="17" fillId="11" borderId="19" xfId="0" applyNumberFormat="1" applyFont="1" applyFill="1" applyBorder="1" applyAlignment="1">
      <alignment horizontal="center" vertical="center"/>
    </xf>
    <xf numFmtId="0" fontId="17" fillId="19" borderId="19" xfId="0" applyFont="1" applyFill="1" applyBorder="1" applyAlignment="1">
      <alignment horizontal="center" vertical="center"/>
    </xf>
    <xf numFmtId="0" fontId="12" fillId="10" borderId="3" xfId="1" applyFont="1" applyFill="1" applyBorder="1" applyAlignment="1">
      <alignment vertical="center"/>
    </xf>
    <xf numFmtId="0" fontId="25" fillId="20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" fillId="21" borderId="19" xfId="0" applyFont="1" applyFill="1" applyBorder="1" applyAlignment="1">
      <alignment horizontal="center" vertical="center"/>
    </xf>
    <xf numFmtId="0" fontId="17" fillId="12" borderId="20" xfId="0" applyFont="1" applyFill="1" applyBorder="1" applyAlignment="1">
      <alignment horizontal="center" vertical="center"/>
    </xf>
    <xf numFmtId="0" fontId="17" fillId="12" borderId="19" xfId="0" applyFont="1" applyFill="1" applyBorder="1" applyAlignment="1">
      <alignment horizontal="center" vertical="center"/>
    </xf>
    <xf numFmtId="49" fontId="1" fillId="18" borderId="22" xfId="0" applyNumberFormat="1" applyFont="1" applyFill="1" applyBorder="1" applyAlignment="1">
      <alignment horizontal="center" vertical="center"/>
    </xf>
    <xf numFmtId="0" fontId="17" fillId="19" borderId="16" xfId="0" applyFont="1" applyFill="1" applyBorder="1" applyAlignment="1">
      <alignment horizontal="center" vertical="center"/>
    </xf>
    <xf numFmtId="0" fontId="20" fillId="4" borderId="0" xfId="0" applyFont="1" applyFill="1"/>
    <xf numFmtId="0" fontId="20" fillId="0" borderId="16" xfId="0" applyFont="1" applyBorder="1" applyAlignment="1">
      <alignment horizontal="center"/>
    </xf>
    <xf numFmtId="0" fontId="23" fillId="11" borderId="16" xfId="0" applyFont="1" applyFill="1" applyBorder="1" applyAlignment="1">
      <alignment horizontal="center" wrapText="1"/>
    </xf>
    <xf numFmtId="166" fontId="23" fillId="12" borderId="16" xfId="3" applyNumberFormat="1" applyFont="1" applyFill="1" applyBorder="1" applyAlignment="1">
      <alignment horizontal="center"/>
    </xf>
    <xf numFmtId="2" fontId="23" fillId="12" borderId="16" xfId="3" applyNumberFormat="1" applyFont="1" applyFill="1" applyBorder="1" applyAlignment="1">
      <alignment horizontal="center"/>
    </xf>
    <xf numFmtId="2" fontId="10" fillId="4" borderId="0" xfId="3" applyNumberFormat="1" applyFont="1" applyFill="1" applyBorder="1"/>
    <xf numFmtId="2" fontId="13" fillId="10" borderId="3" xfId="3" applyNumberFormat="1" applyFont="1" applyFill="1" applyBorder="1" applyAlignment="1">
      <alignment vertical="center" wrapText="1"/>
    </xf>
    <xf numFmtId="2" fontId="17" fillId="10" borderId="18" xfId="3" applyNumberFormat="1" applyFont="1" applyFill="1" applyBorder="1" applyAlignment="1">
      <alignment vertical="center" wrapText="1"/>
    </xf>
    <xf numFmtId="2" fontId="10" fillId="12" borderId="16" xfId="3" applyNumberFormat="1" applyFont="1" applyFill="1" applyBorder="1"/>
    <xf numFmtId="2" fontId="13" fillId="4" borderId="17" xfId="3" applyNumberFormat="1" applyFont="1" applyFill="1" applyBorder="1" applyAlignment="1">
      <alignment vertical="center"/>
    </xf>
    <xf numFmtId="0" fontId="1" fillId="12" borderId="0" xfId="0" applyFont="1" applyFill="1"/>
    <xf numFmtId="3" fontId="7" fillId="12" borderId="0" xfId="0" applyNumberFormat="1" applyFont="1" applyFill="1" applyAlignment="1">
      <alignment horizontal="center"/>
    </xf>
    <xf numFmtId="0" fontId="7" fillId="12" borderId="0" xfId="0" applyFont="1" applyFill="1"/>
    <xf numFmtId="165" fontId="7" fillId="12" borderId="0" xfId="0" applyNumberFormat="1" applyFont="1" applyFill="1"/>
    <xf numFmtId="0" fontId="11" fillId="12" borderId="0" xfId="1" applyFont="1" applyFill="1" applyBorder="1"/>
    <xf numFmtId="0" fontId="7" fillId="12" borderId="0" xfId="0" applyFont="1" applyFill="1" applyAlignment="1">
      <alignment horizontal="center"/>
    </xf>
    <xf numFmtId="2" fontId="10" fillId="12" borderId="0" xfId="3" applyNumberFormat="1" applyFont="1" applyFill="1" applyBorder="1"/>
    <xf numFmtId="3" fontId="7" fillId="12" borderId="0" xfId="0" applyNumberFormat="1" applyFont="1" applyFill="1"/>
    <xf numFmtId="0" fontId="12" fillId="12" borderId="0" xfId="0" applyFont="1" applyFill="1"/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right"/>
    </xf>
    <xf numFmtId="9" fontId="1" fillId="12" borderId="0" xfId="0" applyNumberFormat="1" applyFont="1" applyFill="1"/>
    <xf numFmtId="3" fontId="1" fillId="12" borderId="16" xfId="0" applyNumberFormat="1" applyFont="1" applyFill="1" applyBorder="1"/>
    <xf numFmtId="3" fontId="1" fillId="12" borderId="0" xfId="0" applyNumberFormat="1" applyFont="1" applyFill="1"/>
    <xf numFmtId="0" fontId="6" fillId="0" borderId="0" xfId="0" applyFont="1"/>
    <xf numFmtId="3" fontId="28" fillId="0" borderId="0" xfId="0" applyNumberFormat="1" applyFont="1"/>
    <xf numFmtId="3" fontId="10" fillId="16" borderId="16" xfId="0" applyNumberFormat="1" applyFont="1" applyFill="1" applyBorder="1" applyAlignment="1">
      <alignment horizontal="center" vertical="center"/>
    </xf>
    <xf numFmtId="3" fontId="10" fillId="15" borderId="16" xfId="0" applyNumberFormat="1" applyFont="1" applyFill="1" applyBorder="1" applyAlignment="1">
      <alignment horizontal="center" vertical="center"/>
    </xf>
    <xf numFmtId="0" fontId="10" fillId="16" borderId="19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3" fontId="10" fillId="16" borderId="19" xfId="0" applyNumberFormat="1" applyFont="1" applyFill="1" applyBorder="1" applyAlignment="1">
      <alignment horizontal="center" vertical="center"/>
    </xf>
    <xf numFmtId="0" fontId="29" fillId="21" borderId="19" xfId="0" applyFont="1" applyFill="1" applyBorder="1" applyAlignment="1">
      <alignment horizontal="center" vertical="center"/>
    </xf>
    <xf numFmtId="0" fontId="20" fillId="22" borderId="0" xfId="0" applyFont="1" applyFill="1"/>
    <xf numFmtId="0" fontId="20" fillId="29" borderId="0" xfId="0" applyFont="1" applyFill="1"/>
    <xf numFmtId="0" fontId="23" fillId="15" borderId="0" xfId="0" applyFont="1" applyFill="1" applyAlignment="1">
      <alignment horizontal="center"/>
    </xf>
    <xf numFmtId="0" fontId="30" fillId="29" borderId="0" xfId="0" applyFont="1" applyFill="1"/>
    <xf numFmtId="3" fontId="23" fillId="29" borderId="16" xfId="0" applyNumberFormat="1" applyFont="1" applyFill="1" applyBorder="1"/>
    <xf numFmtId="0" fontId="20" fillId="12" borderId="0" xfId="0" applyFont="1" applyFill="1"/>
    <xf numFmtId="166" fontId="20" fillId="12" borderId="0" xfId="0" applyNumberFormat="1" applyFont="1" applyFill="1"/>
    <xf numFmtId="0" fontId="20" fillId="0" borderId="15" xfId="0" applyFont="1" applyBorder="1"/>
    <xf numFmtId="0" fontId="24" fillId="23" borderId="15" xfId="0" applyFont="1" applyFill="1" applyBorder="1"/>
    <xf numFmtId="0" fontId="20" fillId="30" borderId="16" xfId="0" applyFont="1" applyFill="1" applyBorder="1" applyAlignment="1">
      <alignment horizontal="center"/>
    </xf>
    <xf numFmtId="10" fontId="20" fillId="30" borderId="16" xfId="4" applyNumberFormat="1" applyFont="1" applyFill="1" applyBorder="1"/>
    <xf numFmtId="10" fontId="23" fillId="12" borderId="16" xfId="4" applyNumberFormat="1" applyFont="1" applyFill="1" applyBorder="1"/>
    <xf numFmtId="2" fontId="15" fillId="11" borderId="0" xfId="0" applyNumberFormat="1" applyFont="1" applyFill="1" applyAlignment="1">
      <alignment horizontal="center" vertical="center"/>
    </xf>
    <xf numFmtId="2" fontId="27" fillId="11" borderId="0" xfId="0" applyNumberFormat="1" applyFont="1" applyFill="1" applyAlignment="1">
      <alignment horizontal="center" vertical="center"/>
    </xf>
    <xf numFmtId="0" fontId="6" fillId="11" borderId="0" xfId="0" applyFont="1" applyFill="1"/>
    <xf numFmtId="9" fontId="20" fillId="0" borderId="0" xfId="4" applyFont="1"/>
    <xf numFmtId="10" fontId="23" fillId="22" borderId="16" xfId="4" applyNumberFormat="1" applyFont="1" applyFill="1" applyBorder="1" applyAlignment="1">
      <alignment horizontal="center"/>
    </xf>
    <xf numFmtId="0" fontId="27" fillId="11" borderId="0" xfId="0" applyFont="1" applyFill="1"/>
    <xf numFmtId="0" fontId="32" fillId="0" borderId="0" xfId="0" applyFont="1"/>
    <xf numFmtId="0" fontId="10" fillId="0" borderId="16" xfId="0" applyFont="1" applyBorder="1"/>
    <xf numFmtId="0" fontId="6" fillId="11" borderId="16" xfId="0" applyFont="1" applyFill="1" applyBorder="1"/>
    <xf numFmtId="0" fontId="33" fillId="31" borderId="0" xfId="0" applyFont="1" applyFill="1"/>
    <xf numFmtId="0" fontId="6" fillId="31" borderId="0" xfId="0" applyFont="1" applyFill="1"/>
    <xf numFmtId="0" fontId="19" fillId="5" borderId="24" xfId="2" applyFont="1" applyFill="1" applyBorder="1" applyAlignment="1">
      <alignment horizontal="center" vertical="center"/>
    </xf>
    <xf numFmtId="0" fontId="14" fillId="5" borderId="4" xfId="2" applyFont="1" applyFill="1" applyBorder="1" applyAlignment="1">
      <alignment horizontal="center" vertical="center"/>
    </xf>
    <xf numFmtId="0" fontId="14" fillId="5" borderId="25" xfId="2" applyFont="1" applyFill="1" applyBorder="1" applyAlignment="1">
      <alignment horizontal="center" vertical="center"/>
    </xf>
    <xf numFmtId="0" fontId="19" fillId="6" borderId="2" xfId="2" applyFont="1" applyFill="1" applyBorder="1" applyAlignment="1">
      <alignment horizontal="left" vertical="center"/>
    </xf>
    <xf numFmtId="2" fontId="13" fillId="4" borderId="0" xfId="3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4" fillId="5" borderId="24" xfId="2" applyFont="1" applyFill="1" applyBorder="1" applyAlignment="1">
      <alignment horizontal="center" vertical="center"/>
    </xf>
    <xf numFmtId="0" fontId="19" fillId="5" borderId="4" xfId="2" applyFont="1" applyFill="1" applyBorder="1" applyAlignment="1">
      <alignment horizontal="center" vertical="center"/>
    </xf>
    <xf numFmtId="0" fontId="19" fillId="5" borderId="25" xfId="2" applyFont="1" applyFill="1" applyBorder="1" applyAlignment="1">
      <alignment horizontal="center" vertical="center"/>
    </xf>
    <xf numFmtId="0" fontId="14" fillId="5" borderId="24" xfId="2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14" fillId="5" borderId="25" xfId="2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23" fillId="12" borderId="24" xfId="0" applyFont="1" applyFill="1" applyBorder="1" applyAlignment="1">
      <alignment horizontal="center"/>
    </xf>
    <xf numFmtId="0" fontId="23" fillId="12" borderId="4" xfId="0" applyFont="1" applyFill="1" applyBorder="1" applyAlignment="1">
      <alignment horizontal="center"/>
    </xf>
    <xf numFmtId="0" fontId="23" fillId="12" borderId="25" xfId="0" applyFont="1" applyFill="1" applyBorder="1" applyAlignment="1">
      <alignment horizontal="center"/>
    </xf>
    <xf numFmtId="0" fontId="20" fillId="14" borderId="0" xfId="0" applyFont="1" applyFill="1" applyAlignment="1">
      <alignment horizontal="center"/>
    </xf>
    <xf numFmtId="0" fontId="23" fillId="11" borderId="23" xfId="0" applyFont="1" applyFill="1" applyBorder="1" applyAlignment="1">
      <alignment horizontal="center" wrapText="1"/>
    </xf>
    <xf numFmtId="0" fontId="23" fillId="11" borderId="19" xfId="0" applyFont="1" applyFill="1" applyBorder="1" applyAlignment="1">
      <alignment horizontal="center" wrapText="1"/>
    </xf>
    <xf numFmtId="0" fontId="26" fillId="11" borderId="21" xfId="0" applyFont="1" applyFill="1" applyBorder="1" applyAlignment="1">
      <alignment horizontal="center" wrapText="1"/>
    </xf>
    <xf numFmtId="0" fontId="26" fillId="11" borderId="28" xfId="0" applyFont="1" applyFill="1" applyBorder="1" applyAlignment="1">
      <alignment horizontal="center" wrapText="1"/>
    </xf>
    <xf numFmtId="0" fontId="26" fillId="11" borderId="15" xfId="0" applyFont="1" applyFill="1" applyBorder="1" applyAlignment="1">
      <alignment horizontal="center" wrapText="1"/>
    </xf>
    <xf numFmtId="0" fontId="23" fillId="11" borderId="23" xfId="0" applyFont="1" applyFill="1" applyBorder="1" applyAlignment="1">
      <alignment horizontal="center" vertical="center" wrapText="1"/>
    </xf>
    <xf numFmtId="0" fontId="23" fillId="11" borderId="19" xfId="0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horizontal="center" wrapText="1"/>
    </xf>
    <xf numFmtId="0" fontId="26" fillId="14" borderId="27" xfId="0" applyFont="1" applyFill="1" applyBorder="1" applyAlignment="1">
      <alignment horizontal="center"/>
    </xf>
  </cellXfs>
  <cellStyles count="5">
    <cellStyle name="20 % - Accent1" xfId="1" builtinId="30"/>
    <cellStyle name="Accent4" xfId="2" builtinId="41"/>
    <cellStyle name="Milliers" xfId="3" builtinId="3"/>
    <cellStyle name="Normal" xfId="0" builtinId="0"/>
    <cellStyle name="Pourcentag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GD2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992742008259244E-2"/>
          <c:y val="8.8807409997627748E-2"/>
          <c:w val="0.89849919856988769"/>
          <c:h val="0.79930703077628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'Prod juin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juin 2024'!$G$4:$G$33</c:f>
              <c:numCache>
                <c:formatCode>#,##0</c:formatCode>
                <c:ptCount val="30"/>
                <c:pt idx="0">
                  <c:v>2835</c:v>
                </c:pt>
                <c:pt idx="1">
                  <c:v>2808.4</c:v>
                </c:pt>
                <c:pt idx="2">
                  <c:v>2909</c:v>
                </c:pt>
                <c:pt idx="3">
                  <c:v>3449</c:v>
                </c:pt>
                <c:pt idx="4">
                  <c:v>3613</c:v>
                </c:pt>
                <c:pt idx="5">
                  <c:v>3762</c:v>
                </c:pt>
                <c:pt idx="6">
                  <c:v>3257</c:v>
                </c:pt>
                <c:pt idx="7">
                  <c:v>2953</c:v>
                </c:pt>
                <c:pt idx="8">
                  <c:v>2870</c:v>
                </c:pt>
                <c:pt idx="9">
                  <c:v>3342</c:v>
                </c:pt>
                <c:pt idx="10">
                  <c:v>3229</c:v>
                </c:pt>
                <c:pt idx="11">
                  <c:v>3393</c:v>
                </c:pt>
                <c:pt idx="12">
                  <c:v>3472</c:v>
                </c:pt>
                <c:pt idx="13">
                  <c:v>3673</c:v>
                </c:pt>
                <c:pt idx="14">
                  <c:v>3907</c:v>
                </c:pt>
                <c:pt idx="15">
                  <c:v>3436</c:v>
                </c:pt>
                <c:pt idx="16">
                  <c:v>3400</c:v>
                </c:pt>
                <c:pt idx="17">
                  <c:v>3532</c:v>
                </c:pt>
                <c:pt idx="18">
                  <c:v>3554</c:v>
                </c:pt>
                <c:pt idx="19">
                  <c:v>3829</c:v>
                </c:pt>
                <c:pt idx="20">
                  <c:v>3918</c:v>
                </c:pt>
                <c:pt idx="21">
                  <c:v>3684</c:v>
                </c:pt>
                <c:pt idx="22">
                  <c:v>3285</c:v>
                </c:pt>
                <c:pt idx="23">
                  <c:v>3283</c:v>
                </c:pt>
                <c:pt idx="24">
                  <c:v>3192</c:v>
                </c:pt>
                <c:pt idx="25">
                  <c:v>3527</c:v>
                </c:pt>
                <c:pt idx="26">
                  <c:v>3280</c:v>
                </c:pt>
                <c:pt idx="27">
                  <c:v>3220</c:v>
                </c:pt>
                <c:pt idx="28">
                  <c:v>2918</c:v>
                </c:pt>
                <c:pt idx="29">
                  <c:v>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55864"/>
        <c:axId val="288455480"/>
      </c:barChart>
      <c:lineChart>
        <c:grouping val="standard"/>
        <c:varyColors val="0"/>
        <c:ser>
          <c:idx val="0"/>
          <c:order val="0"/>
          <c:tx>
            <c:strRef>
              <c:f>'Prod juin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2024'!$C$4:$C$33</c:f>
              <c:numCache>
                <c:formatCode>#,##0</c:formatCode>
                <c:ptCount val="30"/>
                <c:pt idx="0">
                  <c:v>40</c:v>
                </c:pt>
                <c:pt idx="1">
                  <c:v>35</c:v>
                </c:pt>
                <c:pt idx="2">
                  <c:v>43</c:v>
                </c:pt>
                <c:pt idx="3">
                  <c:v>24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25</c:v>
                </c:pt>
                <c:pt idx="8">
                  <c:v>20</c:v>
                </c:pt>
                <c:pt idx="9">
                  <c:v>20</c:v>
                </c:pt>
                <c:pt idx="10">
                  <c:v>14</c:v>
                </c:pt>
                <c:pt idx="11">
                  <c:v>15</c:v>
                </c:pt>
                <c:pt idx="12">
                  <c:v>18</c:v>
                </c:pt>
                <c:pt idx="13">
                  <c:v>15</c:v>
                </c:pt>
                <c:pt idx="14">
                  <c:v>22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50</c:v>
                </c:pt>
                <c:pt idx="22">
                  <c:v>20</c:v>
                </c:pt>
                <c:pt idx="23">
                  <c:v>20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12</c:v>
                </c:pt>
                <c:pt idx="28">
                  <c:v>15</c:v>
                </c:pt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89888"/>
        <c:axId val="286890272"/>
      </c:lineChart>
      <c:catAx>
        <c:axId val="28688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890272"/>
        <c:crosses val="autoZero"/>
        <c:auto val="1"/>
        <c:lblAlgn val="ctr"/>
        <c:lblOffset val="100"/>
        <c:noMultiLvlLbl val="0"/>
      </c:catAx>
      <c:valAx>
        <c:axId val="2868902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6889888"/>
        <c:crosses val="autoZero"/>
        <c:crossBetween val="between"/>
      </c:valAx>
      <c:valAx>
        <c:axId val="288455480"/>
        <c:scaling>
          <c:orientation val="minMax"/>
          <c:max val="200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455864"/>
        <c:crosses val="max"/>
        <c:crossBetween val="between"/>
      </c:valAx>
      <c:catAx>
        <c:axId val="288455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8845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Vente de gaz du mois </a:t>
            </a:r>
            <a:r>
              <a:rPr lang="en-GB" sz="1400" b="1" i="0" u="none" strike="noStrike" baseline="0">
                <a:effectLst/>
              </a:rPr>
              <a:t>de juin 2024 </a:t>
            </a:r>
            <a:r>
              <a:rPr lang="en-GB" sz="1400"/>
              <a:t>en Nm3</a:t>
            </a:r>
          </a:p>
        </c:rich>
      </c:tx>
      <c:layout>
        <c:manualLayout>
          <c:xMode val="edge"/>
          <c:yMode val="edge"/>
          <c:x val="0.19045906997474374"/>
          <c:y val="2.3931619636741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juin RECAP'!$H$2</c:f>
              <c:strCache>
                <c:ptCount val="1"/>
                <c:pt idx="0">
                  <c:v>Ventes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 juin RECAP'!$H$3:$H$32</c:f>
              <c:numCache>
                <c:formatCode>#,##0</c:formatCode>
                <c:ptCount val="30"/>
                <c:pt idx="0">
                  <c:v>7649</c:v>
                </c:pt>
                <c:pt idx="1">
                  <c:v>7259</c:v>
                </c:pt>
                <c:pt idx="2">
                  <c:v>6973</c:v>
                </c:pt>
                <c:pt idx="3">
                  <c:v>8513</c:v>
                </c:pt>
                <c:pt idx="4">
                  <c:v>8568</c:v>
                </c:pt>
                <c:pt idx="5">
                  <c:v>8404</c:v>
                </c:pt>
                <c:pt idx="6">
                  <c:v>7296</c:v>
                </c:pt>
                <c:pt idx="7">
                  <c:v>11238</c:v>
                </c:pt>
                <c:pt idx="8">
                  <c:v>5863</c:v>
                </c:pt>
                <c:pt idx="9">
                  <c:v>11156</c:v>
                </c:pt>
                <c:pt idx="10">
                  <c:v>9047</c:v>
                </c:pt>
                <c:pt idx="11">
                  <c:v>7995</c:v>
                </c:pt>
                <c:pt idx="12">
                  <c:v>8452</c:v>
                </c:pt>
                <c:pt idx="13">
                  <c:v>7473</c:v>
                </c:pt>
                <c:pt idx="14">
                  <c:v>5710</c:v>
                </c:pt>
                <c:pt idx="15">
                  <c:v>7016</c:v>
                </c:pt>
                <c:pt idx="16">
                  <c:v>6442</c:v>
                </c:pt>
                <c:pt idx="17">
                  <c:v>12714</c:v>
                </c:pt>
                <c:pt idx="18">
                  <c:v>8971</c:v>
                </c:pt>
                <c:pt idx="19">
                  <c:v>8168</c:v>
                </c:pt>
                <c:pt idx="20">
                  <c:v>9077</c:v>
                </c:pt>
                <c:pt idx="21">
                  <c:v>8329</c:v>
                </c:pt>
                <c:pt idx="22">
                  <c:v>7552</c:v>
                </c:pt>
                <c:pt idx="23">
                  <c:v>5677</c:v>
                </c:pt>
                <c:pt idx="24">
                  <c:v>10107</c:v>
                </c:pt>
                <c:pt idx="25">
                  <c:v>8982</c:v>
                </c:pt>
                <c:pt idx="26">
                  <c:v>7152</c:v>
                </c:pt>
                <c:pt idx="27">
                  <c:v>8219</c:v>
                </c:pt>
                <c:pt idx="28">
                  <c:v>6420</c:v>
                </c:pt>
                <c:pt idx="29">
                  <c:v>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19032"/>
        <c:axId val="288820992"/>
      </c:barChart>
      <c:lineChart>
        <c:grouping val="standard"/>
        <c:varyColors val="0"/>
        <c:ser>
          <c:idx val="1"/>
          <c:order val="1"/>
          <c:tx>
            <c:strRef>
              <c:f>' juin RECAP'!$I$2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 juin RECAP'!$I$3:$I$32</c:f>
              <c:numCache>
                <c:formatCode>#,##0</c:formatCode>
                <c:ptCount val="30"/>
                <c:pt idx="0">
                  <c:v>7649</c:v>
                </c:pt>
                <c:pt idx="1">
                  <c:v>14908</c:v>
                </c:pt>
                <c:pt idx="2">
                  <c:v>21881</c:v>
                </c:pt>
                <c:pt idx="3">
                  <c:v>30394</c:v>
                </c:pt>
                <c:pt idx="4">
                  <c:v>38962</c:v>
                </c:pt>
                <c:pt idx="5">
                  <c:v>47366</c:v>
                </c:pt>
                <c:pt idx="6">
                  <c:v>54662</c:v>
                </c:pt>
                <c:pt idx="7">
                  <c:v>65900</c:v>
                </c:pt>
                <c:pt idx="8">
                  <c:v>71763</c:v>
                </c:pt>
                <c:pt idx="9">
                  <c:v>82919</c:v>
                </c:pt>
                <c:pt idx="10">
                  <c:v>91966</c:v>
                </c:pt>
                <c:pt idx="11">
                  <c:v>99961</c:v>
                </c:pt>
                <c:pt idx="12">
                  <c:v>108413</c:v>
                </c:pt>
                <c:pt idx="13">
                  <c:v>115886</c:v>
                </c:pt>
                <c:pt idx="14">
                  <c:v>121596</c:v>
                </c:pt>
                <c:pt idx="15">
                  <c:v>128612</c:v>
                </c:pt>
                <c:pt idx="16">
                  <c:v>135054</c:v>
                </c:pt>
                <c:pt idx="17">
                  <c:v>147768</c:v>
                </c:pt>
                <c:pt idx="18">
                  <c:v>156739</c:v>
                </c:pt>
                <c:pt idx="19">
                  <c:v>164907</c:v>
                </c:pt>
                <c:pt idx="20">
                  <c:v>173984</c:v>
                </c:pt>
                <c:pt idx="21">
                  <c:v>182313</c:v>
                </c:pt>
                <c:pt idx="22">
                  <c:v>189865</c:v>
                </c:pt>
                <c:pt idx="23">
                  <c:v>195542</c:v>
                </c:pt>
                <c:pt idx="24">
                  <c:v>205649</c:v>
                </c:pt>
                <c:pt idx="25">
                  <c:v>214631</c:v>
                </c:pt>
                <c:pt idx="26">
                  <c:v>221783</c:v>
                </c:pt>
                <c:pt idx="27">
                  <c:v>230002</c:v>
                </c:pt>
                <c:pt idx="28">
                  <c:v>236422</c:v>
                </c:pt>
                <c:pt idx="29">
                  <c:v>246166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17072"/>
        <c:axId val="288820600"/>
      </c:lineChart>
      <c:catAx>
        <c:axId val="28881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20600"/>
        <c:crosses val="autoZero"/>
        <c:auto val="1"/>
        <c:lblAlgn val="ctr"/>
        <c:lblOffset val="100"/>
        <c:noMultiLvlLbl val="0"/>
      </c:catAx>
      <c:valAx>
        <c:axId val="2888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7072"/>
        <c:crosses val="autoZero"/>
        <c:crossBetween val="between"/>
      </c:valAx>
      <c:valAx>
        <c:axId val="288820992"/>
        <c:scaling>
          <c:orientation val="minMax"/>
          <c:max val="18000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032"/>
        <c:crosses val="max"/>
        <c:crossBetween val="between"/>
      </c:valAx>
      <c:catAx>
        <c:axId val="288819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88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445436834406711E-2"/>
          <c:y val="0.24457123936322164"/>
          <c:w val="0.81673304612694719"/>
          <c:h val="0.65987016565817458"/>
        </c:manualLayout>
      </c:layout>
      <c:pie3DChart>
        <c:varyColors val="1"/>
        <c:ser>
          <c:idx val="0"/>
          <c:order val="0"/>
          <c:tx>
            <c:v>Contribution par Puits sur la vente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7CF-4792-9A9F-95407F6EC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7CF-4792-9A9F-95407F6EC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DCE-41A8-B67E-AE66CD032B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DCE-41A8-B67E-AE66CD032B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DCE-41A8-B67E-AE66CD032B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CF-4792-9A9F-95407F6ECBC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CF-4792-9A9F-95407F6ECBC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DCE-41A8-B67E-AE66CD032B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DCE-41A8-B67E-AE66CD032BA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DCE-41A8-B67E-AE66CD032BA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 juin RECAP'!$L$3:$L$8</c15:sqref>
                  </c15:fullRef>
                </c:ext>
              </c:extLst>
              <c:f>(' juin RECAP'!$L$3:$L$4,' juin RECAP'!$L$6:$L$8)</c:f>
              <c:strCache>
                <c:ptCount val="5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juin RECAP'!$O$3:$O$8</c15:sqref>
                  </c15:fullRef>
                </c:ext>
              </c:extLst>
              <c:f>(' juin RECAP'!$O$3:$O$4,' juin RECAP'!$O$6:$O$8)</c:f>
              <c:numCache>
                <c:formatCode>0%</c:formatCode>
                <c:ptCount val="5"/>
                <c:pt idx="0">
                  <c:v>0.36787777353493173</c:v>
                </c:pt>
                <c:pt idx="1">
                  <c:v>3.9587107886548102E-2</c:v>
                </c:pt>
                <c:pt idx="2">
                  <c:v>0.31420261124606974</c:v>
                </c:pt>
                <c:pt idx="3" formatCode="0.00%">
                  <c:v>6.847411909036992E-2</c:v>
                </c:pt>
                <c:pt idx="4">
                  <c:v>0.20985838824208056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 juin RECAP'!$O$5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60B5-42FA-B1B5-2066063934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Différence Prod-Vente par puits (%)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juin RECAP'!$P$2</c:f>
              <c:strCache>
                <c:ptCount val="1"/>
                <c:pt idx="0">
                  <c:v>Prod-vente en Pourcent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0.112266827346439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24-4CF0-9F69-E47B0E4D5DCE}"/>
                </c:ext>
              </c:extLst>
            </c:dLbl>
            <c:dLbl>
              <c:idx val="2"/>
              <c:layout>
                <c:manualLayout>
                  <c:x val="-4.8620906588282654E-17"/>
                  <c:y val="7.46102068872122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24-4CF0-9F69-E47B0E4D5DCE}"/>
                </c:ext>
              </c:extLst>
            </c:dLbl>
            <c:dLbl>
              <c:idx val="4"/>
              <c:layout>
                <c:manualLayout>
                  <c:x val="0"/>
                  <c:y val="6.4823555385719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24-4CF0-9F69-E47B0E4D5DCE}"/>
                </c:ext>
              </c:extLst>
            </c:dLbl>
            <c:dLbl>
              <c:idx val="5"/>
              <c:layout>
                <c:manualLayout>
                  <c:x val="-9.7241813176565308E-17"/>
                  <c:y val="7.91096967193305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24-4CF0-9F69-E47B0E4D5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 juin RECAP'!$L$3:$L$9</c15:sqref>
                  </c15:fullRef>
                </c:ext>
              </c:extLst>
              <c:f>(' juin RECAP'!$L$3:$L$4,' juin RECAP'!$L$6:$L$9)</c:f>
              <c:strCache>
                <c:ptCount val="6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juin RECAP'!$P$3:$P$9</c15:sqref>
                  </c15:fullRef>
                </c:ext>
              </c:extLst>
              <c:f>(' juin RECAP'!$P$3:$P$4,' juin RECAP'!$P$6:$P$9)</c:f>
              <c:numCache>
                <c:formatCode>0%</c:formatCode>
                <c:ptCount val="6"/>
                <c:pt idx="0">
                  <c:v>0.10066398266455066</c:v>
                </c:pt>
                <c:pt idx="1">
                  <c:v>0.12347766644480017</c:v>
                </c:pt>
                <c:pt idx="2">
                  <c:v>0.10635451195883132</c:v>
                </c:pt>
                <c:pt idx="3">
                  <c:v>0.10949568378009988</c:v>
                </c:pt>
                <c:pt idx="4">
                  <c:v>0.10555831617803645</c:v>
                </c:pt>
                <c:pt idx="5">
                  <c:v>0.10501233232115219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0-4972-AE34-6ED981A124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88822560"/>
        <c:axId val="288819816"/>
      </c:barChart>
      <c:catAx>
        <c:axId val="2888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816"/>
        <c:crosses val="autoZero"/>
        <c:auto val="1"/>
        <c:lblAlgn val="ctr"/>
        <c:lblOffset val="100"/>
        <c:noMultiLvlLbl val="0"/>
      </c:catAx>
      <c:valAx>
        <c:axId val="2888198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88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 juin RECAP'!$X$2</c:f>
              <c:strCache>
                <c:ptCount val="1"/>
                <c:pt idx="0">
                  <c:v>Pourcentage sur le total vente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3A-4EC3-B6C3-A5466FD013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3A-4EC3-B6C3-A5466FD013F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3A-4EC3-B6C3-A5466FD013F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3A-4EC3-B6C3-A5466FD013F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juin RECAP'!$U$3:$U$4</c:f>
              <c:strCache>
                <c:ptCount val="2"/>
                <c:pt idx="0">
                  <c:v>GD-2</c:v>
                </c:pt>
                <c:pt idx="1">
                  <c:v>Sadiaratou</c:v>
                </c:pt>
              </c:strCache>
            </c:strRef>
          </c:cat>
          <c:val>
            <c:numRef>
              <c:f>' juin RECAP'!$X$3:$X$4</c:f>
              <c:numCache>
                <c:formatCode>0%</c:formatCode>
                <c:ptCount val="2"/>
                <c:pt idx="0">
                  <c:v>0.36787777353493173</c:v>
                </c:pt>
                <c:pt idx="1">
                  <c:v>0.63212222646506833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E1C-B134-C36C02B4CBD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1B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juin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juin 2024'!$R$4:$R$33</c:f>
              <c:numCache>
                <c:formatCode>General</c:formatCode>
                <c:ptCount val="30"/>
                <c:pt idx="0">
                  <c:v>166</c:v>
                </c:pt>
                <c:pt idx="1">
                  <c:v>157.80000000000001</c:v>
                </c:pt>
                <c:pt idx="2">
                  <c:v>162</c:v>
                </c:pt>
                <c:pt idx="3">
                  <c:v>178</c:v>
                </c:pt>
                <c:pt idx="4">
                  <c:v>215</c:v>
                </c:pt>
                <c:pt idx="5">
                  <c:v>214</c:v>
                </c:pt>
                <c:pt idx="6">
                  <c:v>1144</c:v>
                </c:pt>
                <c:pt idx="7">
                  <c:v>1022</c:v>
                </c:pt>
                <c:pt idx="8">
                  <c:v>797</c:v>
                </c:pt>
                <c:pt idx="9">
                  <c:v>527</c:v>
                </c:pt>
                <c:pt idx="10">
                  <c:v>649</c:v>
                </c:pt>
                <c:pt idx="11">
                  <c:v>490</c:v>
                </c:pt>
                <c:pt idx="12">
                  <c:v>334</c:v>
                </c:pt>
                <c:pt idx="13">
                  <c:v>412</c:v>
                </c:pt>
                <c:pt idx="14">
                  <c:v>414</c:v>
                </c:pt>
                <c:pt idx="15">
                  <c:v>478</c:v>
                </c:pt>
                <c:pt idx="16">
                  <c:v>366</c:v>
                </c:pt>
                <c:pt idx="17">
                  <c:v>368</c:v>
                </c:pt>
                <c:pt idx="18">
                  <c:v>234</c:v>
                </c:pt>
                <c:pt idx="19">
                  <c:v>258</c:v>
                </c:pt>
                <c:pt idx="20">
                  <c:v>204</c:v>
                </c:pt>
                <c:pt idx="21">
                  <c:v>332</c:v>
                </c:pt>
                <c:pt idx="22">
                  <c:v>317</c:v>
                </c:pt>
                <c:pt idx="23">
                  <c:v>257</c:v>
                </c:pt>
                <c:pt idx="24">
                  <c:v>247</c:v>
                </c:pt>
                <c:pt idx="25">
                  <c:v>238</c:v>
                </c:pt>
                <c:pt idx="26">
                  <c:v>232</c:v>
                </c:pt>
                <c:pt idx="27">
                  <c:v>237</c:v>
                </c:pt>
                <c:pt idx="28">
                  <c:v>264</c:v>
                </c:pt>
                <c:pt idx="2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46040"/>
        <c:axId val="287945656"/>
      </c:barChart>
      <c:lineChart>
        <c:grouping val="standard"/>
        <c:varyColors val="0"/>
        <c:ser>
          <c:idx val="0"/>
          <c:order val="0"/>
          <c:tx>
            <c:strRef>
              <c:f>'Prod juin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2024'!$N$4:$N$33</c:f>
              <c:numCache>
                <c:formatCode>General</c:formatCode>
                <c:ptCount val="3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25</c:v>
                </c:pt>
                <c:pt idx="5">
                  <c:v>30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25</c:v>
                </c:pt>
                <c:pt idx="10">
                  <c:v>30</c:v>
                </c:pt>
                <c:pt idx="11">
                  <c:v>30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30</c:v>
                </c:pt>
                <c:pt idx="16">
                  <c:v>30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25</c:v>
                </c:pt>
                <c:pt idx="24">
                  <c:v>30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44888"/>
        <c:axId val="287945272"/>
      </c:lineChart>
      <c:catAx>
        <c:axId val="28794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5272"/>
        <c:crosses val="autoZero"/>
        <c:auto val="1"/>
        <c:lblAlgn val="ctr"/>
        <c:lblOffset val="100"/>
        <c:noMultiLvlLbl val="0"/>
      </c:catAx>
      <c:valAx>
        <c:axId val="28794527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44888"/>
        <c:crosses val="autoZero"/>
        <c:crossBetween val="between"/>
      </c:valAx>
      <c:valAx>
        <c:axId val="287945656"/>
        <c:scaling>
          <c:orientation val="minMax"/>
          <c:max val="2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6040"/>
        <c:crosses val="max"/>
        <c:crossBetween val="between"/>
      </c:valAx>
      <c:catAx>
        <c:axId val="287946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7945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2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juin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juin 2024'!$AC$3:$AC$34</c:f>
            </c:numRef>
          </c:val>
          <c:extLst>
            <c:ext xmlns:c16="http://schemas.microsoft.com/office/drawing/2014/chart" uri="{C3380CC4-5D6E-409C-BE32-E72D297353CC}">
              <c16:uniqueId val="{00000000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12256"/>
        <c:axId val="288011872"/>
      </c:barChart>
      <c:lineChart>
        <c:grouping val="standard"/>
        <c:varyColors val="0"/>
        <c:ser>
          <c:idx val="0"/>
          <c:order val="0"/>
          <c:tx>
            <c:strRef>
              <c:f>'Prod juin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2024'!$Y$3:$Y$34</c:f>
            </c:numRef>
          </c:val>
          <c:smooth val="0"/>
          <c:extLst>
            <c:ext xmlns:c16="http://schemas.microsoft.com/office/drawing/2014/chart" uri="{C3380CC4-5D6E-409C-BE32-E72D297353CC}">
              <c16:uniqueId val="{00000001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94712"/>
        <c:axId val="287995096"/>
      </c:lineChart>
      <c:catAx>
        <c:axId val="28799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95096"/>
        <c:crosses val="autoZero"/>
        <c:auto val="1"/>
        <c:lblAlgn val="ctr"/>
        <c:lblOffset val="100"/>
        <c:noMultiLvlLbl val="0"/>
      </c:catAx>
      <c:valAx>
        <c:axId val="2879950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94712"/>
        <c:crosses val="autoZero"/>
        <c:crossBetween val="between"/>
      </c:valAx>
      <c:valAx>
        <c:axId val="28801187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012256"/>
        <c:crosses val="max"/>
        <c:crossBetween val="between"/>
      </c:valAx>
      <c:catAx>
        <c:axId val="28801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8801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3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juin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juin 2024'!$AN$4:$AN$34</c:f>
              <c:numCache>
                <c:formatCode>#,##0</c:formatCode>
                <c:ptCount val="31"/>
                <c:pt idx="0">
                  <c:v>2573</c:v>
                </c:pt>
                <c:pt idx="1">
                  <c:v>2692.1</c:v>
                </c:pt>
                <c:pt idx="2">
                  <c:v>2733</c:v>
                </c:pt>
                <c:pt idx="3">
                  <c:v>3082</c:v>
                </c:pt>
                <c:pt idx="4">
                  <c:v>3056</c:v>
                </c:pt>
                <c:pt idx="5">
                  <c:v>2940</c:v>
                </c:pt>
                <c:pt idx="6">
                  <c:v>2692</c:v>
                </c:pt>
                <c:pt idx="7">
                  <c:v>3065</c:v>
                </c:pt>
                <c:pt idx="8">
                  <c:v>2673</c:v>
                </c:pt>
                <c:pt idx="9">
                  <c:v>2618</c:v>
                </c:pt>
                <c:pt idx="10">
                  <c:v>2944</c:v>
                </c:pt>
                <c:pt idx="11">
                  <c:v>2744</c:v>
                </c:pt>
                <c:pt idx="12">
                  <c:v>2653</c:v>
                </c:pt>
                <c:pt idx="13">
                  <c:v>2170</c:v>
                </c:pt>
                <c:pt idx="14">
                  <c:v>2658</c:v>
                </c:pt>
                <c:pt idx="15">
                  <c:v>3054</c:v>
                </c:pt>
                <c:pt idx="16">
                  <c:v>2565</c:v>
                </c:pt>
                <c:pt idx="17">
                  <c:v>2188</c:v>
                </c:pt>
                <c:pt idx="18">
                  <c:v>2475</c:v>
                </c:pt>
                <c:pt idx="19">
                  <c:v>3266</c:v>
                </c:pt>
                <c:pt idx="20">
                  <c:v>3218</c:v>
                </c:pt>
                <c:pt idx="21">
                  <c:v>3115</c:v>
                </c:pt>
                <c:pt idx="22">
                  <c:v>3298</c:v>
                </c:pt>
                <c:pt idx="23">
                  <c:v>3164</c:v>
                </c:pt>
                <c:pt idx="24">
                  <c:v>2872</c:v>
                </c:pt>
                <c:pt idx="25">
                  <c:v>2983</c:v>
                </c:pt>
                <c:pt idx="26">
                  <c:v>3196</c:v>
                </c:pt>
                <c:pt idx="27">
                  <c:v>3027</c:v>
                </c:pt>
                <c:pt idx="28">
                  <c:v>3451</c:v>
                </c:pt>
                <c:pt idx="29">
                  <c:v>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240"/>
        <c:axId val="285943984"/>
      </c:barChart>
      <c:lineChart>
        <c:grouping val="standard"/>
        <c:varyColors val="0"/>
        <c:ser>
          <c:idx val="0"/>
          <c:order val="0"/>
          <c:tx>
            <c:strRef>
              <c:f>'Prod juin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2024'!$AJ$4:$AJ$34</c:f>
              <c:numCache>
                <c:formatCode>General</c:formatCode>
                <c:ptCount val="3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30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0456"/>
        <c:axId val="285940848"/>
      </c:lineChart>
      <c:catAx>
        <c:axId val="28594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0848"/>
        <c:crosses val="autoZero"/>
        <c:auto val="1"/>
        <c:lblAlgn val="ctr"/>
        <c:lblOffset val="100"/>
        <c:noMultiLvlLbl val="0"/>
      </c:catAx>
      <c:valAx>
        <c:axId val="28594084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0456"/>
        <c:crosses val="autoZero"/>
        <c:crossBetween val="between"/>
      </c:valAx>
      <c:valAx>
        <c:axId val="285943984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240"/>
        <c:crosses val="max"/>
        <c:crossBetween val="between"/>
      </c:valAx>
      <c:catAx>
        <c:axId val="285941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4A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juin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juin 2024'!$CB$4:$CB$34</c:f>
              <c:numCache>
                <c:formatCode>#,##0</c:formatCode>
                <c:ptCount val="31"/>
                <c:pt idx="0">
                  <c:v>184</c:v>
                </c:pt>
                <c:pt idx="1">
                  <c:v>174.6</c:v>
                </c:pt>
                <c:pt idx="2">
                  <c:v>184</c:v>
                </c:pt>
                <c:pt idx="3">
                  <c:v>231</c:v>
                </c:pt>
                <c:pt idx="4">
                  <c:v>268</c:v>
                </c:pt>
                <c:pt idx="5">
                  <c:v>310</c:v>
                </c:pt>
                <c:pt idx="6">
                  <c:v>1183</c:v>
                </c:pt>
                <c:pt idx="7">
                  <c:v>1744</c:v>
                </c:pt>
                <c:pt idx="8">
                  <c:v>1552</c:v>
                </c:pt>
                <c:pt idx="9">
                  <c:v>1270</c:v>
                </c:pt>
                <c:pt idx="10">
                  <c:v>1077</c:v>
                </c:pt>
                <c:pt idx="11">
                  <c:v>958</c:v>
                </c:pt>
                <c:pt idx="12">
                  <c:v>807</c:v>
                </c:pt>
                <c:pt idx="13">
                  <c:v>762</c:v>
                </c:pt>
                <c:pt idx="14">
                  <c:v>733</c:v>
                </c:pt>
                <c:pt idx="15">
                  <c:v>612</c:v>
                </c:pt>
                <c:pt idx="16">
                  <c:v>635</c:v>
                </c:pt>
                <c:pt idx="17">
                  <c:v>734</c:v>
                </c:pt>
                <c:pt idx="18">
                  <c:v>495</c:v>
                </c:pt>
                <c:pt idx="19">
                  <c:v>452</c:v>
                </c:pt>
                <c:pt idx="20">
                  <c:v>545</c:v>
                </c:pt>
                <c:pt idx="21">
                  <c:v>252</c:v>
                </c:pt>
                <c:pt idx="22">
                  <c:v>481</c:v>
                </c:pt>
                <c:pt idx="23">
                  <c:v>486</c:v>
                </c:pt>
                <c:pt idx="24">
                  <c:v>406</c:v>
                </c:pt>
                <c:pt idx="25">
                  <c:v>499</c:v>
                </c:pt>
                <c:pt idx="26">
                  <c:v>383</c:v>
                </c:pt>
                <c:pt idx="27">
                  <c:v>409</c:v>
                </c:pt>
                <c:pt idx="28">
                  <c:v>596</c:v>
                </c:pt>
                <c:pt idx="29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3200"/>
        <c:axId val="285943592"/>
      </c:barChart>
      <c:lineChart>
        <c:grouping val="standard"/>
        <c:varyColors val="0"/>
        <c:ser>
          <c:idx val="0"/>
          <c:order val="0"/>
          <c:tx>
            <c:strRef>
              <c:f>'Prod juin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2024'!$BX$4:$BX$34</c:f>
              <c:numCache>
                <c:formatCode>General</c:formatCode>
                <c:ptCount val="31"/>
                <c:pt idx="0">
                  <c:v>40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  <c:pt idx="7">
                  <c:v>50</c:v>
                </c:pt>
                <c:pt idx="8">
                  <c:v>45</c:v>
                </c:pt>
                <c:pt idx="9">
                  <c:v>40</c:v>
                </c:pt>
                <c:pt idx="10">
                  <c:v>40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35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30</c:v>
                </c:pt>
                <c:pt idx="19">
                  <c:v>30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30</c:v>
                </c:pt>
                <c:pt idx="28">
                  <c:v>40</c:v>
                </c:pt>
                <c:pt idx="2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6728"/>
        <c:axId val="285946336"/>
      </c:lineChart>
      <c:catAx>
        <c:axId val="28594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6336"/>
        <c:crosses val="autoZero"/>
        <c:auto val="1"/>
        <c:lblAlgn val="ctr"/>
        <c:lblOffset val="100"/>
        <c:noMultiLvlLbl val="0"/>
      </c:catAx>
      <c:valAx>
        <c:axId val="28594633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6728"/>
        <c:crosses val="autoZero"/>
        <c:crossBetween val="between"/>
      </c:valAx>
      <c:valAx>
        <c:axId val="28594359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3200"/>
        <c:crosses val="max"/>
        <c:crossBetween val="between"/>
      </c:valAx>
      <c:catAx>
        <c:axId val="28594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6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/>
              <a:t>Pression</a:t>
            </a:r>
            <a:r>
              <a:rPr lang="en-GB" baseline="0"/>
              <a:t> de tête de puits / Production par jour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468871086865452E-2"/>
          <c:y val="9.5608225881334871E-2"/>
          <c:w val="0.9040690974287473"/>
          <c:h val="0.79930703077628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'Prod juin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juin 2024'!$CM$4:$CM$34</c:f>
              <c:numCache>
                <c:formatCode>#,##0</c:formatCode>
                <c:ptCount val="31"/>
                <c:pt idx="0">
                  <c:v>1587</c:v>
                </c:pt>
                <c:pt idx="1">
                  <c:v>1394.7</c:v>
                </c:pt>
                <c:pt idx="2">
                  <c:v>1878</c:v>
                </c:pt>
                <c:pt idx="3">
                  <c:v>2480</c:v>
                </c:pt>
                <c:pt idx="4">
                  <c:v>2232</c:v>
                </c:pt>
                <c:pt idx="5">
                  <c:v>2209</c:v>
                </c:pt>
                <c:pt idx="6">
                  <c:v>2187</c:v>
                </c:pt>
                <c:pt idx="7">
                  <c:v>2028</c:v>
                </c:pt>
                <c:pt idx="8">
                  <c:v>2058</c:v>
                </c:pt>
                <c:pt idx="9">
                  <c:v>1829</c:v>
                </c:pt>
                <c:pt idx="10">
                  <c:v>1881</c:v>
                </c:pt>
                <c:pt idx="11">
                  <c:v>1855</c:v>
                </c:pt>
                <c:pt idx="12">
                  <c:v>1858</c:v>
                </c:pt>
                <c:pt idx="13">
                  <c:v>1850</c:v>
                </c:pt>
                <c:pt idx="14">
                  <c:v>1715</c:v>
                </c:pt>
                <c:pt idx="15">
                  <c:v>1920</c:v>
                </c:pt>
                <c:pt idx="16">
                  <c:v>1762</c:v>
                </c:pt>
                <c:pt idx="17">
                  <c:v>1643</c:v>
                </c:pt>
                <c:pt idx="18">
                  <c:v>2027</c:v>
                </c:pt>
                <c:pt idx="19">
                  <c:v>1935</c:v>
                </c:pt>
                <c:pt idx="20">
                  <c:v>1794</c:v>
                </c:pt>
                <c:pt idx="21">
                  <c:v>1945</c:v>
                </c:pt>
                <c:pt idx="22">
                  <c:v>2011</c:v>
                </c:pt>
                <c:pt idx="23">
                  <c:v>1897</c:v>
                </c:pt>
                <c:pt idx="24">
                  <c:v>1862</c:v>
                </c:pt>
                <c:pt idx="25">
                  <c:v>2058</c:v>
                </c:pt>
                <c:pt idx="26">
                  <c:v>2012</c:v>
                </c:pt>
                <c:pt idx="27">
                  <c:v>1911</c:v>
                </c:pt>
                <c:pt idx="28">
                  <c:v>2003</c:v>
                </c:pt>
                <c:pt idx="29">
                  <c:v>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7120"/>
        <c:axId val="285945552"/>
      </c:barChart>
      <c:lineChart>
        <c:grouping val="standard"/>
        <c:varyColors val="0"/>
        <c:ser>
          <c:idx val="0"/>
          <c:order val="0"/>
          <c:tx>
            <c:strRef>
              <c:f>'Prod juin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2024'!$CI$4:$CI$34</c:f>
              <c:numCache>
                <c:formatCode>General</c:formatCode>
                <c:ptCount val="31"/>
                <c:pt idx="0">
                  <c:v>25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30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20</c:v>
                </c:pt>
                <c:pt idx="27">
                  <c:v>25</c:v>
                </c:pt>
                <c:pt idx="28">
                  <c:v>20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</c:valAx>
      <c:valAx>
        <c:axId val="28594555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120"/>
        <c:crosses val="max"/>
        <c:crossBetween val="between"/>
      </c:valAx>
      <c:catAx>
        <c:axId val="28594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des pressions de Gadiaga à Sococim</a:t>
            </a:r>
          </a:p>
        </c:rich>
      </c:tx>
      <c:layout>
        <c:manualLayout>
          <c:xMode val="edge"/>
          <c:yMode val="edge"/>
          <c:x val="0.35581461184050006"/>
          <c:y val="7.61337118997231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'Prod juin 2024'!$CY$3</c:f>
              <c:strCache>
                <c:ptCount val="1"/>
                <c:pt idx="0">
                  <c:v>4'' Gd 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2024'!$CY$4:$CY$34</c:f>
              <c:numCache>
                <c:formatCode>General</c:formatCode>
                <c:ptCount val="31"/>
                <c:pt idx="0">
                  <c:v>145</c:v>
                </c:pt>
                <c:pt idx="1">
                  <c:v>165</c:v>
                </c:pt>
                <c:pt idx="2">
                  <c:v>155</c:v>
                </c:pt>
                <c:pt idx="3">
                  <c:v>145</c:v>
                </c:pt>
                <c:pt idx="4">
                  <c:v>145</c:v>
                </c:pt>
                <c:pt idx="5">
                  <c:v>140</c:v>
                </c:pt>
                <c:pt idx="6">
                  <c:v>185</c:v>
                </c:pt>
                <c:pt idx="7">
                  <c:v>145</c:v>
                </c:pt>
                <c:pt idx="8">
                  <c:v>175</c:v>
                </c:pt>
                <c:pt idx="9">
                  <c:v>145</c:v>
                </c:pt>
                <c:pt idx="10">
                  <c:v>140</c:v>
                </c:pt>
                <c:pt idx="11">
                  <c:v>150</c:v>
                </c:pt>
                <c:pt idx="12">
                  <c:v>155</c:v>
                </c:pt>
                <c:pt idx="13">
                  <c:v>145</c:v>
                </c:pt>
                <c:pt idx="14">
                  <c:v>185</c:v>
                </c:pt>
                <c:pt idx="15">
                  <c:v>195</c:v>
                </c:pt>
                <c:pt idx="16">
                  <c:v>215</c:v>
                </c:pt>
                <c:pt idx="17">
                  <c:v>145</c:v>
                </c:pt>
                <c:pt idx="18">
                  <c:v>130</c:v>
                </c:pt>
                <c:pt idx="19">
                  <c:v>145</c:v>
                </c:pt>
                <c:pt idx="20">
                  <c:v>140</c:v>
                </c:pt>
                <c:pt idx="21">
                  <c:v>145</c:v>
                </c:pt>
                <c:pt idx="22">
                  <c:v>160</c:v>
                </c:pt>
                <c:pt idx="23">
                  <c:v>165</c:v>
                </c:pt>
                <c:pt idx="24">
                  <c:v>145</c:v>
                </c:pt>
                <c:pt idx="25">
                  <c:v>135</c:v>
                </c:pt>
                <c:pt idx="26">
                  <c:v>145</c:v>
                </c:pt>
                <c:pt idx="27">
                  <c:v>135</c:v>
                </c:pt>
                <c:pt idx="28">
                  <c:v>165</c:v>
                </c:pt>
                <c:pt idx="2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8-4206-BF4F-5D7C1C14BD10}"/>
            </c:ext>
          </c:extLst>
        </c:ser>
        <c:ser>
          <c:idx val="6"/>
          <c:order val="1"/>
          <c:tx>
            <c:strRef>
              <c:f>'Prod juin 2024'!$DA$3</c:f>
              <c:strCache>
                <c:ptCount val="1"/>
                <c:pt idx="0">
                  <c:v>6'' kab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2024'!$DA$4:$DA$34</c:f>
              <c:numCache>
                <c:formatCode>General</c:formatCode>
                <c:ptCount val="31"/>
                <c:pt idx="0">
                  <c:v>75</c:v>
                </c:pt>
                <c:pt idx="1">
                  <c:v>85</c:v>
                </c:pt>
                <c:pt idx="2">
                  <c:v>100</c:v>
                </c:pt>
                <c:pt idx="3">
                  <c:v>80</c:v>
                </c:pt>
                <c:pt idx="4">
                  <c:v>80</c:v>
                </c:pt>
                <c:pt idx="5">
                  <c:v>75</c:v>
                </c:pt>
                <c:pt idx="6">
                  <c:v>120</c:v>
                </c:pt>
                <c:pt idx="7">
                  <c:v>80</c:v>
                </c:pt>
                <c:pt idx="8">
                  <c:v>120</c:v>
                </c:pt>
                <c:pt idx="9">
                  <c:v>75</c:v>
                </c:pt>
                <c:pt idx="10">
                  <c:v>70</c:v>
                </c:pt>
                <c:pt idx="11">
                  <c:v>85</c:v>
                </c:pt>
                <c:pt idx="12">
                  <c:v>80</c:v>
                </c:pt>
                <c:pt idx="13">
                  <c:v>90</c:v>
                </c:pt>
                <c:pt idx="14">
                  <c:v>130</c:v>
                </c:pt>
                <c:pt idx="15">
                  <c:v>145</c:v>
                </c:pt>
                <c:pt idx="16">
                  <c:v>165</c:v>
                </c:pt>
                <c:pt idx="17">
                  <c:v>75</c:v>
                </c:pt>
                <c:pt idx="18">
                  <c:v>60</c:v>
                </c:pt>
                <c:pt idx="19">
                  <c:v>75</c:v>
                </c:pt>
                <c:pt idx="20">
                  <c:v>70</c:v>
                </c:pt>
                <c:pt idx="21">
                  <c:v>70</c:v>
                </c:pt>
                <c:pt idx="22">
                  <c:v>85</c:v>
                </c:pt>
                <c:pt idx="23">
                  <c:v>110</c:v>
                </c:pt>
                <c:pt idx="24">
                  <c:v>80</c:v>
                </c:pt>
                <c:pt idx="25">
                  <c:v>70</c:v>
                </c:pt>
                <c:pt idx="26">
                  <c:v>85</c:v>
                </c:pt>
                <c:pt idx="27">
                  <c:v>80</c:v>
                </c:pt>
                <c:pt idx="28">
                  <c:v>100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8-4206-BF4F-5D7C1C14BD10}"/>
            </c:ext>
          </c:extLst>
        </c:ser>
        <c:ser>
          <c:idx val="8"/>
          <c:order val="2"/>
          <c:tx>
            <c:strRef>
              <c:f>'Prod juin 2024'!$DC$3</c:f>
              <c:strCache>
                <c:ptCount val="1"/>
                <c:pt idx="0">
                  <c:v>24'' storage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2024'!$DC$4:$DC$34</c:f>
              <c:numCache>
                <c:formatCode>General</c:formatCode>
                <c:ptCount val="31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120</c:v>
                </c:pt>
                <c:pt idx="7">
                  <c:v>80</c:v>
                </c:pt>
                <c:pt idx="8">
                  <c:v>135</c:v>
                </c:pt>
                <c:pt idx="9">
                  <c:v>80</c:v>
                </c:pt>
                <c:pt idx="10">
                  <c:v>80</c:v>
                </c:pt>
                <c:pt idx="11">
                  <c:v>85</c:v>
                </c:pt>
                <c:pt idx="12">
                  <c:v>80</c:v>
                </c:pt>
                <c:pt idx="13">
                  <c:v>100</c:v>
                </c:pt>
                <c:pt idx="14">
                  <c:v>140</c:v>
                </c:pt>
                <c:pt idx="15">
                  <c:v>170</c:v>
                </c:pt>
                <c:pt idx="16">
                  <c:v>195</c:v>
                </c:pt>
                <c:pt idx="17">
                  <c:v>80</c:v>
                </c:pt>
                <c:pt idx="18">
                  <c:v>70</c:v>
                </c:pt>
                <c:pt idx="19">
                  <c:v>80</c:v>
                </c:pt>
                <c:pt idx="20">
                  <c:v>75</c:v>
                </c:pt>
                <c:pt idx="21">
                  <c:v>70</c:v>
                </c:pt>
                <c:pt idx="22">
                  <c:v>90</c:v>
                </c:pt>
                <c:pt idx="23">
                  <c:v>140</c:v>
                </c:pt>
                <c:pt idx="24">
                  <c:v>85</c:v>
                </c:pt>
                <c:pt idx="25">
                  <c:v>70</c:v>
                </c:pt>
                <c:pt idx="26">
                  <c:v>90</c:v>
                </c:pt>
                <c:pt idx="27">
                  <c:v>70</c:v>
                </c:pt>
                <c:pt idx="28">
                  <c:v>100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8-4206-BF4F-5D7C1C14BD10}"/>
            </c:ext>
          </c:extLst>
        </c:ser>
        <c:ser>
          <c:idx val="10"/>
          <c:order val="3"/>
          <c:tx>
            <c:strRef>
              <c:f>'Prod juin 2024'!$DE$3</c:f>
              <c:strCache>
                <c:ptCount val="1"/>
                <c:pt idx="0">
                  <c:v> PC-1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2024'!$DE$4:$DE$34</c:f>
              <c:numCache>
                <c:formatCode>General</c:formatCode>
                <c:ptCount val="31"/>
                <c:pt idx="0">
                  <c:v>66</c:v>
                </c:pt>
                <c:pt idx="1">
                  <c:v>76</c:v>
                </c:pt>
                <c:pt idx="2">
                  <c:v>88</c:v>
                </c:pt>
                <c:pt idx="3">
                  <c:v>77</c:v>
                </c:pt>
                <c:pt idx="4">
                  <c:v>69</c:v>
                </c:pt>
                <c:pt idx="5">
                  <c:v>66</c:v>
                </c:pt>
                <c:pt idx="6">
                  <c:v>106</c:v>
                </c:pt>
                <c:pt idx="7">
                  <c:v>65</c:v>
                </c:pt>
                <c:pt idx="8">
                  <c:v>108</c:v>
                </c:pt>
                <c:pt idx="9">
                  <c:v>74</c:v>
                </c:pt>
                <c:pt idx="10">
                  <c:v>62</c:v>
                </c:pt>
                <c:pt idx="11">
                  <c:v>75</c:v>
                </c:pt>
                <c:pt idx="12">
                  <c:v>74</c:v>
                </c:pt>
                <c:pt idx="13">
                  <c:v>80</c:v>
                </c:pt>
                <c:pt idx="14">
                  <c:v>115</c:v>
                </c:pt>
                <c:pt idx="15">
                  <c:v>131</c:v>
                </c:pt>
                <c:pt idx="16">
                  <c:v>150</c:v>
                </c:pt>
                <c:pt idx="17">
                  <c:v>66</c:v>
                </c:pt>
                <c:pt idx="18">
                  <c:v>54</c:v>
                </c:pt>
                <c:pt idx="19">
                  <c:v>65</c:v>
                </c:pt>
                <c:pt idx="20">
                  <c:v>61</c:v>
                </c:pt>
                <c:pt idx="21">
                  <c:v>64</c:v>
                </c:pt>
                <c:pt idx="22">
                  <c:v>77</c:v>
                </c:pt>
                <c:pt idx="23">
                  <c:v>100</c:v>
                </c:pt>
                <c:pt idx="24">
                  <c:v>66</c:v>
                </c:pt>
                <c:pt idx="25">
                  <c:v>60</c:v>
                </c:pt>
                <c:pt idx="26">
                  <c:v>70</c:v>
                </c:pt>
                <c:pt idx="27">
                  <c:v>70</c:v>
                </c:pt>
                <c:pt idx="28">
                  <c:v>87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8-4206-BF4F-5D7C1C14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24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33800070722969"/>
          <c:y val="0.11155092389876521"/>
          <c:w val="0.58511998379680308"/>
          <c:h val="3.7321931030281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</a:t>
            </a:r>
            <a:r>
              <a:rPr lang="en-GB" baseline="0"/>
              <a:t> Ngadiaga et stockage kabor</a:t>
            </a:r>
            <a:endParaRPr lang="en-GB"/>
          </a:p>
        </c:rich>
      </c:tx>
      <c:layout>
        <c:manualLayout>
          <c:xMode val="edge"/>
          <c:yMode val="edge"/>
          <c:x val="0.39343278162701012"/>
          <c:y val="1.5944218301720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05061408229514E-2"/>
          <c:y val="8.9654332302521358E-2"/>
          <c:w val="0.94253786399243333"/>
          <c:h val="0.79739309868350272"/>
        </c:manualLayout>
      </c:layout>
      <c:lineChart>
        <c:grouping val="standard"/>
        <c:varyColors val="0"/>
        <c:ser>
          <c:idx val="0"/>
          <c:order val="0"/>
          <c:tx>
            <c:strRef>
              <c:f>'Prod juin 2024'!$CT$3</c:f>
              <c:strCache>
                <c:ptCount val="1"/>
                <c:pt idx="0">
                  <c:v>Kabor In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2024'!$CT$4:$CT$34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1103</c:v>
                </c:pt>
                <c:pt idx="7">
                  <c:v>0</c:v>
                </c:pt>
                <c:pt idx="8">
                  <c:v>1517</c:v>
                </c:pt>
                <c:pt idx="9">
                  <c:v>0</c:v>
                </c:pt>
                <c:pt idx="10">
                  <c:v>0</c:v>
                </c:pt>
                <c:pt idx="11">
                  <c:v>138</c:v>
                </c:pt>
                <c:pt idx="12">
                  <c:v>0</c:v>
                </c:pt>
                <c:pt idx="13">
                  <c:v>552</c:v>
                </c:pt>
                <c:pt idx="14">
                  <c:v>1103</c:v>
                </c:pt>
                <c:pt idx="15">
                  <c:v>828</c:v>
                </c:pt>
                <c:pt idx="16">
                  <c:v>690</c:v>
                </c:pt>
                <c:pt idx="17">
                  <c:v>0</c:v>
                </c:pt>
                <c:pt idx="18">
                  <c:v>0</c:v>
                </c:pt>
                <c:pt idx="19">
                  <c:v>276</c:v>
                </c:pt>
                <c:pt idx="20">
                  <c:v>0</c:v>
                </c:pt>
                <c:pt idx="21">
                  <c:v>0</c:v>
                </c:pt>
                <c:pt idx="22">
                  <c:v>552</c:v>
                </c:pt>
                <c:pt idx="23">
                  <c:v>1379</c:v>
                </c:pt>
                <c:pt idx="24">
                  <c:v>0</c:v>
                </c:pt>
                <c:pt idx="25">
                  <c:v>0</c:v>
                </c:pt>
                <c:pt idx="26">
                  <c:v>552</c:v>
                </c:pt>
                <c:pt idx="27">
                  <c:v>0</c:v>
                </c:pt>
                <c:pt idx="28">
                  <c:v>828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3A5-44EE-9D64-898F06370E87}"/>
            </c:ext>
          </c:extLst>
        </c:ser>
        <c:ser>
          <c:idx val="2"/>
          <c:order val="1"/>
          <c:tx>
            <c:strRef>
              <c:f>'Prod juin 2024'!$CU$3</c:f>
              <c:strCache>
                <c:ptCount val="1"/>
                <c:pt idx="0">
                  <c:v>Kabor Out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2024'!$CU$4:$CU$34</c:f>
              <c:numCache>
                <c:formatCode>0.00</c:formatCode>
                <c:ptCount val="31"/>
                <c:pt idx="0">
                  <c:v>276</c:v>
                </c:pt>
                <c:pt idx="1">
                  <c:v>0</c:v>
                </c:pt>
                <c:pt idx="2">
                  <c:v>0</c:v>
                </c:pt>
                <c:pt idx="3">
                  <c:v>276</c:v>
                </c:pt>
                <c:pt idx="4">
                  <c:v>276</c:v>
                </c:pt>
                <c:pt idx="5">
                  <c:v>0</c:v>
                </c:pt>
                <c:pt idx="6">
                  <c:v>0</c:v>
                </c:pt>
                <c:pt idx="7">
                  <c:v>1103</c:v>
                </c:pt>
                <c:pt idx="8">
                  <c:v>0</c:v>
                </c:pt>
                <c:pt idx="9">
                  <c:v>1517</c:v>
                </c:pt>
                <c:pt idx="10">
                  <c:v>0</c:v>
                </c:pt>
                <c:pt idx="11">
                  <c:v>0</c:v>
                </c:pt>
                <c:pt idx="12">
                  <c:v>138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3172</c:v>
                </c:pt>
                <c:pt idx="18">
                  <c:v>276</c:v>
                </c:pt>
                <c:pt idx="19">
                  <c:v>0</c:v>
                </c:pt>
                <c:pt idx="20">
                  <c:v>138</c:v>
                </c:pt>
                <c:pt idx="21">
                  <c:v>138</c:v>
                </c:pt>
                <c:pt idx="22">
                  <c:v>0</c:v>
                </c:pt>
                <c:pt idx="23">
                  <c:v>0</c:v>
                </c:pt>
                <c:pt idx="24">
                  <c:v>1517</c:v>
                </c:pt>
                <c:pt idx="25">
                  <c:v>414</c:v>
                </c:pt>
                <c:pt idx="26">
                  <c:v>0</c:v>
                </c:pt>
                <c:pt idx="27">
                  <c:v>552</c:v>
                </c:pt>
                <c:pt idx="28">
                  <c:v>0</c:v>
                </c:pt>
                <c:pt idx="29">
                  <c:v>552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3A5-44EE-9D64-898F06370E87}"/>
            </c:ext>
          </c:extLst>
        </c:ser>
        <c:ser>
          <c:idx val="3"/>
          <c:order val="2"/>
          <c:tx>
            <c:strRef>
              <c:f>'Prod juin 2024'!$CV$3</c:f>
              <c:strCache>
                <c:ptCount val="1"/>
                <c:pt idx="0">
                  <c:v>Cons_Fuel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juin 2024'!$CV$4:$CV$34</c:f>
              <c:numCache>
                <c:formatCode>General</c:formatCode>
                <c:ptCount val="31"/>
                <c:pt idx="0">
                  <c:v>630</c:v>
                </c:pt>
                <c:pt idx="1">
                  <c:v>630</c:v>
                </c:pt>
                <c:pt idx="2">
                  <c:v>630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630</c:v>
                </c:pt>
                <c:pt idx="7">
                  <c:v>630</c:v>
                </c:pt>
                <c:pt idx="8">
                  <c:v>630</c:v>
                </c:pt>
                <c:pt idx="9">
                  <c:v>630</c:v>
                </c:pt>
                <c:pt idx="10">
                  <c:v>630</c:v>
                </c:pt>
                <c:pt idx="11">
                  <c:v>630</c:v>
                </c:pt>
                <c:pt idx="12">
                  <c:v>630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780</c:v>
                </c:pt>
                <c:pt idx="20">
                  <c:v>780</c:v>
                </c:pt>
                <c:pt idx="21">
                  <c:v>840</c:v>
                </c:pt>
                <c:pt idx="22">
                  <c:v>780</c:v>
                </c:pt>
                <c:pt idx="23">
                  <c:v>780</c:v>
                </c:pt>
                <c:pt idx="24">
                  <c:v>780</c:v>
                </c:pt>
                <c:pt idx="25">
                  <c:v>780</c:v>
                </c:pt>
                <c:pt idx="26">
                  <c:v>780</c:v>
                </c:pt>
                <c:pt idx="27">
                  <c:v>780</c:v>
                </c:pt>
                <c:pt idx="28">
                  <c:v>570</c:v>
                </c:pt>
                <c:pt idx="29">
                  <c:v>570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3A5-44EE-9D64-898F0637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Production de gaz du mois de</a:t>
            </a:r>
            <a:r>
              <a:rPr lang="en-GB" sz="1400" baseline="0"/>
              <a:t> juin 2024</a:t>
            </a:r>
            <a:r>
              <a:rPr lang="en-GB" sz="1400"/>
              <a:t> en Nm3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juin RECAP'!$C$2</c:f>
              <c:strCache>
                <c:ptCount val="1"/>
                <c:pt idx="0">
                  <c:v>Production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 juin RECAP'!$C$3:$C$32</c:f>
              <c:numCache>
                <c:formatCode>#,##0</c:formatCode>
                <c:ptCount val="30"/>
                <c:pt idx="0">
                  <c:v>7345</c:v>
                </c:pt>
                <c:pt idx="1">
                  <c:v>7227.6</c:v>
                </c:pt>
                <c:pt idx="2">
                  <c:v>7866</c:v>
                </c:pt>
                <c:pt idx="3">
                  <c:v>9420</c:v>
                </c:pt>
                <c:pt idx="4">
                  <c:v>9384</c:v>
                </c:pt>
                <c:pt idx="5">
                  <c:v>9435</c:v>
                </c:pt>
                <c:pt idx="6">
                  <c:v>10463</c:v>
                </c:pt>
                <c:pt idx="7">
                  <c:v>10812</c:v>
                </c:pt>
                <c:pt idx="8">
                  <c:v>9950</c:v>
                </c:pt>
                <c:pt idx="9">
                  <c:v>9586</c:v>
                </c:pt>
                <c:pt idx="10">
                  <c:v>9780</c:v>
                </c:pt>
                <c:pt idx="11">
                  <c:v>9440</c:v>
                </c:pt>
                <c:pt idx="12">
                  <c:v>9124</c:v>
                </c:pt>
                <c:pt idx="13">
                  <c:v>8867</c:v>
                </c:pt>
                <c:pt idx="14">
                  <c:v>9427</c:v>
                </c:pt>
                <c:pt idx="15">
                  <c:v>9500</c:v>
                </c:pt>
                <c:pt idx="16">
                  <c:v>8728</c:v>
                </c:pt>
                <c:pt idx="17">
                  <c:v>8465</c:v>
                </c:pt>
                <c:pt idx="18">
                  <c:v>8785</c:v>
                </c:pt>
                <c:pt idx="19">
                  <c:v>9740</c:v>
                </c:pt>
                <c:pt idx="20">
                  <c:v>9679</c:v>
                </c:pt>
                <c:pt idx="21">
                  <c:v>9328</c:v>
                </c:pt>
                <c:pt idx="22">
                  <c:v>9392</c:v>
                </c:pt>
                <c:pt idx="23">
                  <c:v>9087</c:v>
                </c:pt>
                <c:pt idx="24">
                  <c:v>8579</c:v>
                </c:pt>
                <c:pt idx="25">
                  <c:v>9305</c:v>
                </c:pt>
                <c:pt idx="26">
                  <c:v>9103</c:v>
                </c:pt>
                <c:pt idx="27">
                  <c:v>8804</c:v>
                </c:pt>
                <c:pt idx="28">
                  <c:v>9232</c:v>
                </c:pt>
                <c:pt idx="29">
                  <c:v>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632"/>
        <c:axId val="285947904"/>
      </c:barChart>
      <c:lineChart>
        <c:grouping val="standard"/>
        <c:varyColors val="0"/>
        <c:ser>
          <c:idx val="1"/>
          <c:order val="1"/>
          <c:tx>
            <c:strRef>
              <c:f>' juin RECAP'!$D$2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 juin RECAP'!$D$3:$D$32</c:f>
              <c:numCache>
                <c:formatCode>#,##0</c:formatCode>
                <c:ptCount val="30"/>
                <c:pt idx="0">
                  <c:v>7345</c:v>
                </c:pt>
                <c:pt idx="1">
                  <c:v>14572.6</c:v>
                </c:pt>
                <c:pt idx="2">
                  <c:v>22438.6</c:v>
                </c:pt>
                <c:pt idx="3">
                  <c:v>31858.6</c:v>
                </c:pt>
                <c:pt idx="4">
                  <c:v>41242.6</c:v>
                </c:pt>
                <c:pt idx="5">
                  <c:v>50677.599999999999</c:v>
                </c:pt>
                <c:pt idx="6">
                  <c:v>61140.6</c:v>
                </c:pt>
                <c:pt idx="7">
                  <c:v>71952.600000000006</c:v>
                </c:pt>
                <c:pt idx="8">
                  <c:v>81902.600000000006</c:v>
                </c:pt>
                <c:pt idx="9">
                  <c:v>91488.6</c:v>
                </c:pt>
                <c:pt idx="10">
                  <c:v>101268.6</c:v>
                </c:pt>
                <c:pt idx="11">
                  <c:v>110708.6</c:v>
                </c:pt>
                <c:pt idx="12">
                  <c:v>119832.6</c:v>
                </c:pt>
                <c:pt idx="13">
                  <c:v>128699.6</c:v>
                </c:pt>
                <c:pt idx="14">
                  <c:v>138126.6</c:v>
                </c:pt>
                <c:pt idx="15">
                  <c:v>147626.6</c:v>
                </c:pt>
                <c:pt idx="16">
                  <c:v>156354.6</c:v>
                </c:pt>
                <c:pt idx="17">
                  <c:v>164819.6</c:v>
                </c:pt>
                <c:pt idx="18">
                  <c:v>173604.6</c:v>
                </c:pt>
                <c:pt idx="19">
                  <c:v>183344.6</c:v>
                </c:pt>
                <c:pt idx="20">
                  <c:v>193023.6</c:v>
                </c:pt>
                <c:pt idx="21">
                  <c:v>202351.6</c:v>
                </c:pt>
                <c:pt idx="22">
                  <c:v>211743.6</c:v>
                </c:pt>
                <c:pt idx="23">
                  <c:v>220830.6</c:v>
                </c:pt>
                <c:pt idx="24">
                  <c:v>229409.6</c:v>
                </c:pt>
                <c:pt idx="25">
                  <c:v>238714.6</c:v>
                </c:pt>
                <c:pt idx="26">
                  <c:v>247817.60000000001</c:v>
                </c:pt>
                <c:pt idx="27">
                  <c:v>256621.6</c:v>
                </c:pt>
                <c:pt idx="28">
                  <c:v>265853.59999999998</c:v>
                </c:pt>
                <c:pt idx="29">
                  <c:v>275049.59999999998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7512"/>
        <c:axId val="285945160"/>
      </c:lineChart>
      <c:catAx>
        <c:axId val="28594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5160"/>
        <c:crosses val="autoZero"/>
        <c:auto val="1"/>
        <c:lblAlgn val="ctr"/>
        <c:lblOffset val="100"/>
        <c:noMultiLvlLbl val="0"/>
      </c:catAx>
      <c:valAx>
        <c:axId val="2859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512"/>
        <c:crosses val="autoZero"/>
        <c:crossBetween val="between"/>
      </c:valAx>
      <c:valAx>
        <c:axId val="285947904"/>
        <c:scaling>
          <c:orientation val="minMax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632"/>
        <c:crosses val="max"/>
        <c:crossBetween val="between"/>
        <c:majorUnit val="500"/>
      </c:valAx>
      <c:catAx>
        <c:axId val="285941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594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311727</xdr:colOff>
      <xdr:row>36</xdr:row>
      <xdr:rowOff>17317</xdr:rowOff>
    </xdr:from>
    <xdr:to>
      <xdr:col>11</xdr:col>
      <xdr:colOff>51955</xdr:colOff>
      <xdr:row>53</xdr:row>
      <xdr:rowOff>242454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895ADA-EA0D-43DA-BCFB-588B9A51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727363</xdr:colOff>
      <xdr:row>36</xdr:row>
      <xdr:rowOff>34636</xdr:rowOff>
    </xdr:from>
    <xdr:to>
      <xdr:col>22</xdr:col>
      <xdr:colOff>536864</xdr:colOff>
      <xdr:row>53</xdr:row>
      <xdr:rowOff>259773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3F6BE9-BEDB-4963-8D6E-82941CC8F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36</xdr:row>
      <xdr:rowOff>17318</xdr:rowOff>
    </xdr:from>
    <xdr:to>
      <xdr:col>33</xdr:col>
      <xdr:colOff>554183</xdr:colOff>
      <xdr:row>53</xdr:row>
      <xdr:rowOff>242455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F780709-000B-4DF3-9513-6CEB81D14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727365</xdr:colOff>
      <xdr:row>36</xdr:row>
      <xdr:rowOff>51955</xdr:rowOff>
    </xdr:from>
    <xdr:to>
      <xdr:col>75</xdr:col>
      <xdr:colOff>398321</xdr:colOff>
      <xdr:row>53</xdr:row>
      <xdr:rowOff>277092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E82BCD0-F12B-489D-9E75-FDD3A274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502226</xdr:colOff>
      <xdr:row>36</xdr:row>
      <xdr:rowOff>69272</xdr:rowOff>
    </xdr:from>
    <xdr:to>
      <xdr:col>86</xdr:col>
      <xdr:colOff>762000</xdr:colOff>
      <xdr:row>53</xdr:row>
      <xdr:rowOff>294409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C7BA926-AF8F-4CEF-A45F-192012292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668220</xdr:colOff>
      <xdr:row>36</xdr:row>
      <xdr:rowOff>40517</xdr:rowOff>
    </xdr:from>
    <xdr:to>
      <xdr:col>96</xdr:col>
      <xdr:colOff>1502434</xdr:colOff>
      <xdr:row>53</xdr:row>
      <xdr:rowOff>265654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B869FBD-E936-4F9F-AFC7-07EC98C4F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751842</xdr:colOff>
      <xdr:row>38</xdr:row>
      <xdr:rowOff>90793</xdr:rowOff>
    </xdr:from>
    <xdr:to>
      <xdr:col>112</xdr:col>
      <xdr:colOff>309113</xdr:colOff>
      <xdr:row>53</xdr:row>
      <xdr:rowOff>237227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711D38-A910-4594-AE9D-5C240E498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100</xdr:col>
      <xdr:colOff>198781</xdr:colOff>
      <xdr:row>68</xdr:row>
      <xdr:rowOff>248479</xdr:rowOff>
    </xdr:from>
    <xdr:to>
      <xdr:col>115</xdr:col>
      <xdr:colOff>629478</xdr:colOff>
      <xdr:row>86</xdr:row>
      <xdr:rowOff>132521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557DB79-46AF-490A-82E1-3CFBFB01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356053</xdr:colOff>
      <xdr:row>34</xdr:row>
      <xdr:rowOff>38553</xdr:rowOff>
    </xdr:from>
    <xdr:to>
      <xdr:col>4</xdr:col>
      <xdr:colOff>70303</xdr:colOff>
      <xdr:row>49</xdr:row>
      <xdr:rowOff>38553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17FA24-2E23-41AA-90E1-4566B907F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672192</xdr:colOff>
      <xdr:row>35</xdr:row>
      <xdr:rowOff>53068</xdr:rowOff>
    </xdr:from>
    <xdr:to>
      <xdr:col>9</xdr:col>
      <xdr:colOff>615042</xdr:colOff>
      <xdr:row>50</xdr:row>
      <xdr:rowOff>53068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1ED5FF8-AD90-43B4-9087-3A2445B0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1028700</xdr:colOff>
      <xdr:row>10</xdr:row>
      <xdr:rowOff>139472</xdr:rowOff>
    </xdr:from>
    <xdr:to>
      <xdr:col>14</xdr:col>
      <xdr:colOff>1017815</xdr:colOff>
      <xdr:row>24</xdr:row>
      <xdr:rowOff>168728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F19D760-5A7D-440E-B88B-0638C06D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18775</xdr:colOff>
      <xdr:row>9</xdr:row>
      <xdr:rowOff>195261</xdr:rowOff>
    </xdr:from>
    <xdr:to>
      <xdr:col>19</xdr:col>
      <xdr:colOff>76199</xdr:colOff>
      <xdr:row>24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77279F-B53C-4511-A964-B01A4A893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519795</xdr:colOff>
      <xdr:row>25</xdr:row>
      <xdr:rowOff>80962</xdr:rowOff>
    </xdr:from>
    <xdr:to>
      <xdr:col>19</xdr:col>
      <xdr:colOff>220438</xdr:colOff>
      <xdr:row>39</xdr:row>
      <xdr:rowOff>29254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0E8690-B9A9-4848-87F7-91A38CE9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10"/>
  <sheetViews>
    <sheetView tabSelected="1" topLeftCell="CL1" zoomScale="42" zoomScaleNormal="94" workbookViewId="0">
      <pane ySplit="3" topLeftCell="A4" activePane="bottomLeft" state="frozen"/>
      <selection pane="bottomLeft" activeCell="DK12" sqref="DK12"/>
    </sheetView>
  </sheetViews>
  <sheetFormatPr baseColWidth="10" defaultColWidth="11.47265625" defaultRowHeight="24.9" x14ac:dyDescent="0.8"/>
  <cols>
    <col min="1" max="1" width="8.68359375" style="1" customWidth="1"/>
    <col min="2" max="2" width="5.47265625" style="2" customWidth="1"/>
    <col min="3" max="3" width="9.83984375" style="2" customWidth="1"/>
    <col min="4" max="5" width="11.47265625" style="2" bestFit="1" customWidth="1"/>
    <col min="6" max="6" width="17.47265625" style="2" customWidth="1"/>
    <col min="7" max="7" width="18" style="3" customWidth="1"/>
    <col min="8" max="8" width="16" style="3" customWidth="1"/>
    <col min="9" max="9" width="16.68359375" style="2" customWidth="1"/>
    <col min="10" max="10" width="13.15625" style="2" customWidth="1"/>
    <col min="11" max="11" width="12.47265625" style="4" bestFit="1" customWidth="1"/>
    <col min="12" max="12" width="15.15625" style="2" customWidth="1"/>
    <col min="13" max="13" width="15.15625" style="115" customWidth="1"/>
    <col min="14" max="14" width="12" style="2" bestFit="1" customWidth="1"/>
    <col min="15" max="16" width="11.47265625" style="2" bestFit="1" customWidth="1"/>
    <col min="17" max="17" width="16.47265625" style="2" bestFit="1" customWidth="1"/>
    <col min="18" max="18" width="19.47265625" style="3" customWidth="1"/>
    <col min="19" max="19" width="18" style="3" customWidth="1"/>
    <col min="20" max="20" width="16.68359375" style="6" customWidth="1"/>
    <col min="21" max="22" width="13.47265625" style="2" customWidth="1"/>
    <col min="23" max="23" width="14.47265625" style="2" customWidth="1"/>
    <col min="24" max="24" width="15.15625" style="115" customWidth="1"/>
    <col min="25" max="25" width="12" style="2" hidden="1" customWidth="1"/>
    <col min="26" max="26" width="11.47265625" style="2" hidden="1" customWidth="1"/>
    <col min="27" max="27" width="10.83984375" style="2" hidden="1" customWidth="1"/>
    <col min="28" max="28" width="13.3125" style="2" hidden="1" customWidth="1"/>
    <col min="29" max="30" width="19.47265625" style="7" hidden="1" customWidth="1"/>
    <col min="31" max="31" width="16.68359375" style="2" hidden="1" customWidth="1"/>
    <col min="32" max="33" width="13.47265625" style="2" hidden="1" customWidth="1"/>
    <col min="34" max="34" width="11.47265625" style="2" hidden="1" customWidth="1"/>
    <col min="35" max="35" width="15.15625" style="115" hidden="1" customWidth="1"/>
    <col min="36" max="38" width="11.47265625" style="2" bestFit="1" customWidth="1"/>
    <col min="39" max="39" width="16.47265625" style="2" bestFit="1" customWidth="1"/>
    <col min="40" max="41" width="16" style="2" customWidth="1"/>
    <col min="42" max="42" width="15.3125" style="2" bestFit="1" customWidth="1"/>
    <col min="43" max="45" width="11.47265625" style="2" bestFit="1" customWidth="1"/>
    <col min="46" max="46" width="15.15625" style="115" customWidth="1"/>
    <col min="47" max="49" width="0" style="2" hidden="1" customWidth="1"/>
    <col min="50" max="50" width="13.3125" style="2" hidden="1" customWidth="1"/>
    <col min="51" max="51" width="0" style="8" hidden="1" customWidth="1"/>
    <col min="52" max="52" width="11.47265625" style="2" hidden="1" customWidth="1"/>
    <col min="53" max="55" width="0" style="2" hidden="1" customWidth="1"/>
    <col min="56" max="56" width="0" style="9" hidden="1" customWidth="1"/>
    <col min="57" max="61" width="0" style="2" hidden="1" customWidth="1"/>
    <col min="62" max="62" width="12.83984375" style="2" hidden="1" customWidth="1"/>
    <col min="63" max="65" width="0" style="2" hidden="1" customWidth="1"/>
    <col min="66" max="66" width="16.47265625" style="9" hidden="1" customWidth="1"/>
    <col min="67" max="70" width="0" style="2" hidden="1" customWidth="1"/>
    <col min="71" max="71" width="14.83984375" style="2" hidden="1" customWidth="1"/>
    <col min="72" max="72" width="12.83984375" style="2" hidden="1" customWidth="1"/>
    <col min="73" max="73" width="0" style="2" hidden="1" customWidth="1"/>
    <col min="74" max="74" width="13.47265625" style="2" hidden="1" customWidth="1"/>
    <col min="75" max="75" width="0" style="2" hidden="1" customWidth="1"/>
    <col min="76" max="79" width="11.47265625" style="2" bestFit="1" customWidth="1"/>
    <col min="80" max="81" width="16" style="2" customWidth="1"/>
    <col min="82" max="82" width="11.47265625" style="2" bestFit="1" customWidth="1"/>
    <col min="83" max="83" width="14.83984375" style="2" bestFit="1" customWidth="1"/>
    <col min="84" max="84" width="11.47265625" style="2" bestFit="1" customWidth="1"/>
    <col min="85" max="85" width="11.47265625" style="10" bestFit="1" customWidth="1"/>
    <col min="86" max="86" width="15.15625" style="115" customWidth="1"/>
    <col min="87" max="90" width="11.47265625" style="2" bestFit="1" customWidth="1"/>
    <col min="91" max="92" width="18.47265625" style="2" customWidth="1"/>
    <col min="93" max="93" width="13.47265625" style="2" bestFit="1" customWidth="1"/>
    <col min="94" max="94" width="12" style="2" bestFit="1" customWidth="1"/>
    <col min="95" max="95" width="11.47265625" style="2" bestFit="1" customWidth="1"/>
    <col min="96" max="96" width="15.3125" style="2" customWidth="1"/>
    <col min="97" max="97" width="20.83984375" style="115" customWidth="1"/>
    <col min="98" max="98" width="27.15625" style="134" customWidth="1"/>
    <col min="99" max="99" width="28.47265625" style="2" customWidth="1"/>
    <col min="100" max="100" width="21.83984375" style="2" customWidth="1"/>
    <col min="101" max="105" width="11.47265625" style="2"/>
    <col min="106" max="106" width="10.83984375" style="2" customWidth="1"/>
    <col min="107" max="107" width="15" style="2" customWidth="1"/>
    <col min="108" max="109" width="11.47265625" style="2"/>
    <col min="110" max="110" width="19.47265625" style="2" customWidth="1"/>
    <col min="111" max="112" width="11.47265625" style="2"/>
    <col min="113" max="115" width="13" style="2" customWidth="1"/>
    <col min="116" max="116" width="11.47265625" style="2"/>
    <col min="117" max="117" width="11.47265625" style="3"/>
    <col min="118" max="16384" width="11.47265625" style="2"/>
  </cols>
  <sheetData>
    <row r="1" spans="1:147" ht="25.2" thickBot="1" x14ac:dyDescent="0.85">
      <c r="H1" s="3" t="s">
        <v>26</v>
      </c>
      <c r="M1" s="169" t="s">
        <v>55</v>
      </c>
      <c r="X1" s="169" t="s">
        <v>56</v>
      </c>
      <c r="AE1" s="2" t="s">
        <v>26</v>
      </c>
      <c r="AI1" s="169" t="s">
        <v>54</v>
      </c>
      <c r="AT1" s="169" t="s">
        <v>57</v>
      </c>
      <c r="CH1" s="169" t="s">
        <v>58</v>
      </c>
      <c r="CP1" s="2" t="s">
        <v>26</v>
      </c>
      <c r="CS1" s="169" t="s">
        <v>59</v>
      </c>
      <c r="DG1" s="4">
        <f>AVERAGE(DF4:DF34)</f>
        <v>57.533333333333331</v>
      </c>
      <c r="DH1" s="2">
        <f>DG1/14.5</f>
        <v>3.9678160919540231</v>
      </c>
    </row>
    <row r="2" spans="1:147" s="17" customFormat="1" ht="24.3" thickBot="1" x14ac:dyDescent="0.8">
      <c r="A2" s="11"/>
      <c r="B2" s="170"/>
      <c r="C2" s="172" t="s">
        <v>0</v>
      </c>
      <c r="D2" s="166"/>
      <c r="E2" s="166"/>
      <c r="F2" s="166"/>
      <c r="G2" s="166"/>
      <c r="H2" s="166"/>
      <c r="I2" s="166"/>
      <c r="J2" s="166"/>
      <c r="K2" s="166"/>
      <c r="L2" s="167"/>
      <c r="M2" s="169"/>
      <c r="N2" s="165" t="s">
        <v>1</v>
      </c>
      <c r="O2" s="173"/>
      <c r="P2" s="173"/>
      <c r="Q2" s="173"/>
      <c r="R2" s="173"/>
      <c r="S2" s="173"/>
      <c r="T2" s="173"/>
      <c r="U2" s="173"/>
      <c r="V2" s="173"/>
      <c r="W2" s="174"/>
      <c r="X2" s="169"/>
      <c r="Y2" s="165" t="s">
        <v>2</v>
      </c>
      <c r="Z2" s="173"/>
      <c r="AA2" s="173"/>
      <c r="AB2" s="173"/>
      <c r="AC2" s="173"/>
      <c r="AD2" s="173"/>
      <c r="AE2" s="173"/>
      <c r="AF2" s="173"/>
      <c r="AG2" s="173"/>
      <c r="AH2" s="174"/>
      <c r="AI2" s="169"/>
      <c r="AJ2" s="165" t="s">
        <v>3</v>
      </c>
      <c r="AK2" s="166"/>
      <c r="AL2" s="166"/>
      <c r="AM2" s="166"/>
      <c r="AN2" s="166"/>
      <c r="AO2" s="166"/>
      <c r="AP2" s="166"/>
      <c r="AQ2" s="166"/>
      <c r="AR2" s="166"/>
      <c r="AS2" s="167"/>
      <c r="AT2" s="169"/>
      <c r="AU2" s="168" t="s">
        <v>4</v>
      </c>
      <c r="AV2" s="168"/>
      <c r="AW2" s="168"/>
      <c r="AX2" s="168"/>
      <c r="AY2" s="168"/>
      <c r="AZ2" s="168"/>
      <c r="BA2" s="168"/>
      <c r="BB2" s="168"/>
      <c r="BC2" s="168"/>
      <c r="BD2" s="12" t="s">
        <v>5</v>
      </c>
      <c r="BE2" s="168" t="s">
        <v>6</v>
      </c>
      <c r="BF2" s="168"/>
      <c r="BG2" s="168"/>
      <c r="BH2" s="168"/>
      <c r="BI2" s="168"/>
      <c r="BJ2" s="168"/>
      <c r="BK2" s="168"/>
      <c r="BL2" s="168"/>
      <c r="BM2" s="168"/>
      <c r="BN2" s="12" t="s">
        <v>5</v>
      </c>
      <c r="BO2" s="168" t="s">
        <v>7</v>
      </c>
      <c r="BP2" s="168"/>
      <c r="BQ2" s="168"/>
      <c r="BR2" s="168"/>
      <c r="BS2" s="168"/>
      <c r="BT2" s="168"/>
      <c r="BU2" s="168"/>
      <c r="BV2" s="168"/>
      <c r="BW2" s="168"/>
      <c r="BX2" s="175" t="s">
        <v>8</v>
      </c>
      <c r="BY2" s="176"/>
      <c r="BZ2" s="176"/>
      <c r="CA2" s="176"/>
      <c r="CB2" s="176"/>
      <c r="CC2" s="176"/>
      <c r="CD2" s="176"/>
      <c r="CE2" s="176"/>
      <c r="CF2" s="176"/>
      <c r="CG2" s="177"/>
      <c r="CH2" s="169"/>
      <c r="CI2" s="172" t="s">
        <v>9</v>
      </c>
      <c r="CJ2" s="166"/>
      <c r="CK2" s="166"/>
      <c r="CL2" s="166"/>
      <c r="CM2" s="166"/>
      <c r="CN2" s="166"/>
      <c r="CO2" s="166"/>
      <c r="CP2" s="166"/>
      <c r="CQ2" s="166"/>
      <c r="CR2" s="167"/>
      <c r="CS2" s="169"/>
      <c r="CT2" s="13"/>
      <c r="CU2" s="14"/>
      <c r="CV2" s="15"/>
      <c r="CW2" s="178" t="s">
        <v>31</v>
      </c>
      <c r="CX2" s="178"/>
      <c r="CY2" s="15"/>
      <c r="CZ2" s="15"/>
      <c r="DA2" s="15"/>
      <c r="DB2" s="15"/>
      <c r="DC2" s="15"/>
      <c r="DD2" s="15"/>
      <c r="DE2" s="15"/>
      <c r="DF2" s="15"/>
      <c r="DG2" s="2">
        <f>MIN(DF4:DF34)</f>
        <v>45</v>
      </c>
      <c r="DH2" s="2">
        <f t="shared" ref="DH2:DH3" si="0">DG2/14.5</f>
        <v>3.103448275862069</v>
      </c>
      <c r="DI2" s="15"/>
      <c r="DJ2" s="15"/>
      <c r="DK2" s="15"/>
      <c r="DL2" s="15"/>
      <c r="DM2" s="16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</row>
    <row r="3" spans="1:147" s="35" customFormat="1" ht="21.6" thickBot="1" x14ac:dyDescent="0.9">
      <c r="A3" s="18" t="s">
        <v>10</v>
      </c>
      <c r="B3" s="171"/>
      <c r="C3" s="19" t="s">
        <v>11</v>
      </c>
      <c r="D3" s="20" t="s">
        <v>12</v>
      </c>
      <c r="E3" s="19" t="s">
        <v>13</v>
      </c>
      <c r="F3" s="20" t="s">
        <v>14</v>
      </c>
      <c r="G3" s="19" t="s">
        <v>15</v>
      </c>
      <c r="H3" s="67" t="s">
        <v>27</v>
      </c>
      <c r="I3" s="20" t="s">
        <v>16</v>
      </c>
      <c r="J3" s="19" t="s">
        <v>17</v>
      </c>
      <c r="K3" s="21" t="s">
        <v>18</v>
      </c>
      <c r="L3" s="19" t="s">
        <v>19</v>
      </c>
      <c r="M3" s="119"/>
      <c r="N3" s="22" t="s">
        <v>20</v>
      </c>
      <c r="O3" s="23" t="s">
        <v>12</v>
      </c>
      <c r="P3" s="24" t="s">
        <v>13</v>
      </c>
      <c r="Q3" s="24" t="s">
        <v>14</v>
      </c>
      <c r="R3" s="24" t="s">
        <v>15</v>
      </c>
      <c r="S3" s="67" t="s">
        <v>27</v>
      </c>
      <c r="T3" s="24" t="s">
        <v>28</v>
      </c>
      <c r="U3" s="24" t="s">
        <v>17</v>
      </c>
      <c r="V3" s="24" t="s">
        <v>22</v>
      </c>
      <c r="W3" s="25" t="s">
        <v>19</v>
      </c>
      <c r="X3" s="119"/>
      <c r="Y3" s="22" t="s">
        <v>20</v>
      </c>
      <c r="Z3" s="23" t="s">
        <v>12</v>
      </c>
      <c r="AA3" s="24" t="s">
        <v>13</v>
      </c>
      <c r="AB3" s="24" t="s">
        <v>14</v>
      </c>
      <c r="AC3" s="26" t="s">
        <v>15</v>
      </c>
      <c r="AD3" s="67" t="s">
        <v>27</v>
      </c>
      <c r="AE3" s="24" t="s">
        <v>21</v>
      </c>
      <c r="AF3" s="24" t="s">
        <v>17</v>
      </c>
      <c r="AG3" s="24" t="s">
        <v>22</v>
      </c>
      <c r="AH3" s="25" t="s">
        <v>19</v>
      </c>
      <c r="AI3" s="119"/>
      <c r="AJ3" s="27" t="s">
        <v>11</v>
      </c>
      <c r="AK3" s="24" t="s">
        <v>12</v>
      </c>
      <c r="AL3" s="24" t="s">
        <v>13</v>
      </c>
      <c r="AM3" s="24" t="s">
        <v>14</v>
      </c>
      <c r="AN3" s="24" t="s">
        <v>15</v>
      </c>
      <c r="AO3" s="67" t="s">
        <v>27</v>
      </c>
      <c r="AP3" s="24" t="s">
        <v>16</v>
      </c>
      <c r="AQ3" s="24" t="s">
        <v>23</v>
      </c>
      <c r="AR3" s="24" t="s">
        <v>68</v>
      </c>
      <c r="AS3" s="25" t="s">
        <v>19</v>
      </c>
      <c r="AT3" s="119"/>
      <c r="AU3" s="28" t="s">
        <v>20</v>
      </c>
      <c r="AV3" s="29" t="s">
        <v>12</v>
      </c>
      <c r="AW3" s="29" t="s">
        <v>13</v>
      </c>
      <c r="AX3" s="29" t="s">
        <v>14</v>
      </c>
      <c r="AY3" s="30" t="s">
        <v>15</v>
      </c>
      <c r="AZ3" s="29" t="s">
        <v>16</v>
      </c>
      <c r="BA3" s="29" t="s">
        <v>23</v>
      </c>
      <c r="BB3" s="29" t="s">
        <v>18</v>
      </c>
      <c r="BC3" s="29" t="s">
        <v>19</v>
      </c>
      <c r="BD3" s="31"/>
      <c r="BE3" s="29" t="s">
        <v>20</v>
      </c>
      <c r="BF3" s="29" t="s">
        <v>12</v>
      </c>
      <c r="BG3" s="29" t="s">
        <v>13</v>
      </c>
      <c r="BH3" s="29" t="s">
        <v>14</v>
      </c>
      <c r="BI3" s="29" t="s">
        <v>15</v>
      </c>
      <c r="BJ3" s="29" t="s">
        <v>16</v>
      </c>
      <c r="BK3" s="29" t="s">
        <v>23</v>
      </c>
      <c r="BL3" s="29" t="s">
        <v>22</v>
      </c>
      <c r="BM3" s="29" t="s">
        <v>19</v>
      </c>
      <c r="BN3" s="31"/>
      <c r="BO3" s="29" t="s">
        <v>11</v>
      </c>
      <c r="BP3" s="29" t="s">
        <v>12</v>
      </c>
      <c r="BQ3" s="29" t="s">
        <v>13</v>
      </c>
      <c r="BR3" s="29" t="s">
        <v>14</v>
      </c>
      <c r="BS3" s="29" t="s">
        <v>15</v>
      </c>
      <c r="BT3" s="29" t="s">
        <v>24</v>
      </c>
      <c r="BU3" s="29" t="s">
        <v>25</v>
      </c>
      <c r="BV3" s="29" t="s">
        <v>18</v>
      </c>
      <c r="BW3" s="32" t="s">
        <v>19</v>
      </c>
      <c r="BX3" s="27" t="s">
        <v>11</v>
      </c>
      <c r="BY3" s="24" t="s">
        <v>12</v>
      </c>
      <c r="BZ3" s="24" t="s">
        <v>13</v>
      </c>
      <c r="CA3" s="24" t="s">
        <v>14</v>
      </c>
      <c r="CB3" s="24" t="s">
        <v>15</v>
      </c>
      <c r="CC3" s="67" t="s">
        <v>27</v>
      </c>
      <c r="CD3" s="24" t="s">
        <v>16</v>
      </c>
      <c r="CE3" s="24" t="s">
        <v>23</v>
      </c>
      <c r="CF3" s="33" t="s">
        <v>18</v>
      </c>
      <c r="CG3" s="22" t="s">
        <v>19</v>
      </c>
      <c r="CH3" s="119"/>
      <c r="CI3" s="22" t="s">
        <v>11</v>
      </c>
      <c r="CJ3" s="23" t="s">
        <v>12</v>
      </c>
      <c r="CK3" s="24" t="s">
        <v>13</v>
      </c>
      <c r="CL3" s="24" t="s">
        <v>14</v>
      </c>
      <c r="CM3" s="24" t="s">
        <v>15</v>
      </c>
      <c r="CN3" s="67" t="s">
        <v>27</v>
      </c>
      <c r="CO3" s="24" t="s">
        <v>16</v>
      </c>
      <c r="CP3" s="24" t="s">
        <v>23</v>
      </c>
      <c r="CQ3" s="33" t="s">
        <v>18</v>
      </c>
      <c r="CR3" s="22" t="s">
        <v>19</v>
      </c>
      <c r="CS3" s="119"/>
      <c r="CT3" s="34" t="s">
        <v>60</v>
      </c>
      <c r="CU3" s="34" t="s">
        <v>61</v>
      </c>
      <c r="CV3" s="35" t="s">
        <v>62</v>
      </c>
      <c r="CW3" s="16" t="s">
        <v>64</v>
      </c>
      <c r="CX3" s="16" t="s">
        <v>65</v>
      </c>
      <c r="CY3" s="161" t="s">
        <v>72</v>
      </c>
      <c r="CZ3" s="161" t="s">
        <v>73</v>
      </c>
      <c r="DA3" s="161" t="s">
        <v>78</v>
      </c>
      <c r="DB3" s="161" t="s">
        <v>82</v>
      </c>
      <c r="DC3" s="161" t="s">
        <v>74</v>
      </c>
      <c r="DD3" s="161" t="s">
        <v>75</v>
      </c>
      <c r="DE3" s="161" t="s">
        <v>76</v>
      </c>
      <c r="DF3" s="163" t="s">
        <v>77</v>
      </c>
      <c r="DG3" s="2">
        <f>MAX(DF4:DF34)</f>
        <v>75</v>
      </c>
      <c r="DH3" s="2">
        <f t="shared" si="0"/>
        <v>5.1724137931034484</v>
      </c>
    </row>
    <row r="4" spans="1:147" ht="26.1" thickBot="1" x14ac:dyDescent="0.8">
      <c r="A4" s="36">
        <v>1</v>
      </c>
      <c r="B4" s="37"/>
      <c r="C4" s="54">
        <v>40</v>
      </c>
      <c r="D4" s="65">
        <v>40</v>
      </c>
      <c r="E4" s="63">
        <v>180</v>
      </c>
      <c r="F4" s="47">
        <f>+(E4-C4)/E4</f>
        <v>0.77777777777777779</v>
      </c>
      <c r="G4" s="136">
        <v>2835</v>
      </c>
      <c r="H4" s="137">
        <v>2952</v>
      </c>
      <c r="I4" s="62">
        <v>0</v>
      </c>
      <c r="J4" s="101">
        <v>0.1</v>
      </c>
      <c r="K4" s="48">
        <v>24</v>
      </c>
      <c r="L4" s="60" t="str">
        <f>IF(K4=24,"30/30","0/30")</f>
        <v>30/30</v>
      </c>
      <c r="M4" s="117">
        <v>14</v>
      </c>
      <c r="N4" s="57">
        <v>30</v>
      </c>
      <c r="O4" s="65">
        <v>18</v>
      </c>
      <c r="P4" s="141">
        <v>260</v>
      </c>
      <c r="Q4" s="47">
        <f>+(P4-N4)/P4</f>
        <v>0.88461538461538458</v>
      </c>
      <c r="R4" s="138">
        <v>166</v>
      </c>
      <c r="S4" s="139">
        <v>173</v>
      </c>
      <c r="T4" s="103">
        <v>0</v>
      </c>
      <c r="U4" s="101">
        <v>0</v>
      </c>
      <c r="V4" s="46">
        <v>15</v>
      </c>
      <c r="W4" s="60" t="str">
        <f>IF(V4=24,"64/64","0/64")</f>
        <v>0/64</v>
      </c>
      <c r="X4" s="117">
        <f>V4</f>
        <v>15</v>
      </c>
      <c r="Y4" s="57">
        <v>0</v>
      </c>
      <c r="Z4" s="65">
        <v>0</v>
      </c>
      <c r="AA4" s="64">
        <v>0</v>
      </c>
      <c r="AB4" s="47" t="e">
        <f>+(AA4-Y4)/AA4</f>
        <v>#DIV/0!</v>
      </c>
      <c r="AC4" s="53">
        <v>0</v>
      </c>
      <c r="AD4" s="52">
        <v>0</v>
      </c>
      <c r="AE4" s="61">
        <v>0</v>
      </c>
      <c r="AF4" s="104">
        <v>0</v>
      </c>
      <c r="AG4" s="46">
        <v>0</v>
      </c>
      <c r="AH4" s="59">
        <v>0</v>
      </c>
      <c r="AI4" s="116">
        <v>0</v>
      </c>
      <c r="AJ4" s="57">
        <v>30</v>
      </c>
      <c r="AK4" s="65">
        <v>18</v>
      </c>
      <c r="AL4" s="64">
        <v>230</v>
      </c>
      <c r="AM4" s="47">
        <f>+(AL4-AJ4)/AL4</f>
        <v>0.86956521739130432</v>
      </c>
      <c r="AN4" s="136">
        <v>2573</v>
      </c>
      <c r="AO4" s="137">
        <v>2680</v>
      </c>
      <c r="AP4" s="61">
        <v>0</v>
      </c>
      <c r="AQ4" s="104">
        <v>0.2</v>
      </c>
      <c r="AR4" s="46">
        <v>15</v>
      </c>
      <c r="AS4" s="60" t="str">
        <f>IF(AR4=24,"64/64","0/64")</f>
        <v>0/64</v>
      </c>
      <c r="AT4" s="117">
        <f t="shared" ref="AT4:AT32" si="1">AR4</f>
        <v>15</v>
      </c>
      <c r="AU4" s="55"/>
      <c r="AV4" s="65"/>
      <c r="AW4" s="105"/>
      <c r="AX4" s="47"/>
      <c r="AY4" s="53"/>
      <c r="AZ4" s="100"/>
      <c r="BA4" s="61"/>
      <c r="BB4" s="104"/>
      <c r="BC4" s="46"/>
      <c r="BD4" s="58"/>
      <c r="BE4" s="102"/>
      <c r="BF4" s="106"/>
      <c r="BG4" s="107"/>
      <c r="BH4" s="64"/>
      <c r="BI4" s="47"/>
      <c r="BJ4" s="53"/>
      <c r="BK4" s="100"/>
      <c r="BL4" s="61"/>
      <c r="BM4" s="104"/>
      <c r="BN4" s="46"/>
      <c r="BO4" s="108"/>
      <c r="BP4" s="49"/>
      <c r="BQ4" s="49"/>
      <c r="BR4" s="50"/>
      <c r="BS4" s="50"/>
      <c r="BT4" s="49"/>
      <c r="BU4" s="49"/>
      <c r="BV4" s="49"/>
      <c r="BW4" s="49"/>
      <c r="BX4" s="55">
        <v>40</v>
      </c>
      <c r="BY4" s="65">
        <v>28</v>
      </c>
      <c r="BZ4" s="105">
        <v>210</v>
      </c>
      <c r="CA4" s="47">
        <f>+(BZ4-BX4)/BZ4</f>
        <v>0.80952380952380953</v>
      </c>
      <c r="CB4" s="140">
        <v>184</v>
      </c>
      <c r="CC4" s="137">
        <v>191</v>
      </c>
      <c r="CD4" s="61">
        <v>0</v>
      </c>
      <c r="CE4" s="109">
        <v>0.1</v>
      </c>
      <c r="CF4" s="46">
        <v>15</v>
      </c>
      <c r="CG4" s="60" t="str">
        <f>IF(CF4=24,"64/64","0/64")</f>
        <v>0/64</v>
      </c>
      <c r="CH4" s="117">
        <f t="shared" ref="CH4:CH12" si="2">CF4</f>
        <v>15</v>
      </c>
      <c r="CI4" s="56">
        <v>25</v>
      </c>
      <c r="CJ4" s="66">
        <v>16</v>
      </c>
      <c r="CK4" s="64">
        <v>280</v>
      </c>
      <c r="CL4" s="47">
        <f>+(CK4-CI4)/CK4</f>
        <v>0.9107142857142857</v>
      </c>
      <c r="CM4" s="136">
        <v>1587</v>
      </c>
      <c r="CN4" s="137">
        <v>1653</v>
      </c>
      <c r="CO4" s="61">
        <v>0</v>
      </c>
      <c r="CP4" s="109">
        <v>0.2</v>
      </c>
      <c r="CQ4" s="46">
        <v>24</v>
      </c>
      <c r="CR4" s="60" t="str">
        <f>IF(CQ4=24,"64/64","0/64")</f>
        <v>64/64</v>
      </c>
      <c r="CS4" s="117">
        <v>12</v>
      </c>
      <c r="CT4" s="154">
        <v>0</v>
      </c>
      <c r="CU4" s="155">
        <v>276</v>
      </c>
      <c r="CV4" s="156">
        <v>630</v>
      </c>
      <c r="CW4" s="159">
        <v>18</v>
      </c>
      <c r="CX4" s="159">
        <v>150</v>
      </c>
      <c r="CY4" s="162">
        <v>145</v>
      </c>
      <c r="CZ4" s="162">
        <v>85</v>
      </c>
      <c r="DA4" s="162">
        <v>75</v>
      </c>
      <c r="DB4" s="162">
        <v>85</v>
      </c>
      <c r="DC4" s="162">
        <v>80</v>
      </c>
      <c r="DD4" s="162">
        <v>72</v>
      </c>
      <c r="DE4" s="162">
        <v>66</v>
      </c>
      <c r="DF4" s="164">
        <f>CY4-CZ4</f>
        <v>60</v>
      </c>
    </row>
    <row r="5" spans="1:147" ht="26.1" thickBot="1" x14ac:dyDescent="0.8">
      <c r="A5" s="36">
        <v>2</v>
      </c>
      <c r="B5" s="37"/>
      <c r="C5" s="54">
        <v>35</v>
      </c>
      <c r="D5" s="65">
        <v>35</v>
      </c>
      <c r="E5" s="63">
        <v>180</v>
      </c>
      <c r="F5" s="47">
        <f>+(E5-C5)/E5</f>
        <v>0.80555555555555558</v>
      </c>
      <c r="G5" s="136">
        <v>2808.4</v>
      </c>
      <c r="H5" s="137">
        <v>2821</v>
      </c>
      <c r="I5" s="62">
        <v>0</v>
      </c>
      <c r="J5" s="101">
        <v>0.1</v>
      </c>
      <c r="K5" s="48">
        <v>24</v>
      </c>
      <c r="L5" s="60" t="str">
        <f t="shared" ref="L5:L32" si="3">IF(K5=24,"30/30","0/30")</f>
        <v>30/30</v>
      </c>
      <c r="M5" s="117">
        <v>15</v>
      </c>
      <c r="N5" s="57">
        <v>30</v>
      </c>
      <c r="O5" s="65">
        <v>18</v>
      </c>
      <c r="P5" s="141">
        <v>260</v>
      </c>
      <c r="Q5" s="47">
        <f t="shared" ref="Q5:Q6" si="4">+(P5-N5)/P5</f>
        <v>0.88461538461538458</v>
      </c>
      <c r="R5" s="138">
        <v>157.80000000000001</v>
      </c>
      <c r="S5" s="139">
        <v>158</v>
      </c>
      <c r="T5" s="103">
        <v>0</v>
      </c>
      <c r="U5" s="101">
        <v>0</v>
      </c>
      <c r="V5" s="46">
        <v>15</v>
      </c>
      <c r="W5" s="60" t="str">
        <f t="shared" ref="W5:W32" si="5">IF(V5=24,"64/64","0/64")</f>
        <v>0/64</v>
      </c>
      <c r="X5" s="117">
        <f>V5</f>
        <v>15</v>
      </c>
      <c r="Y5" s="57">
        <v>0</v>
      </c>
      <c r="Z5" s="65">
        <v>0</v>
      </c>
      <c r="AA5" s="64">
        <v>0</v>
      </c>
      <c r="AB5" s="47" t="e">
        <f>+(AA5-Y5)/AA5</f>
        <v>#DIV/0!</v>
      </c>
      <c r="AC5" s="53">
        <v>0</v>
      </c>
      <c r="AD5" s="52">
        <v>0</v>
      </c>
      <c r="AE5" s="61">
        <v>0</v>
      </c>
      <c r="AF5" s="104">
        <v>0</v>
      </c>
      <c r="AG5" s="46">
        <v>0</v>
      </c>
      <c r="AH5" s="59">
        <v>0</v>
      </c>
      <c r="AI5" s="116">
        <v>0</v>
      </c>
      <c r="AJ5" s="57">
        <v>30</v>
      </c>
      <c r="AK5" s="65">
        <v>155</v>
      </c>
      <c r="AL5" s="64">
        <v>230</v>
      </c>
      <c r="AM5" s="47">
        <f t="shared" ref="AM5" si="6">+(AL5-AJ5)/AL5</f>
        <v>0.86956521739130432</v>
      </c>
      <c r="AN5" s="136">
        <v>2692.1</v>
      </c>
      <c r="AO5" s="137">
        <v>2704</v>
      </c>
      <c r="AP5" s="61">
        <v>0</v>
      </c>
      <c r="AQ5" s="104">
        <v>0.2</v>
      </c>
      <c r="AR5" s="46">
        <v>15</v>
      </c>
      <c r="AS5" s="60" t="str">
        <f t="shared" ref="AS5:AS32" si="7">IF(AR5=24,"64/64","0/64")</f>
        <v>0/64</v>
      </c>
      <c r="AT5" s="117">
        <f t="shared" si="1"/>
        <v>15</v>
      </c>
      <c r="AU5" s="55"/>
      <c r="AV5" s="65"/>
      <c r="AW5" s="105"/>
      <c r="AX5" s="47"/>
      <c r="AY5" s="53"/>
      <c r="AZ5" s="100"/>
      <c r="BA5" s="61"/>
      <c r="BB5" s="104"/>
      <c r="BC5" s="46"/>
      <c r="BD5" s="58"/>
      <c r="BE5" s="102"/>
      <c r="BF5" s="106"/>
      <c r="BG5" s="107"/>
      <c r="BH5" s="64"/>
      <c r="BI5" s="47"/>
      <c r="BJ5" s="53"/>
      <c r="BK5" s="100"/>
      <c r="BL5" s="61"/>
      <c r="BM5" s="104"/>
      <c r="BN5" s="46"/>
      <c r="BO5" s="108"/>
      <c r="BP5" s="49"/>
      <c r="BQ5" s="49"/>
      <c r="BR5" s="50"/>
      <c r="BS5" s="50"/>
      <c r="BT5" s="49"/>
      <c r="BU5" s="49"/>
      <c r="BV5" s="49"/>
      <c r="BW5" s="49"/>
      <c r="BX5" s="55">
        <v>35</v>
      </c>
      <c r="BY5" s="65">
        <v>25</v>
      </c>
      <c r="BZ5" s="105">
        <v>210</v>
      </c>
      <c r="CA5" s="47">
        <f t="shared" ref="CA5:CA6" si="8">+(BZ5-BX5)/BZ5</f>
        <v>0.83333333333333337</v>
      </c>
      <c r="CB5" s="140">
        <v>174.6</v>
      </c>
      <c r="CC5" s="137">
        <v>175</v>
      </c>
      <c r="CD5" s="61">
        <v>0</v>
      </c>
      <c r="CE5" s="109">
        <v>0.1</v>
      </c>
      <c r="CF5" s="46">
        <v>15</v>
      </c>
      <c r="CG5" s="60" t="str">
        <f t="shared" ref="CG5:CG32" si="9">IF(CF5=24,"64/64","0/64")</f>
        <v>0/64</v>
      </c>
      <c r="CH5" s="117">
        <f t="shared" si="2"/>
        <v>15</v>
      </c>
      <c r="CI5" s="56">
        <v>25</v>
      </c>
      <c r="CJ5" s="66">
        <v>13</v>
      </c>
      <c r="CK5" s="64">
        <v>280</v>
      </c>
      <c r="CL5" s="47">
        <f t="shared" ref="CL5:CL6" si="10">+(CK5-CI5)/CK5</f>
        <v>0.9107142857142857</v>
      </c>
      <c r="CM5" s="136">
        <v>1394.7</v>
      </c>
      <c r="CN5" s="137">
        <v>1401</v>
      </c>
      <c r="CO5" s="61">
        <v>0</v>
      </c>
      <c r="CP5" s="109">
        <v>0.2</v>
      </c>
      <c r="CQ5" s="46">
        <v>21</v>
      </c>
      <c r="CR5" s="60" t="str">
        <f t="shared" ref="CR5:CR32" si="11">IF(CQ5=24,"64/64","0/64")</f>
        <v>0/64</v>
      </c>
      <c r="CS5" s="117">
        <v>10</v>
      </c>
      <c r="CT5" s="154">
        <v>0</v>
      </c>
      <c r="CU5" s="155">
        <v>0</v>
      </c>
      <c r="CV5" s="156">
        <v>630</v>
      </c>
      <c r="CW5" s="159">
        <v>18</v>
      </c>
      <c r="CX5" s="159">
        <v>150</v>
      </c>
      <c r="CY5" s="162">
        <v>165</v>
      </c>
      <c r="CZ5" s="162">
        <v>90</v>
      </c>
      <c r="DA5" s="162">
        <v>85</v>
      </c>
      <c r="DB5" s="162">
        <v>90</v>
      </c>
      <c r="DC5" s="162">
        <v>80</v>
      </c>
      <c r="DD5" s="162">
        <v>82</v>
      </c>
      <c r="DE5" s="162">
        <v>76</v>
      </c>
      <c r="DF5" s="164">
        <f t="shared" ref="DF5:DF33" si="12">CY5-CZ5</f>
        <v>75</v>
      </c>
    </row>
    <row r="6" spans="1:147" ht="26.1" thickBot="1" x14ac:dyDescent="0.8">
      <c r="A6" s="36">
        <v>3</v>
      </c>
      <c r="B6" s="37"/>
      <c r="C6" s="54">
        <v>43</v>
      </c>
      <c r="D6" s="65">
        <v>43</v>
      </c>
      <c r="E6" s="63">
        <v>180</v>
      </c>
      <c r="F6" s="47">
        <f t="shared" ref="F6" si="13">+(E6-C6)/E6</f>
        <v>0.76111111111111107</v>
      </c>
      <c r="G6" s="136">
        <v>2909</v>
      </c>
      <c r="H6" s="137">
        <v>2579</v>
      </c>
      <c r="I6" s="62">
        <v>0</v>
      </c>
      <c r="J6" s="101">
        <v>0.1</v>
      </c>
      <c r="K6" s="48">
        <v>24</v>
      </c>
      <c r="L6" s="60" t="str">
        <f t="shared" si="3"/>
        <v>30/30</v>
      </c>
      <c r="M6" s="117">
        <v>15</v>
      </c>
      <c r="N6" s="57">
        <v>30</v>
      </c>
      <c r="O6" s="65">
        <v>20</v>
      </c>
      <c r="P6" s="141">
        <v>260</v>
      </c>
      <c r="Q6" s="47">
        <f t="shared" si="4"/>
        <v>0.88461538461538458</v>
      </c>
      <c r="R6" s="138">
        <v>162</v>
      </c>
      <c r="S6" s="139">
        <v>143</v>
      </c>
      <c r="T6" s="103">
        <v>0</v>
      </c>
      <c r="U6" s="101">
        <v>0</v>
      </c>
      <c r="V6" s="46">
        <v>15</v>
      </c>
      <c r="W6" s="60" t="str">
        <f t="shared" si="5"/>
        <v>0/64</v>
      </c>
      <c r="X6" s="117">
        <f t="shared" ref="X6:X31" si="14">V6</f>
        <v>15</v>
      </c>
      <c r="Y6" s="57">
        <v>0</v>
      </c>
      <c r="Z6" s="65">
        <v>0</v>
      </c>
      <c r="AA6" s="64">
        <v>0</v>
      </c>
      <c r="AB6" s="47" t="e">
        <f t="shared" ref="AB6" si="15">+(AA6-Y6)/AA6</f>
        <v>#DIV/0!</v>
      </c>
      <c r="AC6" s="53">
        <v>0</v>
      </c>
      <c r="AD6" s="52">
        <v>0</v>
      </c>
      <c r="AE6" s="61">
        <v>0</v>
      </c>
      <c r="AF6" s="104">
        <v>0</v>
      </c>
      <c r="AG6" s="46">
        <v>0</v>
      </c>
      <c r="AH6" s="59">
        <v>0</v>
      </c>
      <c r="AI6" s="116">
        <v>0</v>
      </c>
      <c r="AJ6" s="57">
        <v>30</v>
      </c>
      <c r="AK6" s="65">
        <v>18</v>
      </c>
      <c r="AL6" s="64">
        <v>230</v>
      </c>
      <c r="AM6" s="47">
        <f>+(AL6-AJ6)/AL6</f>
        <v>0.86956521739130432</v>
      </c>
      <c r="AN6" s="136">
        <v>2733</v>
      </c>
      <c r="AO6" s="137">
        <v>2423</v>
      </c>
      <c r="AP6" s="61">
        <v>0</v>
      </c>
      <c r="AQ6" s="104">
        <v>0.2</v>
      </c>
      <c r="AR6" s="46">
        <v>15</v>
      </c>
      <c r="AS6" s="60" t="str">
        <f t="shared" si="7"/>
        <v>0/64</v>
      </c>
      <c r="AT6" s="117">
        <f t="shared" si="1"/>
        <v>15</v>
      </c>
      <c r="AU6" s="55"/>
      <c r="AV6" s="65"/>
      <c r="AW6" s="105"/>
      <c r="AX6" s="47"/>
      <c r="AY6" s="53"/>
      <c r="AZ6" s="100"/>
      <c r="BA6" s="61"/>
      <c r="BB6" s="104"/>
      <c r="BC6" s="46"/>
      <c r="BD6" s="58"/>
      <c r="BE6" s="102"/>
      <c r="BF6" s="106"/>
      <c r="BG6" s="107"/>
      <c r="BH6" s="64"/>
      <c r="BI6" s="47"/>
      <c r="BJ6" s="53"/>
      <c r="BK6" s="100"/>
      <c r="BL6" s="61"/>
      <c r="BM6" s="104"/>
      <c r="BN6" s="46"/>
      <c r="BO6" s="108"/>
      <c r="BP6" s="49"/>
      <c r="BQ6" s="49"/>
      <c r="BR6" s="50"/>
      <c r="BS6" s="50"/>
      <c r="BT6" s="49"/>
      <c r="BU6" s="49"/>
      <c r="BV6" s="49"/>
      <c r="BW6" s="49"/>
      <c r="BX6" s="55">
        <v>40</v>
      </c>
      <c r="BY6" s="65">
        <v>30</v>
      </c>
      <c r="BZ6" s="105">
        <v>210</v>
      </c>
      <c r="CA6" s="47">
        <f t="shared" si="8"/>
        <v>0.80952380952380953</v>
      </c>
      <c r="CB6" s="140">
        <v>184</v>
      </c>
      <c r="CC6" s="137">
        <v>163</v>
      </c>
      <c r="CD6" s="61">
        <v>0</v>
      </c>
      <c r="CE6" s="109">
        <v>0.1</v>
      </c>
      <c r="CF6" s="46">
        <v>15</v>
      </c>
      <c r="CG6" s="60" t="str">
        <f t="shared" si="9"/>
        <v>0/64</v>
      </c>
      <c r="CH6" s="117">
        <f t="shared" si="2"/>
        <v>15</v>
      </c>
      <c r="CI6" s="56">
        <v>30</v>
      </c>
      <c r="CJ6" s="66">
        <v>18</v>
      </c>
      <c r="CK6" s="64">
        <v>280</v>
      </c>
      <c r="CL6" s="47">
        <f t="shared" si="10"/>
        <v>0.8928571428571429</v>
      </c>
      <c r="CM6" s="136">
        <v>1878</v>
      </c>
      <c r="CN6" s="137">
        <v>1665</v>
      </c>
      <c r="CO6" s="61">
        <v>0</v>
      </c>
      <c r="CP6" s="109">
        <v>0.2</v>
      </c>
      <c r="CQ6" s="46">
        <v>22</v>
      </c>
      <c r="CR6" s="60" t="str">
        <f t="shared" si="11"/>
        <v>0/64</v>
      </c>
      <c r="CS6" s="117">
        <v>12</v>
      </c>
      <c r="CT6" s="154">
        <v>552</v>
      </c>
      <c r="CU6" s="155">
        <v>0</v>
      </c>
      <c r="CV6" s="156">
        <v>630</v>
      </c>
      <c r="CW6" s="159">
        <v>18</v>
      </c>
      <c r="CX6" s="159">
        <v>150</v>
      </c>
      <c r="CY6" s="162">
        <v>155</v>
      </c>
      <c r="CZ6" s="162">
        <v>105</v>
      </c>
      <c r="DA6" s="162">
        <v>100</v>
      </c>
      <c r="DB6" s="162">
        <v>105</v>
      </c>
      <c r="DC6" s="162">
        <v>100</v>
      </c>
      <c r="DD6" s="162">
        <v>94</v>
      </c>
      <c r="DE6" s="162">
        <v>88</v>
      </c>
      <c r="DF6" s="164">
        <f t="shared" si="12"/>
        <v>50</v>
      </c>
    </row>
    <row r="7" spans="1:147" ht="26.1" thickBot="1" x14ac:dyDescent="0.8">
      <c r="A7" s="36">
        <v>4</v>
      </c>
      <c r="B7" s="37"/>
      <c r="C7" s="54">
        <v>24</v>
      </c>
      <c r="D7" s="65">
        <v>24</v>
      </c>
      <c r="E7" s="63">
        <v>180</v>
      </c>
      <c r="F7" s="47">
        <f>+(E7-C7)/E7</f>
        <v>0.8666666666666667</v>
      </c>
      <c r="G7" s="136">
        <v>3449</v>
      </c>
      <c r="H7" s="137">
        <v>3117</v>
      </c>
      <c r="I7" s="62">
        <v>0</v>
      </c>
      <c r="J7" s="101">
        <v>0.1</v>
      </c>
      <c r="K7" s="48">
        <v>24</v>
      </c>
      <c r="L7" s="60" t="str">
        <f t="shared" si="3"/>
        <v>30/30</v>
      </c>
      <c r="M7" s="117">
        <v>5</v>
      </c>
      <c r="N7" s="57">
        <v>30</v>
      </c>
      <c r="O7" s="65">
        <v>18</v>
      </c>
      <c r="P7" s="141">
        <v>260</v>
      </c>
      <c r="Q7" s="47">
        <f t="shared" ref="Q7:Q32" si="16">+(P7-N7)/P7</f>
        <v>0.88461538461538458</v>
      </c>
      <c r="R7" s="138">
        <v>178</v>
      </c>
      <c r="S7" s="139">
        <v>161</v>
      </c>
      <c r="T7" s="103">
        <v>0</v>
      </c>
      <c r="U7" s="101">
        <v>0</v>
      </c>
      <c r="V7" s="46">
        <v>12</v>
      </c>
      <c r="W7" s="60" t="str">
        <f t="shared" si="5"/>
        <v>0/64</v>
      </c>
      <c r="X7" s="117">
        <f t="shared" si="14"/>
        <v>12</v>
      </c>
      <c r="Y7" s="57">
        <v>0</v>
      </c>
      <c r="Z7" s="65">
        <v>0</v>
      </c>
      <c r="AA7" s="64">
        <v>0</v>
      </c>
      <c r="AB7" s="47" t="e">
        <f t="shared" ref="AB7:AB20" si="17">+(AA7-Y7)/AA7</f>
        <v>#DIV/0!</v>
      </c>
      <c r="AC7" s="53">
        <v>0</v>
      </c>
      <c r="AD7" s="52">
        <v>0</v>
      </c>
      <c r="AE7" s="61">
        <v>0</v>
      </c>
      <c r="AF7" s="104">
        <v>0</v>
      </c>
      <c r="AG7" s="46">
        <v>0</v>
      </c>
      <c r="AH7" s="59">
        <v>0</v>
      </c>
      <c r="AI7" s="116">
        <v>0</v>
      </c>
      <c r="AJ7" s="57">
        <v>25</v>
      </c>
      <c r="AK7" s="65">
        <v>16</v>
      </c>
      <c r="AL7" s="64">
        <v>230</v>
      </c>
      <c r="AM7" s="47">
        <f t="shared" ref="AM7:AM32" si="18">+(AL7-AJ7)/AL7</f>
        <v>0.89130434782608692</v>
      </c>
      <c r="AN7" s="136">
        <v>3082</v>
      </c>
      <c r="AO7" s="137">
        <v>2785</v>
      </c>
      <c r="AP7" s="61">
        <v>0</v>
      </c>
      <c r="AQ7" s="104">
        <v>0.2</v>
      </c>
      <c r="AR7" s="46">
        <v>12</v>
      </c>
      <c r="AS7" s="60" t="str">
        <f t="shared" si="7"/>
        <v>0/64</v>
      </c>
      <c r="AT7" s="117">
        <f t="shared" si="1"/>
        <v>12</v>
      </c>
      <c r="AU7" s="55" t="str">
        <f t="shared" ref="AU7:BW7" si="19">AS7</f>
        <v>0/64</v>
      </c>
      <c r="AV7" s="65">
        <f t="shared" si="19"/>
        <v>12</v>
      </c>
      <c r="AW7" s="105" t="str">
        <f t="shared" si="19"/>
        <v>0/64</v>
      </c>
      <c r="AX7" s="47">
        <f t="shared" si="19"/>
        <v>12</v>
      </c>
      <c r="AY7" s="53" t="str">
        <f t="shared" si="19"/>
        <v>0/64</v>
      </c>
      <c r="AZ7" s="100">
        <f t="shared" si="19"/>
        <v>12</v>
      </c>
      <c r="BA7" s="61" t="str">
        <f t="shared" si="19"/>
        <v>0/64</v>
      </c>
      <c r="BB7" s="104">
        <f t="shared" si="19"/>
        <v>12</v>
      </c>
      <c r="BC7" s="46" t="str">
        <f t="shared" si="19"/>
        <v>0/64</v>
      </c>
      <c r="BD7" s="58">
        <f t="shared" si="19"/>
        <v>12</v>
      </c>
      <c r="BE7" s="102" t="str">
        <f t="shared" si="19"/>
        <v>0/64</v>
      </c>
      <c r="BF7" s="106">
        <f t="shared" si="19"/>
        <v>12</v>
      </c>
      <c r="BG7" s="107" t="str">
        <f t="shared" si="19"/>
        <v>0/64</v>
      </c>
      <c r="BH7" s="64">
        <f t="shared" si="19"/>
        <v>12</v>
      </c>
      <c r="BI7" s="47" t="str">
        <f t="shared" si="19"/>
        <v>0/64</v>
      </c>
      <c r="BJ7" s="53">
        <f t="shared" si="19"/>
        <v>12</v>
      </c>
      <c r="BK7" s="100" t="str">
        <f t="shared" si="19"/>
        <v>0/64</v>
      </c>
      <c r="BL7" s="61">
        <f t="shared" si="19"/>
        <v>12</v>
      </c>
      <c r="BM7" s="104" t="str">
        <f t="shared" si="19"/>
        <v>0/64</v>
      </c>
      <c r="BN7" s="46">
        <f t="shared" si="19"/>
        <v>12</v>
      </c>
      <c r="BO7" s="108" t="str">
        <f t="shared" si="19"/>
        <v>0/64</v>
      </c>
      <c r="BP7" s="49">
        <f t="shared" si="19"/>
        <v>12</v>
      </c>
      <c r="BQ7" s="49" t="str">
        <f t="shared" si="19"/>
        <v>0/64</v>
      </c>
      <c r="BR7" s="50">
        <f t="shared" si="19"/>
        <v>12</v>
      </c>
      <c r="BS7" s="50" t="str">
        <f t="shared" si="19"/>
        <v>0/64</v>
      </c>
      <c r="BT7" s="49">
        <f t="shared" si="19"/>
        <v>12</v>
      </c>
      <c r="BU7" s="49" t="str">
        <f t="shared" si="19"/>
        <v>0/64</v>
      </c>
      <c r="BV7" s="49">
        <f t="shared" si="19"/>
        <v>12</v>
      </c>
      <c r="BW7" s="49" t="str">
        <f t="shared" si="19"/>
        <v>0/64</v>
      </c>
      <c r="BX7" s="55">
        <v>40</v>
      </c>
      <c r="BY7" s="65">
        <v>30</v>
      </c>
      <c r="BZ7" s="105">
        <v>210</v>
      </c>
      <c r="CA7" s="47">
        <f t="shared" ref="CA7:CA32" si="20">+(BZ7-BX7)/BZ7</f>
        <v>0.80952380952380953</v>
      </c>
      <c r="CB7" s="140">
        <v>231</v>
      </c>
      <c r="CC7" s="137">
        <v>209</v>
      </c>
      <c r="CD7" s="61">
        <v>0</v>
      </c>
      <c r="CE7" s="109">
        <v>0.1</v>
      </c>
      <c r="CF7" s="46">
        <v>12</v>
      </c>
      <c r="CG7" s="60" t="str">
        <f t="shared" si="9"/>
        <v>0/64</v>
      </c>
      <c r="CH7" s="117">
        <f t="shared" si="2"/>
        <v>12</v>
      </c>
      <c r="CI7" s="56">
        <v>25</v>
      </c>
      <c r="CJ7" s="66">
        <v>16</v>
      </c>
      <c r="CK7" s="64">
        <v>280</v>
      </c>
      <c r="CL7" s="47">
        <f t="shared" ref="CL7:CL32" si="21">+(CK7-CI7)/CK7</f>
        <v>0.9107142857142857</v>
      </c>
      <c r="CM7" s="136">
        <v>2480</v>
      </c>
      <c r="CN7" s="137">
        <v>2241</v>
      </c>
      <c r="CO7" s="61">
        <v>0</v>
      </c>
      <c r="CP7" s="109">
        <v>0.2</v>
      </c>
      <c r="CQ7" s="46">
        <v>18</v>
      </c>
      <c r="CR7" s="60" t="str">
        <f t="shared" si="11"/>
        <v>0/64</v>
      </c>
      <c r="CS7" s="117">
        <v>16</v>
      </c>
      <c r="CT7" s="154">
        <v>0</v>
      </c>
      <c r="CU7" s="155">
        <v>276</v>
      </c>
      <c r="CV7" s="156">
        <v>630</v>
      </c>
      <c r="CW7" s="159">
        <v>18</v>
      </c>
      <c r="CX7" s="159">
        <v>150</v>
      </c>
      <c r="CY7" s="162">
        <v>145</v>
      </c>
      <c r="CZ7" s="162">
        <v>90</v>
      </c>
      <c r="DA7" s="162">
        <v>80</v>
      </c>
      <c r="DB7" s="162">
        <v>90</v>
      </c>
      <c r="DC7" s="162">
        <v>90</v>
      </c>
      <c r="DD7" s="162">
        <v>84</v>
      </c>
      <c r="DE7" s="162">
        <v>77</v>
      </c>
      <c r="DF7" s="164">
        <f t="shared" si="12"/>
        <v>55</v>
      </c>
    </row>
    <row r="8" spans="1:147" ht="26.1" thickBot="1" x14ac:dyDescent="0.8">
      <c r="A8" s="36">
        <v>5</v>
      </c>
      <c r="B8" s="37"/>
      <c r="C8" s="54">
        <v>22</v>
      </c>
      <c r="D8" s="65">
        <v>22</v>
      </c>
      <c r="E8" s="63">
        <v>180</v>
      </c>
      <c r="F8" s="47">
        <f t="shared" ref="F8:F33" si="22">+(E8-C8)/E8</f>
        <v>0.87777777777777777</v>
      </c>
      <c r="G8" s="136">
        <v>3613</v>
      </c>
      <c r="H8" s="137">
        <v>3299</v>
      </c>
      <c r="I8" s="62">
        <v>0</v>
      </c>
      <c r="J8" s="101">
        <v>0.1</v>
      </c>
      <c r="K8" s="48">
        <v>24</v>
      </c>
      <c r="L8" s="60" t="str">
        <f t="shared" si="3"/>
        <v>30/30</v>
      </c>
      <c r="M8" s="117">
        <v>14</v>
      </c>
      <c r="N8" s="57">
        <v>25</v>
      </c>
      <c r="O8" s="65">
        <v>15</v>
      </c>
      <c r="P8" s="141">
        <v>260</v>
      </c>
      <c r="Q8" s="47">
        <f>+(P8-N8)/P8</f>
        <v>0.90384615384615385</v>
      </c>
      <c r="R8" s="138">
        <v>215</v>
      </c>
      <c r="S8" s="139">
        <v>196</v>
      </c>
      <c r="T8" s="103">
        <v>0</v>
      </c>
      <c r="U8" s="101">
        <v>0</v>
      </c>
      <c r="V8" s="46">
        <v>10</v>
      </c>
      <c r="W8" s="60" t="str">
        <f t="shared" si="5"/>
        <v>0/64</v>
      </c>
      <c r="X8" s="117">
        <f t="shared" si="14"/>
        <v>10</v>
      </c>
      <c r="Y8" s="57">
        <v>0</v>
      </c>
      <c r="Z8" s="65">
        <v>0</v>
      </c>
      <c r="AA8" s="64">
        <v>0</v>
      </c>
      <c r="AB8" s="47" t="e">
        <f t="shared" si="17"/>
        <v>#DIV/0!</v>
      </c>
      <c r="AC8" s="53">
        <v>0</v>
      </c>
      <c r="AD8" s="52">
        <v>0</v>
      </c>
      <c r="AE8" s="61">
        <v>0</v>
      </c>
      <c r="AF8" s="104">
        <v>0</v>
      </c>
      <c r="AG8" s="46">
        <v>0</v>
      </c>
      <c r="AH8" s="59">
        <v>0</v>
      </c>
      <c r="AI8" s="116">
        <v>0</v>
      </c>
      <c r="AJ8" s="57">
        <v>25</v>
      </c>
      <c r="AK8" s="65">
        <v>13</v>
      </c>
      <c r="AL8" s="64">
        <v>230</v>
      </c>
      <c r="AM8" s="47">
        <f t="shared" si="18"/>
        <v>0.89130434782608692</v>
      </c>
      <c r="AN8" s="136">
        <v>3056</v>
      </c>
      <c r="AO8" s="137">
        <v>2790</v>
      </c>
      <c r="AP8" s="61">
        <v>0</v>
      </c>
      <c r="AQ8" s="104">
        <v>0.2</v>
      </c>
      <c r="AR8" s="46">
        <v>10</v>
      </c>
      <c r="AS8" s="60" t="str">
        <f t="shared" si="7"/>
        <v>0/64</v>
      </c>
      <c r="AT8" s="117">
        <f t="shared" si="1"/>
        <v>10</v>
      </c>
      <c r="AU8" s="55"/>
      <c r="AV8" s="65"/>
      <c r="AW8" s="105"/>
      <c r="AX8" s="47"/>
      <c r="AY8" s="53"/>
      <c r="AZ8" s="100"/>
      <c r="BA8" s="61"/>
      <c r="BB8" s="104"/>
      <c r="BC8" s="46"/>
      <c r="BD8" s="58"/>
      <c r="BE8" s="102"/>
      <c r="BF8" s="106"/>
      <c r="BG8" s="107"/>
      <c r="BH8" s="64"/>
      <c r="BI8" s="47"/>
      <c r="BJ8" s="53"/>
      <c r="BK8" s="100"/>
      <c r="BL8" s="61"/>
      <c r="BM8" s="104"/>
      <c r="BN8" s="46"/>
      <c r="BO8" s="108"/>
      <c r="BP8" s="49"/>
      <c r="BQ8" s="49"/>
      <c r="BR8" s="50"/>
      <c r="BS8" s="50"/>
      <c r="BT8" s="49"/>
      <c r="BU8" s="49"/>
      <c r="BV8" s="49"/>
      <c r="BW8" s="49"/>
      <c r="BX8" s="55">
        <v>35</v>
      </c>
      <c r="BY8" s="65">
        <v>25</v>
      </c>
      <c r="BZ8" s="105">
        <v>210</v>
      </c>
      <c r="CA8" s="47">
        <f t="shared" si="20"/>
        <v>0.83333333333333337</v>
      </c>
      <c r="CB8" s="140">
        <v>268</v>
      </c>
      <c r="CC8" s="137">
        <v>245</v>
      </c>
      <c r="CD8" s="61">
        <v>0</v>
      </c>
      <c r="CE8" s="109">
        <v>0.1</v>
      </c>
      <c r="CF8" s="46">
        <v>10</v>
      </c>
      <c r="CG8" s="60" t="str">
        <f t="shared" si="9"/>
        <v>0/64</v>
      </c>
      <c r="CH8" s="117">
        <f t="shared" si="2"/>
        <v>10</v>
      </c>
      <c r="CI8" s="56">
        <v>25</v>
      </c>
      <c r="CJ8" s="66">
        <v>17</v>
      </c>
      <c r="CK8" s="64">
        <v>280</v>
      </c>
      <c r="CL8" s="47">
        <f t="shared" si="21"/>
        <v>0.9107142857142857</v>
      </c>
      <c r="CM8" s="136">
        <v>2232</v>
      </c>
      <c r="CN8" s="137">
        <v>2038</v>
      </c>
      <c r="CO8" s="61">
        <v>0</v>
      </c>
      <c r="CP8" s="109">
        <v>0.2</v>
      </c>
      <c r="CQ8" s="46">
        <v>16</v>
      </c>
      <c r="CR8" s="60" t="str">
        <f t="shared" si="11"/>
        <v>0/64</v>
      </c>
      <c r="CS8" s="117">
        <v>12</v>
      </c>
      <c r="CT8" s="154">
        <v>0</v>
      </c>
      <c r="CU8" s="155">
        <v>276</v>
      </c>
      <c r="CV8" s="156">
        <v>630</v>
      </c>
      <c r="CW8" s="159">
        <v>18</v>
      </c>
      <c r="CX8" s="159">
        <v>150</v>
      </c>
      <c r="CY8" s="162">
        <v>145</v>
      </c>
      <c r="CZ8" s="162">
        <v>85</v>
      </c>
      <c r="DA8" s="162">
        <v>80</v>
      </c>
      <c r="DB8" s="162">
        <v>85</v>
      </c>
      <c r="DC8" s="162">
        <v>80</v>
      </c>
      <c r="DD8" s="162">
        <v>75</v>
      </c>
      <c r="DE8" s="162">
        <v>69</v>
      </c>
      <c r="DF8" s="164">
        <f t="shared" si="12"/>
        <v>60</v>
      </c>
    </row>
    <row r="9" spans="1:147" ht="26.1" thickBot="1" x14ac:dyDescent="0.8">
      <c r="A9" s="36">
        <v>6</v>
      </c>
      <c r="B9" s="37"/>
      <c r="C9" s="54">
        <v>22</v>
      </c>
      <c r="D9" s="65">
        <v>22</v>
      </c>
      <c r="E9" s="63">
        <v>180</v>
      </c>
      <c r="F9" s="47">
        <f t="shared" si="22"/>
        <v>0.87777777777777777</v>
      </c>
      <c r="G9" s="136">
        <v>3762</v>
      </c>
      <c r="H9" s="137">
        <v>3351</v>
      </c>
      <c r="I9" s="62">
        <v>0</v>
      </c>
      <c r="J9" s="101">
        <v>0.1</v>
      </c>
      <c r="K9" s="48">
        <v>24</v>
      </c>
      <c r="L9" s="60" t="str">
        <f t="shared" si="3"/>
        <v>30/30</v>
      </c>
      <c r="M9" s="117">
        <v>14</v>
      </c>
      <c r="N9" s="57">
        <v>30</v>
      </c>
      <c r="O9" s="65">
        <v>20</v>
      </c>
      <c r="P9" s="141">
        <v>260</v>
      </c>
      <c r="Q9" s="47">
        <f>+(P9-N9)/P9</f>
        <v>0.88461538461538458</v>
      </c>
      <c r="R9" s="138">
        <v>214</v>
      </c>
      <c r="S9" s="139">
        <v>190</v>
      </c>
      <c r="T9" s="103">
        <v>0</v>
      </c>
      <c r="U9" s="101">
        <v>0</v>
      </c>
      <c r="V9" s="46">
        <v>10</v>
      </c>
      <c r="W9" s="60" t="str">
        <f t="shared" si="5"/>
        <v>0/64</v>
      </c>
      <c r="X9" s="117">
        <f t="shared" si="14"/>
        <v>10</v>
      </c>
      <c r="Y9" s="57">
        <v>0</v>
      </c>
      <c r="Z9" s="65">
        <v>0</v>
      </c>
      <c r="AA9" s="64">
        <v>0</v>
      </c>
      <c r="AB9" s="47" t="e">
        <f>+(AA9-Y9)/AA9</f>
        <v>#DIV/0!</v>
      </c>
      <c r="AC9" s="53">
        <v>0</v>
      </c>
      <c r="AD9" s="52">
        <v>0</v>
      </c>
      <c r="AE9" s="61">
        <v>0</v>
      </c>
      <c r="AF9" s="104">
        <v>0</v>
      </c>
      <c r="AG9" s="46">
        <v>0</v>
      </c>
      <c r="AH9" s="59">
        <v>0</v>
      </c>
      <c r="AI9" s="116">
        <v>0</v>
      </c>
      <c r="AJ9" s="57">
        <v>25</v>
      </c>
      <c r="AK9" s="65">
        <v>15</v>
      </c>
      <c r="AL9" s="64">
        <v>230</v>
      </c>
      <c r="AM9" s="47">
        <f t="shared" si="18"/>
        <v>0.89130434782608692</v>
      </c>
      <c r="AN9" s="136">
        <v>2940</v>
      </c>
      <c r="AO9" s="137">
        <v>2619</v>
      </c>
      <c r="AP9" s="61">
        <v>0</v>
      </c>
      <c r="AQ9" s="104">
        <v>0.2</v>
      </c>
      <c r="AR9" s="46">
        <v>10</v>
      </c>
      <c r="AS9" s="60" t="str">
        <f t="shared" si="7"/>
        <v>0/64</v>
      </c>
      <c r="AT9" s="117">
        <f t="shared" si="1"/>
        <v>10</v>
      </c>
      <c r="AU9" s="55"/>
      <c r="AV9" s="65"/>
      <c r="AW9" s="105"/>
      <c r="AX9" s="47"/>
      <c r="AY9" s="53"/>
      <c r="AZ9" s="100"/>
      <c r="BA9" s="61"/>
      <c r="BB9" s="104"/>
      <c r="BC9" s="46"/>
      <c r="BD9" s="58"/>
      <c r="BE9" s="102"/>
      <c r="BF9" s="106"/>
      <c r="BG9" s="107"/>
      <c r="BH9" s="64"/>
      <c r="BI9" s="47"/>
      <c r="BJ9" s="53"/>
      <c r="BK9" s="100"/>
      <c r="BL9" s="61"/>
      <c r="BM9" s="104"/>
      <c r="BN9" s="46"/>
      <c r="BO9" s="108"/>
      <c r="BP9" s="49"/>
      <c r="BQ9" s="49"/>
      <c r="BR9" s="50"/>
      <c r="BS9" s="50"/>
      <c r="BT9" s="49"/>
      <c r="BU9" s="49"/>
      <c r="BV9" s="49"/>
      <c r="BW9" s="49"/>
      <c r="BX9" s="55">
        <v>40</v>
      </c>
      <c r="BY9" s="65">
        <v>30</v>
      </c>
      <c r="BZ9" s="105">
        <v>210</v>
      </c>
      <c r="CA9" s="47">
        <f t="shared" si="20"/>
        <v>0.80952380952380953</v>
      </c>
      <c r="CB9" s="140">
        <v>310</v>
      </c>
      <c r="CC9" s="137">
        <v>276</v>
      </c>
      <c r="CD9" s="61">
        <v>0</v>
      </c>
      <c r="CE9" s="109">
        <v>0.1</v>
      </c>
      <c r="CF9" s="46">
        <v>10</v>
      </c>
      <c r="CG9" s="60" t="str">
        <f t="shared" si="9"/>
        <v>0/64</v>
      </c>
      <c r="CH9" s="117">
        <f t="shared" si="2"/>
        <v>10</v>
      </c>
      <c r="CI9" s="56">
        <v>25</v>
      </c>
      <c r="CJ9" s="66">
        <v>15</v>
      </c>
      <c r="CK9" s="64">
        <v>280</v>
      </c>
      <c r="CL9" s="47">
        <f t="shared" si="21"/>
        <v>0.9107142857142857</v>
      </c>
      <c r="CM9" s="136">
        <v>2209</v>
      </c>
      <c r="CN9" s="137">
        <v>1968</v>
      </c>
      <c r="CO9" s="61">
        <v>0</v>
      </c>
      <c r="CP9" s="109">
        <v>0.2</v>
      </c>
      <c r="CQ9" s="46">
        <v>12</v>
      </c>
      <c r="CR9" s="60" t="str">
        <f t="shared" si="11"/>
        <v>0/64</v>
      </c>
      <c r="CS9" s="117">
        <v>12</v>
      </c>
      <c r="CT9" s="154">
        <v>0</v>
      </c>
      <c r="CU9" s="155">
        <v>0</v>
      </c>
      <c r="CV9" s="156">
        <v>630</v>
      </c>
      <c r="CW9" s="159">
        <v>18</v>
      </c>
      <c r="CX9" s="159">
        <v>150</v>
      </c>
      <c r="CY9" s="162">
        <v>140</v>
      </c>
      <c r="CZ9" s="162">
        <v>80</v>
      </c>
      <c r="DA9" s="162">
        <v>75</v>
      </c>
      <c r="DB9" s="162">
        <v>80</v>
      </c>
      <c r="DC9" s="162">
        <v>80</v>
      </c>
      <c r="DD9" s="162">
        <v>72</v>
      </c>
      <c r="DE9" s="162">
        <v>66</v>
      </c>
      <c r="DF9" s="164">
        <f t="shared" si="12"/>
        <v>60</v>
      </c>
    </row>
    <row r="10" spans="1:147" ht="26.1" thickBot="1" x14ac:dyDescent="0.8">
      <c r="A10" s="36">
        <v>7</v>
      </c>
      <c r="B10" s="37"/>
      <c r="C10" s="54">
        <v>20</v>
      </c>
      <c r="D10" s="65">
        <v>20</v>
      </c>
      <c r="E10" s="63">
        <v>180</v>
      </c>
      <c r="F10" s="47">
        <f t="shared" si="22"/>
        <v>0.88888888888888884</v>
      </c>
      <c r="G10" s="136">
        <v>3257</v>
      </c>
      <c r="H10" s="137">
        <v>2271</v>
      </c>
      <c r="I10" s="62">
        <v>0</v>
      </c>
      <c r="J10" s="101">
        <v>0.1</v>
      </c>
      <c r="K10" s="48">
        <v>24</v>
      </c>
      <c r="L10" s="60" t="str">
        <f t="shared" si="3"/>
        <v>30/30</v>
      </c>
      <c r="M10" s="117">
        <v>14</v>
      </c>
      <c r="N10" s="57">
        <v>25</v>
      </c>
      <c r="O10" s="65">
        <v>15</v>
      </c>
      <c r="P10" s="141">
        <v>260</v>
      </c>
      <c r="Q10" s="47">
        <f t="shared" si="16"/>
        <v>0.90384615384615385</v>
      </c>
      <c r="R10" s="138">
        <v>1144</v>
      </c>
      <c r="S10" s="139">
        <v>798</v>
      </c>
      <c r="T10" s="103">
        <v>0</v>
      </c>
      <c r="U10" s="101">
        <v>0</v>
      </c>
      <c r="V10" s="46">
        <v>10</v>
      </c>
      <c r="W10" s="60" t="str">
        <f t="shared" si="5"/>
        <v>0/64</v>
      </c>
      <c r="X10" s="117">
        <f t="shared" si="14"/>
        <v>10</v>
      </c>
      <c r="Y10" s="57">
        <v>0</v>
      </c>
      <c r="Z10" s="65">
        <v>0</v>
      </c>
      <c r="AA10" s="64">
        <v>0</v>
      </c>
      <c r="AB10" s="47" t="e">
        <f>+(AA10-Y10)/AA10</f>
        <v>#DIV/0!</v>
      </c>
      <c r="AC10" s="53">
        <v>0</v>
      </c>
      <c r="AD10" s="52">
        <v>0</v>
      </c>
      <c r="AE10" s="61">
        <v>0</v>
      </c>
      <c r="AF10" s="104">
        <v>0</v>
      </c>
      <c r="AG10" s="46">
        <v>0</v>
      </c>
      <c r="AH10" s="59">
        <v>0</v>
      </c>
      <c r="AI10" s="116">
        <v>0</v>
      </c>
      <c r="AJ10" s="57">
        <v>25</v>
      </c>
      <c r="AK10" s="65">
        <v>15</v>
      </c>
      <c r="AL10" s="64">
        <v>230</v>
      </c>
      <c r="AM10" s="47">
        <f t="shared" si="18"/>
        <v>0.89130434782608692</v>
      </c>
      <c r="AN10" s="136">
        <v>2692</v>
      </c>
      <c r="AO10" s="137">
        <v>1877</v>
      </c>
      <c r="AP10" s="61">
        <v>0</v>
      </c>
      <c r="AQ10" s="104">
        <v>0.2</v>
      </c>
      <c r="AR10" s="46">
        <v>10</v>
      </c>
      <c r="AS10" s="60" t="str">
        <f t="shared" si="7"/>
        <v>0/64</v>
      </c>
      <c r="AT10" s="117">
        <f t="shared" si="1"/>
        <v>10</v>
      </c>
      <c r="AU10" s="55"/>
      <c r="AV10" s="65"/>
      <c r="AW10" s="105"/>
      <c r="AX10" s="47"/>
      <c r="AY10" s="53"/>
      <c r="AZ10" s="100"/>
      <c r="BA10" s="61"/>
      <c r="BB10" s="104"/>
      <c r="BC10" s="46"/>
      <c r="BD10" s="58"/>
      <c r="BE10" s="102"/>
      <c r="BF10" s="106"/>
      <c r="BG10" s="107"/>
      <c r="BH10" s="64"/>
      <c r="BI10" s="47"/>
      <c r="BJ10" s="53"/>
      <c r="BK10" s="100"/>
      <c r="BL10" s="61"/>
      <c r="BM10" s="104"/>
      <c r="BN10" s="46"/>
      <c r="BO10" s="108"/>
      <c r="BP10" s="49"/>
      <c r="BQ10" s="49"/>
      <c r="BR10" s="50"/>
      <c r="BS10" s="50"/>
      <c r="BT10" s="49"/>
      <c r="BU10" s="49"/>
      <c r="BV10" s="49"/>
      <c r="BW10" s="49"/>
      <c r="BX10" s="55">
        <v>30</v>
      </c>
      <c r="BY10" s="65">
        <v>20</v>
      </c>
      <c r="BZ10" s="105">
        <v>210</v>
      </c>
      <c r="CA10" s="47">
        <f t="shared" si="20"/>
        <v>0.8571428571428571</v>
      </c>
      <c r="CB10" s="140">
        <v>1183</v>
      </c>
      <c r="CC10" s="137">
        <v>825</v>
      </c>
      <c r="CD10" s="61">
        <v>0</v>
      </c>
      <c r="CE10" s="109">
        <v>0.1</v>
      </c>
      <c r="CF10" s="46">
        <v>10</v>
      </c>
      <c r="CG10" s="60" t="str">
        <f t="shared" si="9"/>
        <v>0/64</v>
      </c>
      <c r="CH10" s="117">
        <f>CF10</f>
        <v>10</v>
      </c>
      <c r="CI10" s="56">
        <v>25</v>
      </c>
      <c r="CJ10" s="66">
        <v>15</v>
      </c>
      <c r="CK10" s="64">
        <v>280</v>
      </c>
      <c r="CL10" s="47">
        <f t="shared" si="21"/>
        <v>0.9107142857142857</v>
      </c>
      <c r="CM10" s="136">
        <v>2187</v>
      </c>
      <c r="CN10" s="137">
        <v>1525</v>
      </c>
      <c r="CO10" s="61">
        <v>0</v>
      </c>
      <c r="CP10" s="109">
        <v>0.2</v>
      </c>
      <c r="CQ10" s="46">
        <v>12</v>
      </c>
      <c r="CR10" s="60" t="str">
        <f t="shared" si="11"/>
        <v>0/64</v>
      </c>
      <c r="CS10" s="117">
        <v>12</v>
      </c>
      <c r="CT10" s="154">
        <v>1103</v>
      </c>
      <c r="CU10" s="155">
        <v>0</v>
      </c>
      <c r="CV10" s="156">
        <v>630</v>
      </c>
      <c r="CW10" s="159">
        <v>18</v>
      </c>
      <c r="CX10" s="159">
        <v>150</v>
      </c>
      <c r="CY10" s="162">
        <v>185</v>
      </c>
      <c r="CZ10" s="162">
        <v>125</v>
      </c>
      <c r="DA10" s="162">
        <v>120</v>
      </c>
      <c r="DB10" s="162">
        <v>125</v>
      </c>
      <c r="DC10" s="162">
        <v>120</v>
      </c>
      <c r="DD10" s="162">
        <v>116</v>
      </c>
      <c r="DE10" s="162">
        <v>106</v>
      </c>
      <c r="DF10" s="164">
        <f t="shared" si="12"/>
        <v>60</v>
      </c>
    </row>
    <row r="11" spans="1:147" ht="26.1" thickBot="1" x14ac:dyDescent="0.8">
      <c r="A11" s="36">
        <v>8</v>
      </c>
      <c r="B11" s="37"/>
      <c r="C11" s="54">
        <v>25</v>
      </c>
      <c r="D11" s="65">
        <v>25</v>
      </c>
      <c r="E11" s="63">
        <v>180</v>
      </c>
      <c r="F11" s="47">
        <f t="shared" si="22"/>
        <v>0.86111111111111116</v>
      </c>
      <c r="G11" s="136">
        <v>2953</v>
      </c>
      <c r="H11" s="137">
        <v>3069</v>
      </c>
      <c r="I11" s="62">
        <v>0</v>
      </c>
      <c r="J11" s="101">
        <v>0.1</v>
      </c>
      <c r="K11" s="48">
        <v>24</v>
      </c>
      <c r="L11" s="60" t="str">
        <f t="shared" si="3"/>
        <v>30/30</v>
      </c>
      <c r="M11" s="117">
        <v>12</v>
      </c>
      <c r="N11" s="57">
        <v>30</v>
      </c>
      <c r="O11" s="65">
        <v>20</v>
      </c>
      <c r="P11" s="141">
        <v>260</v>
      </c>
      <c r="Q11" s="47">
        <f t="shared" si="16"/>
        <v>0.88461538461538458</v>
      </c>
      <c r="R11" s="138">
        <v>1022</v>
      </c>
      <c r="S11" s="139">
        <v>1062</v>
      </c>
      <c r="T11" s="103">
        <v>0</v>
      </c>
      <c r="U11" s="101">
        <v>0</v>
      </c>
      <c r="V11" s="46">
        <v>12</v>
      </c>
      <c r="W11" s="60" t="str">
        <f t="shared" si="5"/>
        <v>0/64</v>
      </c>
      <c r="X11" s="117">
        <f t="shared" si="14"/>
        <v>12</v>
      </c>
      <c r="Y11" s="57">
        <v>0</v>
      </c>
      <c r="Z11" s="65">
        <v>0</v>
      </c>
      <c r="AA11" s="64">
        <v>0</v>
      </c>
      <c r="AB11" s="47" t="e">
        <f>+(AA11-Y11)/AA11</f>
        <v>#DIV/0!</v>
      </c>
      <c r="AC11" s="53">
        <v>0</v>
      </c>
      <c r="AD11" s="52">
        <v>0</v>
      </c>
      <c r="AE11" s="61">
        <v>0</v>
      </c>
      <c r="AF11" s="104">
        <v>0</v>
      </c>
      <c r="AG11" s="46">
        <v>0</v>
      </c>
      <c r="AH11" s="59">
        <v>0</v>
      </c>
      <c r="AI11" s="116">
        <v>0</v>
      </c>
      <c r="AJ11" s="57">
        <v>30</v>
      </c>
      <c r="AK11" s="65">
        <v>18</v>
      </c>
      <c r="AL11" s="64">
        <v>230</v>
      </c>
      <c r="AM11" s="47">
        <f t="shared" si="18"/>
        <v>0.86956521739130432</v>
      </c>
      <c r="AN11" s="136">
        <v>3065</v>
      </c>
      <c r="AO11" s="137">
        <v>3186</v>
      </c>
      <c r="AP11" s="61">
        <v>0</v>
      </c>
      <c r="AQ11" s="104">
        <v>0.2</v>
      </c>
      <c r="AR11" s="46">
        <v>12</v>
      </c>
      <c r="AS11" s="60" t="str">
        <f t="shared" si="7"/>
        <v>0/64</v>
      </c>
      <c r="AT11" s="117">
        <f t="shared" si="1"/>
        <v>12</v>
      </c>
      <c r="AU11" s="55"/>
      <c r="AV11" s="65"/>
      <c r="AW11" s="105"/>
      <c r="AX11" s="47"/>
      <c r="AY11" s="53"/>
      <c r="AZ11" s="100"/>
      <c r="BA11" s="61"/>
      <c r="BB11" s="104"/>
      <c r="BC11" s="46"/>
      <c r="BD11" s="58"/>
      <c r="BE11" s="102"/>
      <c r="BF11" s="106"/>
      <c r="BG11" s="107"/>
      <c r="BH11" s="64"/>
      <c r="BI11" s="47"/>
      <c r="BJ11" s="53"/>
      <c r="BK11" s="100"/>
      <c r="BL11" s="61"/>
      <c r="BM11" s="104"/>
      <c r="BN11" s="46"/>
      <c r="BO11" s="108"/>
      <c r="BP11" s="49"/>
      <c r="BQ11" s="49"/>
      <c r="BR11" s="50"/>
      <c r="BS11" s="50"/>
      <c r="BT11" s="49"/>
      <c r="BU11" s="49"/>
      <c r="BV11" s="49"/>
      <c r="BW11" s="49"/>
      <c r="BX11" s="55">
        <v>50</v>
      </c>
      <c r="BY11" s="65">
        <v>40</v>
      </c>
      <c r="BZ11" s="105">
        <v>210</v>
      </c>
      <c r="CA11" s="47">
        <f t="shared" si="20"/>
        <v>0.76190476190476186</v>
      </c>
      <c r="CB11" s="140">
        <v>1744</v>
      </c>
      <c r="CC11" s="137">
        <v>1813</v>
      </c>
      <c r="CD11" s="61">
        <v>0</v>
      </c>
      <c r="CE11" s="109">
        <v>0.1</v>
      </c>
      <c r="CF11" s="46">
        <v>12</v>
      </c>
      <c r="CG11" s="60" t="str">
        <f t="shared" si="9"/>
        <v>0/64</v>
      </c>
      <c r="CH11" s="117">
        <f t="shared" si="2"/>
        <v>12</v>
      </c>
      <c r="CI11" s="56">
        <v>30</v>
      </c>
      <c r="CJ11" s="66">
        <v>18</v>
      </c>
      <c r="CK11" s="64">
        <v>280</v>
      </c>
      <c r="CL11" s="47">
        <f t="shared" si="21"/>
        <v>0.8928571428571429</v>
      </c>
      <c r="CM11" s="136">
        <v>2028</v>
      </c>
      <c r="CN11" s="137">
        <v>2108</v>
      </c>
      <c r="CO11" s="61">
        <v>0</v>
      </c>
      <c r="CP11" s="109">
        <v>0.2</v>
      </c>
      <c r="CQ11" s="46">
        <v>12</v>
      </c>
      <c r="CR11" s="60" t="str">
        <f t="shared" si="11"/>
        <v>0/64</v>
      </c>
      <c r="CS11" s="117">
        <v>12</v>
      </c>
      <c r="CT11" s="154">
        <v>0</v>
      </c>
      <c r="CU11" s="155">
        <v>1103</v>
      </c>
      <c r="CV11" s="156">
        <v>630</v>
      </c>
      <c r="CW11" s="159">
        <v>18</v>
      </c>
      <c r="CX11" s="159">
        <v>150</v>
      </c>
      <c r="CY11" s="162">
        <v>145</v>
      </c>
      <c r="CZ11" s="162">
        <v>85</v>
      </c>
      <c r="DA11" s="162">
        <v>80</v>
      </c>
      <c r="DB11" s="162">
        <v>85</v>
      </c>
      <c r="DC11" s="162">
        <v>80</v>
      </c>
      <c r="DD11" s="162">
        <v>71</v>
      </c>
      <c r="DE11" s="162">
        <v>65</v>
      </c>
      <c r="DF11" s="164">
        <f t="shared" si="12"/>
        <v>60</v>
      </c>
    </row>
    <row r="12" spans="1:147" ht="26.1" thickBot="1" x14ac:dyDescent="0.8">
      <c r="A12" s="36">
        <v>9</v>
      </c>
      <c r="B12" s="37"/>
      <c r="C12" s="54">
        <v>20</v>
      </c>
      <c r="D12" s="65">
        <v>20</v>
      </c>
      <c r="E12" s="63">
        <v>180</v>
      </c>
      <c r="F12" s="47">
        <f t="shared" si="22"/>
        <v>0.88888888888888884</v>
      </c>
      <c r="G12" s="136">
        <v>2870</v>
      </c>
      <c r="H12" s="137">
        <v>1691</v>
      </c>
      <c r="I12" s="62">
        <v>0</v>
      </c>
      <c r="J12" s="101">
        <v>0.1</v>
      </c>
      <c r="K12" s="48">
        <v>24</v>
      </c>
      <c r="L12" s="60" t="str">
        <f t="shared" si="3"/>
        <v>30/30</v>
      </c>
      <c r="M12" s="117">
        <v>12</v>
      </c>
      <c r="N12" s="57">
        <v>30</v>
      </c>
      <c r="O12" s="65">
        <v>18</v>
      </c>
      <c r="P12" s="141">
        <v>260</v>
      </c>
      <c r="Q12" s="47">
        <f t="shared" si="16"/>
        <v>0.88461538461538458</v>
      </c>
      <c r="R12" s="138">
        <v>797</v>
      </c>
      <c r="S12" s="139">
        <v>470</v>
      </c>
      <c r="T12" s="103">
        <v>0</v>
      </c>
      <c r="U12" s="101">
        <v>0</v>
      </c>
      <c r="V12" s="46">
        <v>12</v>
      </c>
      <c r="W12" s="60" t="str">
        <f t="shared" si="5"/>
        <v>0/64</v>
      </c>
      <c r="X12" s="117">
        <f t="shared" si="14"/>
        <v>12</v>
      </c>
      <c r="Y12" s="57">
        <v>0</v>
      </c>
      <c r="Z12" s="65">
        <v>0</v>
      </c>
      <c r="AA12" s="64">
        <v>0</v>
      </c>
      <c r="AB12" s="47" t="e">
        <f t="shared" si="17"/>
        <v>#DIV/0!</v>
      </c>
      <c r="AC12" s="53">
        <v>0</v>
      </c>
      <c r="AD12" s="52">
        <v>0</v>
      </c>
      <c r="AE12" s="61">
        <v>0</v>
      </c>
      <c r="AF12" s="104">
        <v>0</v>
      </c>
      <c r="AG12" s="46">
        <v>0</v>
      </c>
      <c r="AH12" s="59">
        <v>0</v>
      </c>
      <c r="AI12" s="116">
        <v>0</v>
      </c>
      <c r="AJ12" s="57">
        <v>25</v>
      </c>
      <c r="AK12" s="65">
        <v>15</v>
      </c>
      <c r="AL12" s="64">
        <v>230</v>
      </c>
      <c r="AM12" s="47">
        <f t="shared" si="18"/>
        <v>0.89130434782608692</v>
      </c>
      <c r="AN12" s="136">
        <v>2673</v>
      </c>
      <c r="AO12" s="137">
        <v>1575</v>
      </c>
      <c r="AP12" s="61">
        <v>0</v>
      </c>
      <c r="AQ12" s="104">
        <v>0.2</v>
      </c>
      <c r="AR12" s="46">
        <v>12</v>
      </c>
      <c r="AS12" s="60" t="str">
        <f t="shared" si="7"/>
        <v>0/64</v>
      </c>
      <c r="AT12" s="117">
        <f t="shared" si="1"/>
        <v>12</v>
      </c>
      <c r="AU12" s="55"/>
      <c r="AV12" s="65"/>
      <c r="AW12" s="105"/>
      <c r="AX12" s="47"/>
      <c r="AY12" s="53"/>
      <c r="AZ12" s="100"/>
      <c r="BA12" s="61"/>
      <c r="BB12" s="104"/>
      <c r="BC12" s="46"/>
      <c r="BD12" s="58"/>
      <c r="BE12" s="102"/>
      <c r="BF12" s="106"/>
      <c r="BG12" s="107"/>
      <c r="BH12" s="64"/>
      <c r="BI12" s="47"/>
      <c r="BJ12" s="53"/>
      <c r="BK12" s="100"/>
      <c r="BL12" s="61"/>
      <c r="BM12" s="104"/>
      <c r="BN12" s="46"/>
      <c r="BO12" s="108"/>
      <c r="BP12" s="49"/>
      <c r="BQ12" s="49"/>
      <c r="BR12" s="50"/>
      <c r="BS12" s="50"/>
      <c r="BT12" s="49"/>
      <c r="BU12" s="49"/>
      <c r="BV12" s="49"/>
      <c r="BW12" s="49"/>
      <c r="BX12" s="55">
        <v>45</v>
      </c>
      <c r="BY12" s="65">
        <v>35</v>
      </c>
      <c r="BZ12" s="105">
        <v>210</v>
      </c>
      <c r="CA12" s="47">
        <f t="shared" si="20"/>
        <v>0.7857142857142857</v>
      </c>
      <c r="CB12" s="140">
        <v>1552</v>
      </c>
      <c r="CC12" s="137">
        <v>914</v>
      </c>
      <c r="CD12" s="61">
        <v>0</v>
      </c>
      <c r="CE12" s="109">
        <v>0.1</v>
      </c>
      <c r="CF12" s="46">
        <v>12</v>
      </c>
      <c r="CG12" s="60" t="str">
        <f t="shared" si="9"/>
        <v>0/64</v>
      </c>
      <c r="CH12" s="117">
        <f t="shared" si="2"/>
        <v>12</v>
      </c>
      <c r="CI12" s="56">
        <v>25</v>
      </c>
      <c r="CJ12" s="66">
        <v>13</v>
      </c>
      <c r="CK12" s="64">
        <v>280</v>
      </c>
      <c r="CL12" s="47">
        <f t="shared" si="21"/>
        <v>0.9107142857142857</v>
      </c>
      <c r="CM12" s="136">
        <v>2058</v>
      </c>
      <c r="CN12" s="137">
        <v>1213</v>
      </c>
      <c r="CO12" s="61">
        <v>0</v>
      </c>
      <c r="CP12" s="109">
        <v>0.2</v>
      </c>
      <c r="CQ12" s="46">
        <v>12</v>
      </c>
      <c r="CR12" s="60" t="str">
        <f t="shared" si="11"/>
        <v>0/64</v>
      </c>
      <c r="CS12" s="117">
        <v>12</v>
      </c>
      <c r="CT12" s="154">
        <v>1517</v>
      </c>
      <c r="CU12" s="155">
        <v>0</v>
      </c>
      <c r="CV12" s="156">
        <v>630</v>
      </c>
      <c r="CW12" s="159">
        <v>18</v>
      </c>
      <c r="CX12" s="159">
        <v>150</v>
      </c>
      <c r="CY12" s="162">
        <v>175</v>
      </c>
      <c r="CZ12" s="162">
        <v>130</v>
      </c>
      <c r="DA12" s="162">
        <v>120</v>
      </c>
      <c r="DB12" s="162">
        <v>130</v>
      </c>
      <c r="DC12" s="162">
        <v>135</v>
      </c>
      <c r="DD12" s="162">
        <v>118</v>
      </c>
      <c r="DE12" s="162">
        <v>108</v>
      </c>
      <c r="DF12" s="164">
        <f t="shared" si="12"/>
        <v>45</v>
      </c>
    </row>
    <row r="13" spans="1:147" ht="26.1" thickBot="1" x14ac:dyDescent="0.8">
      <c r="A13" s="36">
        <v>10</v>
      </c>
      <c r="B13" s="37"/>
      <c r="C13" s="54">
        <v>20</v>
      </c>
      <c r="D13" s="65">
        <v>20</v>
      </c>
      <c r="E13" s="63">
        <v>180</v>
      </c>
      <c r="F13" s="47">
        <f t="shared" si="22"/>
        <v>0.88888888888888884</v>
      </c>
      <c r="G13" s="136">
        <v>3342</v>
      </c>
      <c r="H13" s="137">
        <v>3889</v>
      </c>
      <c r="I13" s="62">
        <v>0</v>
      </c>
      <c r="J13" s="101">
        <v>0.1</v>
      </c>
      <c r="K13" s="48">
        <v>24</v>
      </c>
      <c r="L13" s="60" t="str">
        <f t="shared" si="3"/>
        <v>30/30</v>
      </c>
      <c r="M13" s="117">
        <v>12</v>
      </c>
      <c r="N13" s="57">
        <v>25</v>
      </c>
      <c r="O13" s="65">
        <v>15</v>
      </c>
      <c r="P13" s="141">
        <v>260</v>
      </c>
      <c r="Q13" s="47">
        <f t="shared" si="16"/>
        <v>0.90384615384615385</v>
      </c>
      <c r="R13" s="138">
        <v>527</v>
      </c>
      <c r="S13" s="139">
        <v>613</v>
      </c>
      <c r="T13" s="103">
        <v>0</v>
      </c>
      <c r="U13" s="101">
        <v>0</v>
      </c>
      <c r="V13" s="46">
        <v>12</v>
      </c>
      <c r="W13" s="60" t="str">
        <f t="shared" si="5"/>
        <v>0/64</v>
      </c>
      <c r="X13" s="117">
        <f t="shared" si="14"/>
        <v>12</v>
      </c>
      <c r="Y13" s="57">
        <v>0</v>
      </c>
      <c r="Z13" s="65">
        <v>0</v>
      </c>
      <c r="AA13" s="64">
        <v>0</v>
      </c>
      <c r="AB13" s="47" t="e">
        <f t="shared" si="17"/>
        <v>#DIV/0!</v>
      </c>
      <c r="AC13" s="53">
        <v>0</v>
      </c>
      <c r="AD13" s="52">
        <v>0</v>
      </c>
      <c r="AE13" s="61">
        <v>0</v>
      </c>
      <c r="AF13" s="104">
        <v>0</v>
      </c>
      <c r="AG13" s="46">
        <v>0</v>
      </c>
      <c r="AH13" s="59">
        <v>0</v>
      </c>
      <c r="AI13" s="116">
        <v>0</v>
      </c>
      <c r="AJ13" s="57">
        <v>25</v>
      </c>
      <c r="AK13" s="65">
        <v>13</v>
      </c>
      <c r="AL13" s="64">
        <v>230</v>
      </c>
      <c r="AM13" s="47">
        <f t="shared" si="18"/>
        <v>0.89130434782608692</v>
      </c>
      <c r="AN13" s="136">
        <v>2618</v>
      </c>
      <c r="AO13" s="137">
        <v>3047</v>
      </c>
      <c r="AP13" s="61">
        <v>0</v>
      </c>
      <c r="AQ13" s="104">
        <v>0.2</v>
      </c>
      <c r="AR13" s="46">
        <v>12</v>
      </c>
      <c r="AS13" s="60" t="str">
        <f t="shared" si="7"/>
        <v>0/64</v>
      </c>
      <c r="AT13" s="117">
        <f t="shared" si="1"/>
        <v>12</v>
      </c>
      <c r="AU13" s="55"/>
      <c r="AV13" s="65"/>
      <c r="AW13" s="105"/>
      <c r="AX13" s="47"/>
      <c r="AY13" s="53"/>
      <c r="AZ13" s="100"/>
      <c r="BA13" s="61"/>
      <c r="BB13" s="104"/>
      <c r="BC13" s="46"/>
      <c r="BD13" s="58"/>
      <c r="BE13" s="102"/>
      <c r="BF13" s="106"/>
      <c r="BG13" s="107"/>
      <c r="BH13" s="64"/>
      <c r="BI13" s="47"/>
      <c r="BJ13" s="53"/>
      <c r="BK13" s="100"/>
      <c r="BL13" s="61"/>
      <c r="BM13" s="104"/>
      <c r="BN13" s="46"/>
      <c r="BO13" s="108"/>
      <c r="BP13" s="49"/>
      <c r="BQ13" s="49"/>
      <c r="BR13" s="50"/>
      <c r="BS13" s="50"/>
      <c r="BT13" s="49"/>
      <c r="BU13" s="49"/>
      <c r="BV13" s="49"/>
      <c r="BW13" s="49"/>
      <c r="BX13" s="55">
        <v>40</v>
      </c>
      <c r="BY13" s="65">
        <v>30</v>
      </c>
      <c r="BZ13" s="105">
        <v>210</v>
      </c>
      <c r="CA13" s="47">
        <f t="shared" si="20"/>
        <v>0.80952380952380953</v>
      </c>
      <c r="CB13" s="140">
        <v>1270</v>
      </c>
      <c r="CC13" s="137">
        <v>1478</v>
      </c>
      <c r="CD13" s="61">
        <v>0</v>
      </c>
      <c r="CE13" s="109">
        <v>0.1</v>
      </c>
      <c r="CF13" s="46">
        <v>12</v>
      </c>
      <c r="CG13" s="60" t="str">
        <f t="shared" si="9"/>
        <v>0/64</v>
      </c>
      <c r="CH13" s="117">
        <v>14</v>
      </c>
      <c r="CI13" s="56">
        <v>25</v>
      </c>
      <c r="CJ13" s="66">
        <v>13</v>
      </c>
      <c r="CK13" s="64">
        <v>280</v>
      </c>
      <c r="CL13" s="47">
        <f t="shared" si="21"/>
        <v>0.9107142857142857</v>
      </c>
      <c r="CM13" s="136">
        <v>1829</v>
      </c>
      <c r="CN13" s="137">
        <v>2129</v>
      </c>
      <c r="CO13" s="61">
        <v>0</v>
      </c>
      <c r="CP13" s="109">
        <v>0.2</v>
      </c>
      <c r="CQ13" s="46">
        <v>12</v>
      </c>
      <c r="CR13" s="60" t="str">
        <f t="shared" si="11"/>
        <v>0/64</v>
      </c>
      <c r="CS13" s="117">
        <v>12</v>
      </c>
      <c r="CT13" s="154">
        <v>0</v>
      </c>
      <c r="CU13" s="155">
        <v>1517</v>
      </c>
      <c r="CV13" s="156">
        <v>630</v>
      </c>
      <c r="CW13" s="159">
        <v>18</v>
      </c>
      <c r="CX13" s="159">
        <v>150</v>
      </c>
      <c r="CY13" s="162">
        <v>145</v>
      </c>
      <c r="CZ13" s="162">
        <v>80</v>
      </c>
      <c r="DA13" s="162">
        <v>75</v>
      </c>
      <c r="DB13" s="162">
        <v>80</v>
      </c>
      <c r="DC13" s="162">
        <v>80</v>
      </c>
      <c r="DD13" s="162">
        <v>70</v>
      </c>
      <c r="DE13" s="162">
        <v>74</v>
      </c>
      <c r="DF13" s="164">
        <f t="shared" si="12"/>
        <v>65</v>
      </c>
    </row>
    <row r="14" spans="1:147" ht="26.1" thickBot="1" x14ac:dyDescent="0.8">
      <c r="A14" s="36">
        <v>11</v>
      </c>
      <c r="B14" s="37"/>
      <c r="C14" s="54">
        <v>14</v>
      </c>
      <c r="D14" s="65">
        <v>14</v>
      </c>
      <c r="E14" s="63">
        <v>180</v>
      </c>
      <c r="F14" s="47">
        <f t="shared" si="22"/>
        <v>0.92222222222222228</v>
      </c>
      <c r="G14" s="136">
        <v>3229</v>
      </c>
      <c r="H14" s="137">
        <v>2987</v>
      </c>
      <c r="I14" s="62">
        <v>0</v>
      </c>
      <c r="J14" s="101">
        <v>0.1</v>
      </c>
      <c r="K14" s="48">
        <v>20</v>
      </c>
      <c r="L14" s="60" t="str">
        <f t="shared" si="3"/>
        <v>0/30</v>
      </c>
      <c r="M14" s="117">
        <v>12</v>
      </c>
      <c r="N14" s="57">
        <v>30</v>
      </c>
      <c r="O14" s="65">
        <v>20</v>
      </c>
      <c r="P14" s="141">
        <v>260</v>
      </c>
      <c r="Q14" s="47">
        <f t="shared" si="16"/>
        <v>0.88461538461538458</v>
      </c>
      <c r="R14" s="138">
        <v>649</v>
      </c>
      <c r="S14" s="139">
        <v>601</v>
      </c>
      <c r="T14" s="103">
        <v>0</v>
      </c>
      <c r="U14" s="101">
        <v>0</v>
      </c>
      <c r="V14" s="46">
        <v>12</v>
      </c>
      <c r="W14" s="60" t="str">
        <f t="shared" si="5"/>
        <v>0/64</v>
      </c>
      <c r="X14" s="117">
        <f t="shared" si="14"/>
        <v>12</v>
      </c>
      <c r="Y14" s="57">
        <v>0</v>
      </c>
      <c r="Z14" s="65">
        <v>0</v>
      </c>
      <c r="AA14" s="64">
        <v>0</v>
      </c>
      <c r="AB14" s="47" t="e">
        <f t="shared" si="17"/>
        <v>#DIV/0!</v>
      </c>
      <c r="AC14" s="53">
        <v>0</v>
      </c>
      <c r="AD14" s="52">
        <v>0</v>
      </c>
      <c r="AE14" s="61">
        <v>0</v>
      </c>
      <c r="AF14" s="104">
        <v>0</v>
      </c>
      <c r="AG14" s="46">
        <v>0</v>
      </c>
      <c r="AH14" s="59">
        <v>0</v>
      </c>
      <c r="AI14" s="116">
        <v>0</v>
      </c>
      <c r="AJ14" s="57">
        <v>30</v>
      </c>
      <c r="AK14" s="65">
        <v>18</v>
      </c>
      <c r="AL14" s="64">
        <v>230</v>
      </c>
      <c r="AM14" s="47">
        <f t="shared" si="18"/>
        <v>0.86956521739130432</v>
      </c>
      <c r="AN14" s="136">
        <v>2944</v>
      </c>
      <c r="AO14" s="137">
        <v>2723</v>
      </c>
      <c r="AP14" s="61">
        <v>0</v>
      </c>
      <c r="AQ14" s="104">
        <v>0.2</v>
      </c>
      <c r="AR14" s="46">
        <v>12</v>
      </c>
      <c r="AS14" s="60" t="str">
        <f t="shared" si="7"/>
        <v>0/64</v>
      </c>
      <c r="AT14" s="117">
        <f t="shared" si="1"/>
        <v>12</v>
      </c>
      <c r="AU14" s="55"/>
      <c r="AV14" s="65"/>
      <c r="AW14" s="105"/>
      <c r="AX14" s="47"/>
      <c r="AY14" s="53"/>
      <c r="AZ14" s="100"/>
      <c r="BA14" s="61"/>
      <c r="BB14" s="104"/>
      <c r="BC14" s="46"/>
      <c r="BD14" s="58"/>
      <c r="BE14" s="102"/>
      <c r="BF14" s="106"/>
      <c r="BG14" s="107"/>
      <c r="BH14" s="64"/>
      <c r="BI14" s="47"/>
      <c r="BJ14" s="53"/>
      <c r="BK14" s="100"/>
      <c r="BL14" s="61"/>
      <c r="BM14" s="104"/>
      <c r="BN14" s="46"/>
      <c r="BO14" s="108"/>
      <c r="BP14" s="49"/>
      <c r="BQ14" s="49"/>
      <c r="BR14" s="50"/>
      <c r="BS14" s="50"/>
      <c r="BT14" s="49"/>
      <c r="BU14" s="49"/>
      <c r="BV14" s="49"/>
      <c r="BW14" s="49"/>
      <c r="BX14" s="55">
        <v>40</v>
      </c>
      <c r="BY14" s="65">
        <v>30</v>
      </c>
      <c r="BZ14" s="105">
        <v>210</v>
      </c>
      <c r="CA14" s="47">
        <f t="shared" si="20"/>
        <v>0.80952380952380953</v>
      </c>
      <c r="CB14" s="140">
        <v>1077</v>
      </c>
      <c r="CC14" s="137">
        <v>996</v>
      </c>
      <c r="CD14" s="61">
        <v>0</v>
      </c>
      <c r="CE14" s="109">
        <v>0.1</v>
      </c>
      <c r="CF14" s="46">
        <v>12</v>
      </c>
      <c r="CG14" s="60" t="str">
        <f t="shared" si="9"/>
        <v>0/64</v>
      </c>
      <c r="CH14" s="117">
        <f>CF14</f>
        <v>12</v>
      </c>
      <c r="CI14" s="56">
        <v>25</v>
      </c>
      <c r="CJ14" s="66">
        <v>15</v>
      </c>
      <c r="CK14" s="64">
        <v>280</v>
      </c>
      <c r="CL14" s="47">
        <f t="shared" si="21"/>
        <v>0.9107142857142857</v>
      </c>
      <c r="CM14" s="136">
        <v>1881</v>
      </c>
      <c r="CN14" s="137">
        <v>1740</v>
      </c>
      <c r="CO14" s="61">
        <v>0</v>
      </c>
      <c r="CP14" s="109">
        <v>0.2</v>
      </c>
      <c r="CQ14" s="46">
        <v>12</v>
      </c>
      <c r="CR14" s="60" t="str">
        <f t="shared" si="11"/>
        <v>0/64</v>
      </c>
      <c r="CS14" s="117">
        <v>12</v>
      </c>
      <c r="CT14" s="154">
        <v>0</v>
      </c>
      <c r="CU14" s="155">
        <v>0</v>
      </c>
      <c r="CV14" s="156">
        <v>630</v>
      </c>
      <c r="CW14" s="159">
        <v>18</v>
      </c>
      <c r="CX14" s="159">
        <v>150</v>
      </c>
      <c r="CY14" s="162">
        <v>140</v>
      </c>
      <c r="CZ14" s="162">
        <v>80</v>
      </c>
      <c r="DA14" s="162">
        <v>70</v>
      </c>
      <c r="DB14" s="162">
        <v>80</v>
      </c>
      <c r="DC14" s="162">
        <v>80</v>
      </c>
      <c r="DD14" s="162">
        <v>69</v>
      </c>
      <c r="DE14" s="162">
        <v>62</v>
      </c>
      <c r="DF14" s="164">
        <f t="shared" si="12"/>
        <v>60</v>
      </c>
    </row>
    <row r="15" spans="1:147" ht="26.1" thickBot="1" x14ac:dyDescent="0.8">
      <c r="A15" s="36">
        <v>12</v>
      </c>
      <c r="B15" s="37"/>
      <c r="C15" s="54">
        <v>15</v>
      </c>
      <c r="D15" s="65">
        <v>15</v>
      </c>
      <c r="E15" s="63">
        <v>180</v>
      </c>
      <c r="F15" s="47">
        <f t="shared" si="22"/>
        <v>0.91666666666666663</v>
      </c>
      <c r="G15" s="136">
        <v>3393</v>
      </c>
      <c r="H15" s="137">
        <v>2874</v>
      </c>
      <c r="I15" s="62">
        <v>0</v>
      </c>
      <c r="J15" s="101">
        <v>0.1</v>
      </c>
      <c r="K15" s="48">
        <v>24</v>
      </c>
      <c r="L15" s="60" t="str">
        <f t="shared" si="3"/>
        <v>30/30</v>
      </c>
      <c r="M15" s="117">
        <v>12</v>
      </c>
      <c r="N15" s="57">
        <v>30</v>
      </c>
      <c r="O15" s="65">
        <v>18</v>
      </c>
      <c r="P15" s="141">
        <v>260</v>
      </c>
      <c r="Q15" s="47">
        <f t="shared" si="16"/>
        <v>0.88461538461538458</v>
      </c>
      <c r="R15" s="138">
        <v>490</v>
      </c>
      <c r="S15" s="139">
        <v>415</v>
      </c>
      <c r="T15" s="103">
        <v>0</v>
      </c>
      <c r="U15" s="101">
        <v>0</v>
      </c>
      <c r="V15" s="46">
        <v>12</v>
      </c>
      <c r="W15" s="60" t="str">
        <f t="shared" si="5"/>
        <v>0/64</v>
      </c>
      <c r="X15" s="117">
        <f t="shared" si="14"/>
        <v>12</v>
      </c>
      <c r="Y15" s="57">
        <v>0</v>
      </c>
      <c r="Z15" s="65">
        <v>0</v>
      </c>
      <c r="AA15" s="64">
        <v>0</v>
      </c>
      <c r="AB15" s="47" t="e">
        <f t="shared" si="17"/>
        <v>#DIV/0!</v>
      </c>
      <c r="AC15" s="53">
        <v>0</v>
      </c>
      <c r="AD15" s="52">
        <v>0</v>
      </c>
      <c r="AE15" s="61">
        <v>0</v>
      </c>
      <c r="AF15" s="104">
        <v>0</v>
      </c>
      <c r="AG15" s="46">
        <v>0</v>
      </c>
      <c r="AH15" s="59">
        <v>0</v>
      </c>
      <c r="AI15" s="116">
        <v>0</v>
      </c>
      <c r="AJ15" s="57">
        <v>25</v>
      </c>
      <c r="AK15" s="65">
        <v>17</v>
      </c>
      <c r="AL15" s="64">
        <v>230</v>
      </c>
      <c r="AM15" s="47">
        <f t="shared" si="18"/>
        <v>0.89130434782608692</v>
      </c>
      <c r="AN15" s="136">
        <v>2744</v>
      </c>
      <c r="AO15" s="137">
        <v>2324</v>
      </c>
      <c r="AP15" s="61">
        <v>0</v>
      </c>
      <c r="AQ15" s="104">
        <v>0.2</v>
      </c>
      <c r="AR15" s="46">
        <v>12</v>
      </c>
      <c r="AS15" s="60" t="str">
        <f t="shared" si="7"/>
        <v>0/64</v>
      </c>
      <c r="AT15" s="117">
        <f t="shared" si="1"/>
        <v>12</v>
      </c>
      <c r="AU15" s="55"/>
      <c r="AV15" s="65"/>
      <c r="AW15" s="105"/>
      <c r="AX15" s="47"/>
      <c r="AY15" s="53"/>
      <c r="AZ15" s="100"/>
      <c r="BA15" s="61"/>
      <c r="BB15" s="104"/>
      <c r="BC15" s="46"/>
      <c r="BD15" s="58"/>
      <c r="BE15" s="102"/>
      <c r="BF15" s="106"/>
      <c r="BG15" s="107"/>
      <c r="BH15" s="64"/>
      <c r="BI15" s="47"/>
      <c r="BJ15" s="53"/>
      <c r="BK15" s="100"/>
      <c r="BL15" s="61"/>
      <c r="BM15" s="104"/>
      <c r="BN15" s="46"/>
      <c r="BO15" s="108"/>
      <c r="BP15" s="49"/>
      <c r="BQ15" s="49"/>
      <c r="BR15" s="50"/>
      <c r="BS15" s="50"/>
      <c r="BT15" s="49"/>
      <c r="BU15" s="49"/>
      <c r="BV15" s="49"/>
      <c r="BW15" s="49"/>
      <c r="BX15" s="55">
        <v>35</v>
      </c>
      <c r="BY15" s="65">
        <v>25</v>
      </c>
      <c r="BZ15" s="105">
        <v>210</v>
      </c>
      <c r="CA15" s="47">
        <f t="shared" si="20"/>
        <v>0.83333333333333337</v>
      </c>
      <c r="CB15" s="140">
        <v>958</v>
      </c>
      <c r="CC15" s="137">
        <v>811</v>
      </c>
      <c r="CD15" s="61">
        <v>0</v>
      </c>
      <c r="CE15" s="109">
        <v>0.1</v>
      </c>
      <c r="CF15" s="46">
        <v>12</v>
      </c>
      <c r="CG15" s="60" t="str">
        <f t="shared" si="9"/>
        <v>0/64</v>
      </c>
      <c r="CH15" s="117">
        <f>CF15</f>
        <v>12</v>
      </c>
      <c r="CI15" s="56">
        <v>25</v>
      </c>
      <c r="CJ15" s="66">
        <v>15</v>
      </c>
      <c r="CK15" s="64">
        <v>280</v>
      </c>
      <c r="CL15" s="47">
        <f t="shared" si="21"/>
        <v>0.9107142857142857</v>
      </c>
      <c r="CM15" s="136">
        <v>1855</v>
      </c>
      <c r="CN15" s="137">
        <v>1571</v>
      </c>
      <c r="CO15" s="61">
        <v>0</v>
      </c>
      <c r="CP15" s="109">
        <v>0.2</v>
      </c>
      <c r="CQ15" s="46">
        <v>12</v>
      </c>
      <c r="CR15" s="60" t="str">
        <f t="shared" si="11"/>
        <v>0/64</v>
      </c>
      <c r="CS15" s="117">
        <v>12</v>
      </c>
      <c r="CT15" s="154">
        <v>138</v>
      </c>
      <c r="CU15" s="155">
        <v>0</v>
      </c>
      <c r="CV15" s="156">
        <v>630</v>
      </c>
      <c r="CW15" s="159">
        <v>18</v>
      </c>
      <c r="CX15" s="159">
        <v>150</v>
      </c>
      <c r="CY15" s="162">
        <v>150</v>
      </c>
      <c r="CZ15" s="162">
        <v>90</v>
      </c>
      <c r="DA15" s="162">
        <v>85</v>
      </c>
      <c r="DB15" s="162">
        <v>90</v>
      </c>
      <c r="DC15" s="162">
        <v>85</v>
      </c>
      <c r="DD15" s="162">
        <v>82</v>
      </c>
      <c r="DE15" s="162">
        <v>75</v>
      </c>
      <c r="DF15" s="164">
        <f t="shared" si="12"/>
        <v>60</v>
      </c>
    </row>
    <row r="16" spans="1:147" ht="26.1" thickBot="1" x14ac:dyDescent="0.8">
      <c r="A16" s="36">
        <v>13</v>
      </c>
      <c r="B16" s="37"/>
      <c r="C16" s="54">
        <v>18</v>
      </c>
      <c r="D16" s="65">
        <v>18</v>
      </c>
      <c r="E16" s="63">
        <v>180</v>
      </c>
      <c r="F16" s="47">
        <f t="shared" si="22"/>
        <v>0.9</v>
      </c>
      <c r="G16" s="136">
        <v>3472</v>
      </c>
      <c r="H16" s="137">
        <v>3216</v>
      </c>
      <c r="I16" s="62">
        <v>0</v>
      </c>
      <c r="J16" s="101">
        <v>0.1</v>
      </c>
      <c r="K16" s="48">
        <v>24</v>
      </c>
      <c r="L16" s="60" t="str">
        <f t="shared" si="3"/>
        <v>30/30</v>
      </c>
      <c r="M16" s="117">
        <v>12</v>
      </c>
      <c r="N16" s="57">
        <v>25</v>
      </c>
      <c r="O16" s="65">
        <v>15</v>
      </c>
      <c r="P16" s="141">
        <v>260</v>
      </c>
      <c r="Q16" s="47">
        <f t="shared" si="16"/>
        <v>0.90384615384615385</v>
      </c>
      <c r="R16" s="138">
        <v>334</v>
      </c>
      <c r="S16" s="139">
        <v>310</v>
      </c>
      <c r="T16" s="103">
        <v>0</v>
      </c>
      <c r="U16" s="101">
        <v>0</v>
      </c>
      <c r="V16" s="46">
        <v>12</v>
      </c>
      <c r="W16" s="60" t="str">
        <f t="shared" si="5"/>
        <v>0/64</v>
      </c>
      <c r="X16" s="117">
        <f>V16</f>
        <v>12</v>
      </c>
      <c r="Y16" s="57">
        <v>0</v>
      </c>
      <c r="Z16" s="65">
        <v>0</v>
      </c>
      <c r="AA16" s="64">
        <v>0</v>
      </c>
      <c r="AB16" s="47" t="e">
        <f t="shared" si="17"/>
        <v>#DIV/0!</v>
      </c>
      <c r="AC16" s="53">
        <v>0</v>
      </c>
      <c r="AD16" s="52">
        <v>0</v>
      </c>
      <c r="AE16" s="61">
        <v>0</v>
      </c>
      <c r="AF16" s="104">
        <v>0</v>
      </c>
      <c r="AG16" s="46">
        <v>0</v>
      </c>
      <c r="AH16" s="59">
        <v>0</v>
      </c>
      <c r="AI16" s="116">
        <v>0</v>
      </c>
      <c r="AJ16" s="57">
        <v>25</v>
      </c>
      <c r="AK16" s="65">
        <v>14</v>
      </c>
      <c r="AL16" s="64">
        <v>230</v>
      </c>
      <c r="AM16" s="47">
        <f t="shared" si="18"/>
        <v>0.89130434782608692</v>
      </c>
      <c r="AN16" s="136">
        <v>2653</v>
      </c>
      <c r="AO16" s="137">
        <v>2457</v>
      </c>
      <c r="AP16" s="61">
        <v>0</v>
      </c>
      <c r="AQ16" s="104">
        <v>0.2</v>
      </c>
      <c r="AR16" s="46">
        <v>12</v>
      </c>
      <c r="AS16" s="60" t="str">
        <f t="shared" si="7"/>
        <v>0/64</v>
      </c>
      <c r="AT16" s="117">
        <f t="shared" si="1"/>
        <v>12</v>
      </c>
      <c r="AU16" s="55" t="str">
        <f t="shared" ref="AU16:BW16" si="23">AS16</f>
        <v>0/64</v>
      </c>
      <c r="AV16" s="65">
        <f t="shared" si="23"/>
        <v>12</v>
      </c>
      <c r="AW16" s="105" t="str">
        <f t="shared" si="23"/>
        <v>0/64</v>
      </c>
      <c r="AX16" s="47">
        <f t="shared" si="23"/>
        <v>12</v>
      </c>
      <c r="AY16" s="53" t="str">
        <f t="shared" si="23"/>
        <v>0/64</v>
      </c>
      <c r="AZ16" s="100">
        <f t="shared" si="23"/>
        <v>12</v>
      </c>
      <c r="BA16" s="61" t="str">
        <f t="shared" si="23"/>
        <v>0/64</v>
      </c>
      <c r="BB16" s="104">
        <f t="shared" si="23"/>
        <v>12</v>
      </c>
      <c r="BC16" s="46" t="str">
        <f t="shared" si="23"/>
        <v>0/64</v>
      </c>
      <c r="BD16" s="58">
        <f t="shared" si="23"/>
        <v>12</v>
      </c>
      <c r="BE16" s="102" t="str">
        <f t="shared" si="23"/>
        <v>0/64</v>
      </c>
      <c r="BF16" s="106">
        <f t="shared" si="23"/>
        <v>12</v>
      </c>
      <c r="BG16" s="107" t="str">
        <f t="shared" si="23"/>
        <v>0/64</v>
      </c>
      <c r="BH16" s="64">
        <f t="shared" si="23"/>
        <v>12</v>
      </c>
      <c r="BI16" s="47" t="str">
        <f t="shared" si="23"/>
        <v>0/64</v>
      </c>
      <c r="BJ16" s="53">
        <f t="shared" si="23"/>
        <v>12</v>
      </c>
      <c r="BK16" s="100" t="str">
        <f t="shared" si="23"/>
        <v>0/64</v>
      </c>
      <c r="BL16" s="61">
        <f t="shared" si="23"/>
        <v>12</v>
      </c>
      <c r="BM16" s="104" t="str">
        <f t="shared" si="23"/>
        <v>0/64</v>
      </c>
      <c r="BN16" s="46">
        <f t="shared" si="23"/>
        <v>12</v>
      </c>
      <c r="BO16" s="108" t="str">
        <f t="shared" si="23"/>
        <v>0/64</v>
      </c>
      <c r="BP16" s="49">
        <f t="shared" si="23"/>
        <v>12</v>
      </c>
      <c r="BQ16" s="49" t="str">
        <f t="shared" si="23"/>
        <v>0/64</v>
      </c>
      <c r="BR16" s="50">
        <f t="shared" si="23"/>
        <v>12</v>
      </c>
      <c r="BS16" s="50" t="str">
        <f t="shared" si="23"/>
        <v>0/64</v>
      </c>
      <c r="BT16" s="49">
        <f t="shared" si="23"/>
        <v>12</v>
      </c>
      <c r="BU16" s="49" t="str">
        <f t="shared" si="23"/>
        <v>0/64</v>
      </c>
      <c r="BV16" s="49">
        <f t="shared" si="23"/>
        <v>12</v>
      </c>
      <c r="BW16" s="49" t="str">
        <f t="shared" si="23"/>
        <v>0/64</v>
      </c>
      <c r="BX16" s="55">
        <v>40</v>
      </c>
      <c r="BY16" s="65">
        <v>28</v>
      </c>
      <c r="BZ16" s="105">
        <v>210</v>
      </c>
      <c r="CA16" s="47">
        <f t="shared" si="20"/>
        <v>0.80952380952380953</v>
      </c>
      <c r="CB16" s="140">
        <v>807</v>
      </c>
      <c r="CC16" s="137">
        <v>748</v>
      </c>
      <c r="CD16" s="61">
        <v>0</v>
      </c>
      <c r="CE16" s="109">
        <v>0.1</v>
      </c>
      <c r="CF16" s="46">
        <v>12</v>
      </c>
      <c r="CG16" s="60" t="str">
        <f t="shared" si="9"/>
        <v>0/64</v>
      </c>
      <c r="CH16" s="117">
        <f>CF16</f>
        <v>12</v>
      </c>
      <c r="CI16" s="56">
        <v>25</v>
      </c>
      <c r="CJ16" s="66">
        <v>14</v>
      </c>
      <c r="CK16" s="64">
        <v>280</v>
      </c>
      <c r="CL16" s="47">
        <f t="shared" si="21"/>
        <v>0.9107142857142857</v>
      </c>
      <c r="CM16" s="136">
        <v>1858</v>
      </c>
      <c r="CN16" s="137">
        <v>1721</v>
      </c>
      <c r="CO16" s="61">
        <v>0</v>
      </c>
      <c r="CP16" s="109">
        <v>0.2</v>
      </c>
      <c r="CQ16" s="46">
        <v>12</v>
      </c>
      <c r="CR16" s="60" t="str">
        <f t="shared" si="11"/>
        <v>0/64</v>
      </c>
      <c r="CS16" s="117">
        <v>12</v>
      </c>
      <c r="CT16" s="154">
        <v>0</v>
      </c>
      <c r="CU16" s="155">
        <v>138</v>
      </c>
      <c r="CV16" s="156">
        <v>630</v>
      </c>
      <c r="CW16" s="159">
        <v>18</v>
      </c>
      <c r="CX16" s="159">
        <v>150</v>
      </c>
      <c r="CY16" s="162">
        <v>155</v>
      </c>
      <c r="CZ16" s="162">
        <v>90</v>
      </c>
      <c r="DA16" s="162">
        <v>80</v>
      </c>
      <c r="DB16" s="162">
        <v>90</v>
      </c>
      <c r="DC16" s="162">
        <v>80</v>
      </c>
      <c r="DD16" s="162">
        <v>80</v>
      </c>
      <c r="DE16" s="162">
        <v>74</v>
      </c>
      <c r="DF16" s="164">
        <f t="shared" si="12"/>
        <v>65</v>
      </c>
    </row>
    <row r="17" spans="1:110" ht="26.1" thickBot="1" x14ac:dyDescent="0.8">
      <c r="A17" s="36">
        <v>14</v>
      </c>
      <c r="B17" s="37"/>
      <c r="C17" s="54">
        <v>15</v>
      </c>
      <c r="D17" s="65">
        <v>15</v>
      </c>
      <c r="E17" s="63">
        <v>180</v>
      </c>
      <c r="F17" s="47">
        <f t="shared" si="22"/>
        <v>0.91666666666666663</v>
      </c>
      <c r="G17" s="136">
        <v>3673</v>
      </c>
      <c r="H17" s="137">
        <v>3096</v>
      </c>
      <c r="I17" s="62">
        <v>0</v>
      </c>
      <c r="J17" s="101">
        <v>0.1</v>
      </c>
      <c r="K17" s="48">
        <v>24</v>
      </c>
      <c r="L17" s="60" t="str">
        <f t="shared" si="3"/>
        <v>30/30</v>
      </c>
      <c r="M17" s="117">
        <v>14</v>
      </c>
      <c r="N17" s="57">
        <v>25</v>
      </c>
      <c r="O17" s="65">
        <v>17</v>
      </c>
      <c r="P17" s="141">
        <v>260</v>
      </c>
      <c r="Q17" s="47">
        <f t="shared" si="16"/>
        <v>0.90384615384615385</v>
      </c>
      <c r="R17" s="138">
        <v>412</v>
      </c>
      <c r="S17" s="139">
        <v>347</v>
      </c>
      <c r="T17" s="103">
        <v>0</v>
      </c>
      <c r="U17" s="101">
        <v>0</v>
      </c>
      <c r="V17" s="46">
        <v>10</v>
      </c>
      <c r="W17" s="60" t="str">
        <f t="shared" si="5"/>
        <v>0/64</v>
      </c>
      <c r="X17" s="117">
        <f t="shared" si="14"/>
        <v>10</v>
      </c>
      <c r="Y17" s="57">
        <v>0</v>
      </c>
      <c r="Z17" s="65">
        <v>0</v>
      </c>
      <c r="AA17" s="64">
        <v>0</v>
      </c>
      <c r="AB17" s="47" t="e">
        <f t="shared" si="17"/>
        <v>#DIV/0!</v>
      </c>
      <c r="AC17" s="53">
        <v>0</v>
      </c>
      <c r="AD17" s="52">
        <v>0</v>
      </c>
      <c r="AE17" s="61">
        <v>0</v>
      </c>
      <c r="AF17" s="104">
        <v>0</v>
      </c>
      <c r="AG17" s="46">
        <v>0</v>
      </c>
      <c r="AH17" s="59">
        <v>0</v>
      </c>
      <c r="AI17" s="116">
        <v>0</v>
      </c>
      <c r="AJ17" s="57">
        <v>25</v>
      </c>
      <c r="AK17" s="65">
        <v>13</v>
      </c>
      <c r="AL17" s="64">
        <v>230</v>
      </c>
      <c r="AM17" s="47">
        <f t="shared" si="18"/>
        <v>0.89130434782608692</v>
      </c>
      <c r="AN17" s="136">
        <v>2170</v>
      </c>
      <c r="AO17" s="137">
        <v>1829</v>
      </c>
      <c r="AP17" s="61">
        <v>0</v>
      </c>
      <c r="AQ17" s="104">
        <v>0.2</v>
      </c>
      <c r="AR17" s="46">
        <v>10</v>
      </c>
      <c r="AS17" s="60" t="str">
        <f t="shared" si="7"/>
        <v>0/64</v>
      </c>
      <c r="AT17" s="117">
        <f t="shared" si="1"/>
        <v>10</v>
      </c>
      <c r="AU17" s="55"/>
      <c r="AV17" s="65"/>
      <c r="AW17" s="105"/>
      <c r="AX17" s="47"/>
      <c r="AY17" s="53"/>
      <c r="AZ17" s="100"/>
      <c r="BA17" s="61"/>
      <c r="BB17" s="104"/>
      <c r="BC17" s="46"/>
      <c r="BD17" s="58"/>
      <c r="BE17" s="102"/>
      <c r="BF17" s="106"/>
      <c r="BG17" s="107"/>
      <c r="BH17" s="64"/>
      <c r="BI17" s="47"/>
      <c r="BJ17" s="53"/>
      <c r="BK17" s="100"/>
      <c r="BL17" s="61"/>
      <c r="BM17" s="104"/>
      <c r="BN17" s="46"/>
      <c r="BO17" s="108"/>
      <c r="BP17" s="49"/>
      <c r="BQ17" s="49"/>
      <c r="BR17" s="50"/>
      <c r="BS17" s="50"/>
      <c r="BT17" s="49"/>
      <c r="BU17" s="49"/>
      <c r="BV17" s="49"/>
      <c r="BW17" s="49"/>
      <c r="BX17" s="55">
        <v>40</v>
      </c>
      <c r="BY17" s="65">
        <v>28</v>
      </c>
      <c r="BZ17" s="105">
        <v>210</v>
      </c>
      <c r="CA17" s="47">
        <f t="shared" si="20"/>
        <v>0.80952380952380953</v>
      </c>
      <c r="CB17" s="140">
        <v>762</v>
      </c>
      <c r="CC17" s="137">
        <v>642</v>
      </c>
      <c r="CD17" s="61">
        <v>0</v>
      </c>
      <c r="CE17" s="109">
        <v>0.1</v>
      </c>
      <c r="CF17" s="46">
        <v>14</v>
      </c>
      <c r="CG17" s="60" t="str">
        <f t="shared" si="9"/>
        <v>0/64</v>
      </c>
      <c r="CH17" s="117">
        <f>CF17</f>
        <v>14</v>
      </c>
      <c r="CI17" s="56">
        <v>25</v>
      </c>
      <c r="CJ17" s="66">
        <v>13</v>
      </c>
      <c r="CK17" s="64">
        <v>280</v>
      </c>
      <c r="CL17" s="47">
        <f t="shared" si="21"/>
        <v>0.9107142857142857</v>
      </c>
      <c r="CM17" s="136">
        <v>1850</v>
      </c>
      <c r="CN17" s="137">
        <v>1559</v>
      </c>
      <c r="CO17" s="61">
        <v>0</v>
      </c>
      <c r="CP17" s="109">
        <v>0.2</v>
      </c>
      <c r="CQ17" s="46">
        <v>10</v>
      </c>
      <c r="CR17" s="60" t="str">
        <f t="shared" si="11"/>
        <v>0/64</v>
      </c>
      <c r="CS17" s="117">
        <v>10</v>
      </c>
      <c r="CT17" s="154">
        <v>552</v>
      </c>
      <c r="CU17" s="155">
        <v>0</v>
      </c>
      <c r="CV17" s="156">
        <v>630</v>
      </c>
      <c r="CW17" s="159">
        <v>18</v>
      </c>
      <c r="CX17" s="159">
        <v>150</v>
      </c>
      <c r="CY17" s="162">
        <v>145</v>
      </c>
      <c r="CZ17" s="162">
        <v>100</v>
      </c>
      <c r="DA17" s="162">
        <v>90</v>
      </c>
      <c r="DB17" s="162">
        <v>100</v>
      </c>
      <c r="DC17" s="162">
        <v>100</v>
      </c>
      <c r="DD17" s="162">
        <v>88</v>
      </c>
      <c r="DE17" s="162">
        <v>80</v>
      </c>
      <c r="DF17" s="164">
        <f t="shared" si="12"/>
        <v>45</v>
      </c>
    </row>
    <row r="18" spans="1:110" ht="26.1" thickBot="1" x14ac:dyDescent="0.8">
      <c r="A18" s="36">
        <v>15</v>
      </c>
      <c r="B18" s="37"/>
      <c r="C18" s="54">
        <v>22</v>
      </c>
      <c r="D18" s="65">
        <v>22</v>
      </c>
      <c r="E18" s="63">
        <v>180</v>
      </c>
      <c r="F18" s="47">
        <f t="shared" si="22"/>
        <v>0.87777777777777777</v>
      </c>
      <c r="G18" s="136">
        <v>3907</v>
      </c>
      <c r="H18" s="137">
        <v>2366</v>
      </c>
      <c r="I18" s="62">
        <v>0</v>
      </c>
      <c r="J18" s="101">
        <v>0.1</v>
      </c>
      <c r="K18" s="48">
        <v>24</v>
      </c>
      <c r="L18" s="60" t="str">
        <f t="shared" si="3"/>
        <v>30/30</v>
      </c>
      <c r="M18" s="117">
        <v>14</v>
      </c>
      <c r="N18" s="57">
        <v>25</v>
      </c>
      <c r="O18" s="65">
        <v>17</v>
      </c>
      <c r="P18" s="141">
        <v>260</v>
      </c>
      <c r="Q18" s="47">
        <f t="shared" si="16"/>
        <v>0.90384615384615385</v>
      </c>
      <c r="R18" s="138">
        <v>414</v>
      </c>
      <c r="S18" s="139">
        <v>251</v>
      </c>
      <c r="T18" s="103">
        <v>0</v>
      </c>
      <c r="U18" s="101">
        <v>0</v>
      </c>
      <c r="V18" s="46">
        <v>10</v>
      </c>
      <c r="W18" s="60" t="str">
        <f t="shared" si="5"/>
        <v>0/64</v>
      </c>
      <c r="X18" s="117">
        <f t="shared" si="14"/>
        <v>10</v>
      </c>
      <c r="Y18" s="57">
        <v>0</v>
      </c>
      <c r="Z18" s="65">
        <v>0</v>
      </c>
      <c r="AA18" s="64">
        <v>0</v>
      </c>
      <c r="AB18" s="47" t="e">
        <f t="shared" si="17"/>
        <v>#DIV/0!</v>
      </c>
      <c r="AC18" s="53">
        <v>0</v>
      </c>
      <c r="AD18" s="52">
        <v>0</v>
      </c>
      <c r="AE18" s="61">
        <v>0</v>
      </c>
      <c r="AF18" s="104">
        <v>0</v>
      </c>
      <c r="AG18" s="46">
        <v>0</v>
      </c>
      <c r="AH18" s="59">
        <v>0</v>
      </c>
      <c r="AI18" s="116">
        <v>0</v>
      </c>
      <c r="AJ18" s="57">
        <v>25</v>
      </c>
      <c r="AK18" s="65">
        <v>15</v>
      </c>
      <c r="AL18" s="64">
        <v>230</v>
      </c>
      <c r="AM18" s="47">
        <f t="shared" si="18"/>
        <v>0.89130434782608692</v>
      </c>
      <c r="AN18" s="136">
        <v>2658</v>
      </c>
      <c r="AO18" s="137">
        <v>1610</v>
      </c>
      <c r="AP18" s="61">
        <v>0</v>
      </c>
      <c r="AQ18" s="104">
        <v>0.2</v>
      </c>
      <c r="AR18" s="46">
        <v>10</v>
      </c>
      <c r="AS18" s="60" t="str">
        <f t="shared" si="7"/>
        <v>0/64</v>
      </c>
      <c r="AT18" s="117">
        <f t="shared" si="1"/>
        <v>10</v>
      </c>
      <c r="AU18" s="55"/>
      <c r="AV18" s="65"/>
      <c r="AW18" s="105"/>
      <c r="AX18" s="47"/>
      <c r="AY18" s="53"/>
      <c r="AZ18" s="100"/>
      <c r="BA18" s="61"/>
      <c r="BB18" s="104"/>
      <c r="BC18" s="46"/>
      <c r="BD18" s="58"/>
      <c r="BE18" s="102"/>
      <c r="BF18" s="106"/>
      <c r="BG18" s="107"/>
      <c r="BH18" s="64"/>
      <c r="BI18" s="47"/>
      <c r="BJ18" s="53"/>
      <c r="BK18" s="100"/>
      <c r="BL18" s="61"/>
      <c r="BM18" s="104"/>
      <c r="BN18" s="46"/>
      <c r="BO18" s="108"/>
      <c r="BP18" s="49"/>
      <c r="BQ18" s="49"/>
      <c r="BR18" s="50"/>
      <c r="BS18" s="50"/>
      <c r="BT18" s="49"/>
      <c r="BU18" s="49"/>
      <c r="BV18" s="49"/>
      <c r="BW18" s="49"/>
      <c r="BX18" s="55">
        <v>35</v>
      </c>
      <c r="BY18" s="65">
        <v>25</v>
      </c>
      <c r="BZ18" s="105">
        <v>210</v>
      </c>
      <c r="CA18" s="47">
        <f t="shared" si="20"/>
        <v>0.83333333333333337</v>
      </c>
      <c r="CB18" s="140">
        <v>733</v>
      </c>
      <c r="CC18" s="137">
        <v>444</v>
      </c>
      <c r="CD18" s="61">
        <v>0</v>
      </c>
      <c r="CE18" s="109">
        <v>0.1</v>
      </c>
      <c r="CF18" s="46">
        <v>14</v>
      </c>
      <c r="CG18" s="60" t="str">
        <f t="shared" si="9"/>
        <v>0/64</v>
      </c>
      <c r="CH18" s="117">
        <f t="shared" ref="CH18:CH32" si="24">CF18</f>
        <v>14</v>
      </c>
      <c r="CI18" s="56">
        <v>25</v>
      </c>
      <c r="CJ18" s="66">
        <v>13</v>
      </c>
      <c r="CK18" s="64">
        <v>280</v>
      </c>
      <c r="CL18" s="47">
        <f t="shared" si="21"/>
        <v>0.9107142857142857</v>
      </c>
      <c r="CM18" s="136">
        <v>1715</v>
      </c>
      <c r="CN18" s="137">
        <v>1039</v>
      </c>
      <c r="CO18" s="61">
        <v>0</v>
      </c>
      <c r="CP18" s="109">
        <v>0.2</v>
      </c>
      <c r="CQ18" s="46">
        <v>10</v>
      </c>
      <c r="CR18" s="60" t="str">
        <f t="shared" si="11"/>
        <v>0/64</v>
      </c>
      <c r="CS18" s="117">
        <v>10</v>
      </c>
      <c r="CT18" s="154">
        <v>1103</v>
      </c>
      <c r="CU18" s="155">
        <v>0</v>
      </c>
      <c r="CV18" s="156">
        <v>630</v>
      </c>
      <c r="CW18" s="159">
        <v>18</v>
      </c>
      <c r="CX18" s="159">
        <v>150</v>
      </c>
      <c r="CY18" s="162">
        <v>185</v>
      </c>
      <c r="CZ18" s="162">
        <v>140</v>
      </c>
      <c r="DA18" s="162">
        <v>130</v>
      </c>
      <c r="DB18" s="162">
        <v>140</v>
      </c>
      <c r="DC18" s="162">
        <v>140</v>
      </c>
      <c r="DD18" s="162">
        <v>125</v>
      </c>
      <c r="DE18" s="162">
        <v>115</v>
      </c>
      <c r="DF18" s="164">
        <f t="shared" si="12"/>
        <v>45</v>
      </c>
    </row>
    <row r="19" spans="1:110" ht="26.1" thickBot="1" x14ac:dyDescent="0.8">
      <c r="A19" s="36">
        <v>16</v>
      </c>
      <c r="B19" s="37"/>
      <c r="C19" s="54">
        <v>20</v>
      </c>
      <c r="D19" s="65">
        <v>20</v>
      </c>
      <c r="E19" s="63">
        <v>180</v>
      </c>
      <c r="F19" s="47">
        <f t="shared" si="22"/>
        <v>0.88888888888888884</v>
      </c>
      <c r="G19" s="136">
        <v>3436</v>
      </c>
      <c r="H19" s="137">
        <v>2538</v>
      </c>
      <c r="I19" s="62">
        <v>0</v>
      </c>
      <c r="J19" s="101">
        <v>0.1</v>
      </c>
      <c r="K19" s="48">
        <v>24</v>
      </c>
      <c r="L19" s="60" t="str">
        <f t="shared" si="3"/>
        <v>30/30</v>
      </c>
      <c r="M19" s="117">
        <v>12</v>
      </c>
      <c r="N19" s="57">
        <v>30</v>
      </c>
      <c r="O19" s="65">
        <v>20</v>
      </c>
      <c r="P19" s="141">
        <v>260</v>
      </c>
      <c r="Q19" s="47">
        <f t="shared" si="16"/>
        <v>0.88461538461538458</v>
      </c>
      <c r="R19" s="138">
        <v>478</v>
      </c>
      <c r="S19" s="139">
        <v>353</v>
      </c>
      <c r="T19" s="103">
        <v>0</v>
      </c>
      <c r="U19" s="101">
        <v>0</v>
      </c>
      <c r="V19" s="46">
        <v>12</v>
      </c>
      <c r="W19" s="60" t="str">
        <f t="shared" si="5"/>
        <v>0/64</v>
      </c>
      <c r="X19" s="117">
        <f t="shared" si="14"/>
        <v>12</v>
      </c>
      <c r="Y19" s="57">
        <v>0</v>
      </c>
      <c r="Z19" s="65">
        <v>0</v>
      </c>
      <c r="AA19" s="64">
        <v>0</v>
      </c>
      <c r="AB19" s="47" t="e">
        <f t="shared" si="17"/>
        <v>#DIV/0!</v>
      </c>
      <c r="AC19" s="53">
        <v>0</v>
      </c>
      <c r="AD19" s="52">
        <v>0</v>
      </c>
      <c r="AE19" s="61">
        <v>0</v>
      </c>
      <c r="AF19" s="104">
        <v>0</v>
      </c>
      <c r="AG19" s="46">
        <v>0</v>
      </c>
      <c r="AH19" s="59">
        <v>0</v>
      </c>
      <c r="AI19" s="116">
        <v>0</v>
      </c>
      <c r="AJ19" s="57">
        <v>30</v>
      </c>
      <c r="AK19" s="65">
        <v>18</v>
      </c>
      <c r="AL19" s="64">
        <v>230</v>
      </c>
      <c r="AM19" s="47">
        <f t="shared" si="18"/>
        <v>0.86956521739130432</v>
      </c>
      <c r="AN19" s="136">
        <v>3054</v>
      </c>
      <c r="AO19" s="137">
        <v>2255</v>
      </c>
      <c r="AP19" s="61">
        <v>0</v>
      </c>
      <c r="AQ19" s="104">
        <v>0.2</v>
      </c>
      <c r="AR19" s="46">
        <v>12</v>
      </c>
      <c r="AS19" s="60" t="str">
        <f t="shared" si="7"/>
        <v>0/64</v>
      </c>
      <c r="AT19" s="117">
        <f t="shared" si="1"/>
        <v>12</v>
      </c>
      <c r="AU19" s="55"/>
      <c r="AV19" s="65"/>
      <c r="AW19" s="105"/>
      <c r="AX19" s="47"/>
      <c r="AY19" s="53"/>
      <c r="AZ19" s="100"/>
      <c r="BA19" s="61"/>
      <c r="BB19" s="104"/>
      <c r="BC19" s="46"/>
      <c r="BD19" s="58"/>
      <c r="BE19" s="102"/>
      <c r="BF19" s="106"/>
      <c r="BG19" s="107"/>
      <c r="BH19" s="64"/>
      <c r="BI19" s="47"/>
      <c r="BJ19" s="53"/>
      <c r="BK19" s="100"/>
      <c r="BL19" s="61"/>
      <c r="BM19" s="104"/>
      <c r="BN19" s="46"/>
      <c r="BO19" s="108"/>
      <c r="BP19" s="49"/>
      <c r="BQ19" s="49"/>
      <c r="BR19" s="50"/>
      <c r="BS19" s="50"/>
      <c r="BT19" s="49"/>
      <c r="BU19" s="49"/>
      <c r="BV19" s="49"/>
      <c r="BW19" s="49"/>
      <c r="BX19" s="55">
        <v>40</v>
      </c>
      <c r="BY19" s="65">
        <v>30</v>
      </c>
      <c r="BZ19" s="105">
        <v>210</v>
      </c>
      <c r="CA19" s="47">
        <f t="shared" si="20"/>
        <v>0.80952380952380953</v>
      </c>
      <c r="CB19" s="140">
        <v>612</v>
      </c>
      <c r="CC19" s="137">
        <v>452</v>
      </c>
      <c r="CD19" s="61">
        <v>0</v>
      </c>
      <c r="CE19" s="109">
        <v>0.1</v>
      </c>
      <c r="CF19" s="46">
        <v>12</v>
      </c>
      <c r="CG19" s="60" t="str">
        <f t="shared" si="9"/>
        <v>0/64</v>
      </c>
      <c r="CH19" s="117">
        <f t="shared" si="24"/>
        <v>12</v>
      </c>
      <c r="CI19" s="56">
        <v>30</v>
      </c>
      <c r="CJ19" s="66">
        <v>18</v>
      </c>
      <c r="CK19" s="64">
        <v>280</v>
      </c>
      <c r="CL19" s="47">
        <f t="shared" si="21"/>
        <v>0.8928571428571429</v>
      </c>
      <c r="CM19" s="136">
        <v>1920</v>
      </c>
      <c r="CN19" s="137">
        <v>1418</v>
      </c>
      <c r="CO19" s="61">
        <v>0</v>
      </c>
      <c r="CP19" s="109">
        <v>0.2</v>
      </c>
      <c r="CQ19" s="46">
        <v>12</v>
      </c>
      <c r="CR19" s="60" t="str">
        <f t="shared" si="11"/>
        <v>0/64</v>
      </c>
      <c r="CS19" s="117">
        <v>12</v>
      </c>
      <c r="CT19" s="154">
        <v>828</v>
      </c>
      <c r="CU19" s="155">
        <v>0</v>
      </c>
      <c r="CV19" s="156">
        <v>630</v>
      </c>
      <c r="CW19" s="159">
        <v>18</v>
      </c>
      <c r="CX19" s="159">
        <v>150</v>
      </c>
      <c r="CY19" s="162">
        <v>195</v>
      </c>
      <c r="CZ19" s="162">
        <v>150</v>
      </c>
      <c r="DA19" s="162">
        <v>145</v>
      </c>
      <c r="DB19" s="162">
        <v>150</v>
      </c>
      <c r="DC19" s="162">
        <v>170</v>
      </c>
      <c r="DD19" s="162">
        <v>141</v>
      </c>
      <c r="DE19" s="162">
        <v>131</v>
      </c>
      <c r="DF19" s="164">
        <f t="shared" si="12"/>
        <v>45</v>
      </c>
    </row>
    <row r="20" spans="1:110" ht="26.1" thickBot="1" x14ac:dyDescent="0.8">
      <c r="A20" s="36">
        <v>17</v>
      </c>
      <c r="B20" s="37"/>
      <c r="C20" s="54">
        <v>20</v>
      </c>
      <c r="D20" s="65">
        <v>20</v>
      </c>
      <c r="E20" s="63">
        <v>180</v>
      </c>
      <c r="F20" s="47">
        <f t="shared" si="22"/>
        <v>0.88888888888888884</v>
      </c>
      <c r="G20" s="136">
        <v>3400</v>
      </c>
      <c r="H20" s="137">
        <v>2509</v>
      </c>
      <c r="I20" s="62">
        <v>0</v>
      </c>
      <c r="J20" s="101">
        <v>0.1</v>
      </c>
      <c r="K20" s="48">
        <v>24</v>
      </c>
      <c r="L20" s="60" t="str">
        <f t="shared" si="3"/>
        <v>30/30</v>
      </c>
      <c r="M20" s="117">
        <v>12</v>
      </c>
      <c r="N20" s="57">
        <v>30</v>
      </c>
      <c r="O20" s="65">
        <v>20</v>
      </c>
      <c r="P20" s="141">
        <v>260</v>
      </c>
      <c r="Q20" s="47">
        <f t="shared" si="16"/>
        <v>0.88461538461538458</v>
      </c>
      <c r="R20" s="138">
        <v>366</v>
      </c>
      <c r="S20" s="139">
        <v>270</v>
      </c>
      <c r="T20" s="103">
        <v>0</v>
      </c>
      <c r="U20" s="101">
        <v>0</v>
      </c>
      <c r="V20" s="46">
        <v>12</v>
      </c>
      <c r="W20" s="60" t="str">
        <f t="shared" si="5"/>
        <v>0/64</v>
      </c>
      <c r="X20" s="117">
        <f t="shared" si="14"/>
        <v>12</v>
      </c>
      <c r="Y20" s="57">
        <v>0</v>
      </c>
      <c r="Z20" s="65">
        <v>0</v>
      </c>
      <c r="AA20" s="64">
        <v>0</v>
      </c>
      <c r="AB20" s="47" t="e">
        <f t="shared" si="17"/>
        <v>#DIV/0!</v>
      </c>
      <c r="AC20" s="53">
        <v>0</v>
      </c>
      <c r="AD20" s="52">
        <v>0</v>
      </c>
      <c r="AE20" s="61">
        <v>0</v>
      </c>
      <c r="AF20" s="104">
        <v>0</v>
      </c>
      <c r="AG20" s="46">
        <v>0</v>
      </c>
      <c r="AH20" s="59">
        <v>0</v>
      </c>
      <c r="AI20" s="116">
        <v>0</v>
      </c>
      <c r="AJ20" s="57">
        <v>25</v>
      </c>
      <c r="AK20" s="65">
        <v>16</v>
      </c>
      <c r="AL20" s="64">
        <v>230</v>
      </c>
      <c r="AM20" s="47">
        <f t="shared" si="18"/>
        <v>0.89130434782608692</v>
      </c>
      <c r="AN20" s="136">
        <v>2565</v>
      </c>
      <c r="AO20" s="137">
        <v>1893</v>
      </c>
      <c r="AP20" s="61">
        <v>0</v>
      </c>
      <c r="AQ20" s="104">
        <v>0.2</v>
      </c>
      <c r="AR20" s="46">
        <v>12</v>
      </c>
      <c r="AS20" s="60" t="str">
        <f t="shared" si="7"/>
        <v>0/64</v>
      </c>
      <c r="AT20" s="117">
        <f t="shared" si="1"/>
        <v>12</v>
      </c>
      <c r="AU20" s="55"/>
      <c r="AV20" s="65"/>
      <c r="AW20" s="105"/>
      <c r="AX20" s="47"/>
      <c r="AY20" s="53"/>
      <c r="AZ20" s="100"/>
      <c r="BA20" s="61"/>
      <c r="BB20" s="104"/>
      <c r="BC20" s="46"/>
      <c r="BD20" s="58"/>
      <c r="BE20" s="102"/>
      <c r="BF20" s="106"/>
      <c r="BG20" s="107"/>
      <c r="BH20" s="64"/>
      <c r="BI20" s="47"/>
      <c r="BJ20" s="53"/>
      <c r="BK20" s="100"/>
      <c r="BL20" s="61"/>
      <c r="BM20" s="104"/>
      <c r="BN20" s="46"/>
      <c r="BO20" s="108"/>
      <c r="BP20" s="49"/>
      <c r="BQ20" s="49"/>
      <c r="BR20" s="50"/>
      <c r="BS20" s="50"/>
      <c r="BT20" s="49"/>
      <c r="BU20" s="49"/>
      <c r="BV20" s="49"/>
      <c r="BW20" s="49"/>
      <c r="BX20" s="55">
        <v>40</v>
      </c>
      <c r="BY20" s="65">
        <v>30</v>
      </c>
      <c r="BZ20" s="105">
        <v>210</v>
      </c>
      <c r="CA20" s="47">
        <f t="shared" si="20"/>
        <v>0.80952380952380953</v>
      </c>
      <c r="CB20" s="140">
        <v>635</v>
      </c>
      <c r="CC20" s="137">
        <v>469</v>
      </c>
      <c r="CD20" s="61">
        <v>0</v>
      </c>
      <c r="CE20" s="109">
        <v>0.1</v>
      </c>
      <c r="CF20" s="46">
        <v>12</v>
      </c>
      <c r="CG20" s="60" t="str">
        <f t="shared" si="9"/>
        <v>0/64</v>
      </c>
      <c r="CH20" s="117">
        <f t="shared" si="24"/>
        <v>12</v>
      </c>
      <c r="CI20" s="56">
        <v>25</v>
      </c>
      <c r="CJ20" s="66">
        <v>15</v>
      </c>
      <c r="CK20" s="64">
        <v>280</v>
      </c>
      <c r="CL20" s="47">
        <f t="shared" si="21"/>
        <v>0.9107142857142857</v>
      </c>
      <c r="CM20" s="136">
        <v>1762</v>
      </c>
      <c r="CN20" s="137">
        <v>1301</v>
      </c>
      <c r="CO20" s="61">
        <v>0</v>
      </c>
      <c r="CP20" s="109">
        <v>0.2</v>
      </c>
      <c r="CQ20" s="46">
        <v>12</v>
      </c>
      <c r="CR20" s="60" t="str">
        <f t="shared" si="11"/>
        <v>0/64</v>
      </c>
      <c r="CS20" s="117">
        <v>12</v>
      </c>
      <c r="CT20" s="154">
        <v>690</v>
      </c>
      <c r="CU20" s="155">
        <v>0</v>
      </c>
      <c r="CV20" s="156">
        <v>630</v>
      </c>
      <c r="CW20" s="159">
        <v>18</v>
      </c>
      <c r="CX20" s="159">
        <v>150</v>
      </c>
      <c r="CY20" s="162">
        <v>215</v>
      </c>
      <c r="CZ20" s="162">
        <v>170</v>
      </c>
      <c r="DA20" s="162">
        <v>165</v>
      </c>
      <c r="DB20" s="162">
        <v>170</v>
      </c>
      <c r="DC20" s="162">
        <v>195</v>
      </c>
      <c r="DD20" s="162">
        <v>160</v>
      </c>
      <c r="DE20" s="162">
        <v>150</v>
      </c>
      <c r="DF20" s="164">
        <f t="shared" si="12"/>
        <v>45</v>
      </c>
    </row>
    <row r="21" spans="1:110" ht="26.1" thickBot="1" x14ac:dyDescent="0.8">
      <c r="A21" s="36">
        <v>18</v>
      </c>
      <c r="B21" s="37"/>
      <c r="C21" s="54">
        <v>20</v>
      </c>
      <c r="D21" s="65">
        <v>20</v>
      </c>
      <c r="E21" s="63">
        <v>180</v>
      </c>
      <c r="F21" s="47">
        <f t="shared" si="22"/>
        <v>0.88888888888888884</v>
      </c>
      <c r="G21" s="136">
        <v>3532</v>
      </c>
      <c r="H21" s="137">
        <v>5305</v>
      </c>
      <c r="I21" s="62">
        <v>0</v>
      </c>
      <c r="J21" s="101">
        <v>0.1</v>
      </c>
      <c r="K21" s="48">
        <v>24</v>
      </c>
      <c r="L21" s="60" t="str">
        <f t="shared" si="3"/>
        <v>30/30</v>
      </c>
      <c r="M21" s="117">
        <v>12</v>
      </c>
      <c r="N21" s="57">
        <v>25</v>
      </c>
      <c r="O21" s="65">
        <v>17</v>
      </c>
      <c r="P21" s="141">
        <v>260</v>
      </c>
      <c r="Q21" s="47">
        <f t="shared" si="16"/>
        <v>0.90384615384615385</v>
      </c>
      <c r="R21" s="138">
        <v>368</v>
      </c>
      <c r="S21" s="139">
        <v>553</v>
      </c>
      <c r="T21" s="103">
        <v>0</v>
      </c>
      <c r="U21" s="101">
        <v>0</v>
      </c>
      <c r="V21" s="46">
        <v>12</v>
      </c>
      <c r="W21" s="60" t="str">
        <f t="shared" si="5"/>
        <v>0/64</v>
      </c>
      <c r="X21" s="117">
        <f t="shared" si="14"/>
        <v>12</v>
      </c>
      <c r="Y21" s="57">
        <v>0</v>
      </c>
      <c r="Z21" s="65">
        <v>0</v>
      </c>
      <c r="AA21" s="64">
        <v>0</v>
      </c>
      <c r="AB21" s="47" t="e">
        <f t="shared" ref="AB21:AB32" si="25">+(AA21-Y21)/AA21</f>
        <v>#DIV/0!</v>
      </c>
      <c r="AC21" s="53">
        <v>0</v>
      </c>
      <c r="AD21" s="52">
        <v>0</v>
      </c>
      <c r="AE21" s="61">
        <v>0</v>
      </c>
      <c r="AF21" s="104">
        <v>0</v>
      </c>
      <c r="AG21" s="46">
        <v>0</v>
      </c>
      <c r="AH21" s="59">
        <v>0</v>
      </c>
      <c r="AI21" s="116">
        <v>0</v>
      </c>
      <c r="AJ21" s="57">
        <v>25</v>
      </c>
      <c r="AK21" s="65">
        <v>15</v>
      </c>
      <c r="AL21" s="64">
        <v>230</v>
      </c>
      <c r="AM21" s="47">
        <f t="shared" si="18"/>
        <v>0.89130434782608692</v>
      </c>
      <c r="AN21" s="136">
        <v>2188</v>
      </c>
      <c r="AO21" s="137">
        <v>3286</v>
      </c>
      <c r="AP21" s="61">
        <v>0</v>
      </c>
      <c r="AQ21" s="104">
        <v>0.2</v>
      </c>
      <c r="AR21" s="46">
        <v>12</v>
      </c>
      <c r="AS21" s="60" t="str">
        <f t="shared" si="7"/>
        <v>0/64</v>
      </c>
      <c r="AT21" s="117">
        <f t="shared" si="1"/>
        <v>12</v>
      </c>
      <c r="AU21" s="55"/>
      <c r="AV21" s="65"/>
      <c r="AW21" s="105"/>
      <c r="AX21" s="47"/>
      <c r="AY21" s="53"/>
      <c r="AZ21" s="100"/>
      <c r="BA21" s="61"/>
      <c r="BB21" s="104"/>
      <c r="BC21" s="46"/>
      <c r="BD21" s="58"/>
      <c r="BE21" s="102"/>
      <c r="BF21" s="106"/>
      <c r="BG21" s="107"/>
      <c r="BH21" s="64"/>
      <c r="BI21" s="47"/>
      <c r="BJ21" s="53"/>
      <c r="BK21" s="100"/>
      <c r="BL21" s="61"/>
      <c r="BM21" s="104"/>
      <c r="BN21" s="46"/>
      <c r="BO21" s="108"/>
      <c r="BP21" s="49"/>
      <c r="BQ21" s="49"/>
      <c r="BR21" s="50"/>
      <c r="BS21" s="50"/>
      <c r="BT21" s="49"/>
      <c r="BU21" s="49"/>
      <c r="BV21" s="49"/>
      <c r="BW21" s="49"/>
      <c r="BX21" s="55">
        <v>40</v>
      </c>
      <c r="BY21" s="65">
        <v>30</v>
      </c>
      <c r="BZ21" s="105">
        <v>210</v>
      </c>
      <c r="CA21" s="47">
        <f t="shared" si="20"/>
        <v>0.80952380952380953</v>
      </c>
      <c r="CB21" s="140">
        <v>734</v>
      </c>
      <c r="CC21" s="137">
        <v>1102</v>
      </c>
      <c r="CD21" s="61">
        <v>0</v>
      </c>
      <c r="CE21" s="109">
        <v>0.1</v>
      </c>
      <c r="CF21" s="46">
        <v>12</v>
      </c>
      <c r="CG21" s="60" t="str">
        <f t="shared" si="9"/>
        <v>0/64</v>
      </c>
      <c r="CH21" s="117">
        <f t="shared" si="24"/>
        <v>12</v>
      </c>
      <c r="CI21" s="56">
        <v>25</v>
      </c>
      <c r="CJ21" s="66">
        <v>15</v>
      </c>
      <c r="CK21" s="64">
        <v>280</v>
      </c>
      <c r="CL21" s="47">
        <f t="shared" si="21"/>
        <v>0.9107142857142857</v>
      </c>
      <c r="CM21" s="136">
        <v>1643</v>
      </c>
      <c r="CN21" s="137">
        <v>2468</v>
      </c>
      <c r="CO21" s="61">
        <v>0</v>
      </c>
      <c r="CP21" s="109">
        <v>0.2</v>
      </c>
      <c r="CQ21" s="46">
        <v>12</v>
      </c>
      <c r="CR21" s="60" t="str">
        <f t="shared" si="11"/>
        <v>0/64</v>
      </c>
      <c r="CS21" s="117">
        <v>12</v>
      </c>
      <c r="CT21" s="154">
        <v>0</v>
      </c>
      <c r="CU21" s="155">
        <v>3172</v>
      </c>
      <c r="CV21" s="156">
        <v>630</v>
      </c>
      <c r="CW21" s="159">
        <v>18</v>
      </c>
      <c r="CX21" s="159">
        <v>150</v>
      </c>
      <c r="CY21" s="162">
        <v>145</v>
      </c>
      <c r="CZ21" s="162">
        <v>80</v>
      </c>
      <c r="DA21" s="162">
        <v>75</v>
      </c>
      <c r="DB21" s="162">
        <v>80</v>
      </c>
      <c r="DC21" s="162">
        <v>80</v>
      </c>
      <c r="DD21" s="162">
        <v>72</v>
      </c>
      <c r="DE21" s="162">
        <v>66</v>
      </c>
      <c r="DF21" s="164">
        <f t="shared" si="12"/>
        <v>65</v>
      </c>
    </row>
    <row r="22" spans="1:110" ht="26.1" thickBot="1" x14ac:dyDescent="0.8">
      <c r="A22" s="36">
        <v>19</v>
      </c>
      <c r="B22" s="37"/>
      <c r="C22" s="54">
        <v>20</v>
      </c>
      <c r="D22" s="65">
        <v>20</v>
      </c>
      <c r="E22" s="63">
        <v>180</v>
      </c>
      <c r="F22" s="47">
        <f t="shared" si="22"/>
        <v>0.88888888888888884</v>
      </c>
      <c r="G22" s="136">
        <v>3554</v>
      </c>
      <c r="H22" s="137">
        <v>3629</v>
      </c>
      <c r="I22" s="62">
        <v>0</v>
      </c>
      <c r="J22" s="101">
        <v>0.1</v>
      </c>
      <c r="K22" s="48">
        <v>20</v>
      </c>
      <c r="L22" s="60" t="str">
        <f t="shared" si="3"/>
        <v>0/30</v>
      </c>
      <c r="M22" s="117">
        <v>10</v>
      </c>
      <c r="N22" s="57">
        <v>25</v>
      </c>
      <c r="O22" s="65">
        <v>15</v>
      </c>
      <c r="P22" s="141">
        <v>260</v>
      </c>
      <c r="Q22" s="47">
        <f t="shared" si="16"/>
        <v>0.90384615384615385</v>
      </c>
      <c r="R22" s="138">
        <v>234</v>
      </c>
      <c r="S22" s="139">
        <v>239</v>
      </c>
      <c r="T22" s="103">
        <v>0</v>
      </c>
      <c r="U22" s="101">
        <v>0</v>
      </c>
      <c r="V22" s="46">
        <v>14</v>
      </c>
      <c r="W22" s="60" t="str">
        <f t="shared" si="5"/>
        <v>0/64</v>
      </c>
      <c r="X22" s="117">
        <f t="shared" si="14"/>
        <v>14</v>
      </c>
      <c r="Y22" s="57">
        <v>0</v>
      </c>
      <c r="Z22" s="65">
        <v>0</v>
      </c>
      <c r="AA22" s="64">
        <v>0</v>
      </c>
      <c r="AB22" s="47" t="e">
        <f t="shared" si="25"/>
        <v>#DIV/0!</v>
      </c>
      <c r="AC22" s="53">
        <v>0</v>
      </c>
      <c r="AD22" s="52">
        <v>0</v>
      </c>
      <c r="AE22" s="61">
        <v>0</v>
      </c>
      <c r="AF22" s="104">
        <v>0</v>
      </c>
      <c r="AG22" s="46">
        <v>0</v>
      </c>
      <c r="AH22" s="59">
        <v>0</v>
      </c>
      <c r="AI22" s="116">
        <v>0</v>
      </c>
      <c r="AJ22" s="57">
        <v>25</v>
      </c>
      <c r="AK22" s="65">
        <v>15</v>
      </c>
      <c r="AL22" s="64">
        <v>230</v>
      </c>
      <c r="AM22" s="47">
        <f t="shared" si="18"/>
        <v>0.89130434782608692</v>
      </c>
      <c r="AN22" s="136">
        <v>2475</v>
      </c>
      <c r="AO22" s="137">
        <v>2528</v>
      </c>
      <c r="AP22" s="61">
        <v>0</v>
      </c>
      <c r="AQ22" s="104">
        <v>0.2</v>
      </c>
      <c r="AR22" s="46">
        <v>14</v>
      </c>
      <c r="AS22" s="60" t="str">
        <f t="shared" si="7"/>
        <v>0/64</v>
      </c>
      <c r="AT22" s="117">
        <f t="shared" si="1"/>
        <v>14</v>
      </c>
      <c r="AU22" s="55"/>
      <c r="AV22" s="65"/>
      <c r="AW22" s="105"/>
      <c r="AX22" s="47"/>
      <c r="AY22" s="53"/>
      <c r="AZ22" s="100"/>
      <c r="BA22" s="61"/>
      <c r="BB22" s="104"/>
      <c r="BC22" s="46"/>
      <c r="BD22" s="58"/>
      <c r="BE22" s="102"/>
      <c r="BF22" s="106"/>
      <c r="BG22" s="107"/>
      <c r="BH22" s="64"/>
      <c r="BI22" s="47"/>
      <c r="BJ22" s="53"/>
      <c r="BK22" s="100"/>
      <c r="BL22" s="61"/>
      <c r="BM22" s="104"/>
      <c r="BN22" s="46"/>
      <c r="BO22" s="108"/>
      <c r="BP22" s="49"/>
      <c r="BQ22" s="49"/>
      <c r="BR22" s="50"/>
      <c r="BS22" s="50"/>
      <c r="BT22" s="49"/>
      <c r="BU22" s="49"/>
      <c r="BV22" s="49"/>
      <c r="BW22" s="49"/>
      <c r="BX22" s="55">
        <v>30</v>
      </c>
      <c r="BY22" s="65">
        <v>20</v>
      </c>
      <c r="BZ22" s="105">
        <v>210</v>
      </c>
      <c r="CA22" s="47">
        <f t="shared" si="20"/>
        <v>0.8571428571428571</v>
      </c>
      <c r="CB22" s="140">
        <v>495</v>
      </c>
      <c r="CC22" s="137">
        <v>505</v>
      </c>
      <c r="CD22" s="61">
        <v>0</v>
      </c>
      <c r="CE22" s="109">
        <v>0.1</v>
      </c>
      <c r="CF22" s="46">
        <v>10</v>
      </c>
      <c r="CG22" s="60" t="str">
        <f t="shared" si="9"/>
        <v>0/64</v>
      </c>
      <c r="CH22" s="117">
        <f t="shared" si="24"/>
        <v>10</v>
      </c>
      <c r="CI22" s="56">
        <v>25</v>
      </c>
      <c r="CJ22" s="66">
        <v>13</v>
      </c>
      <c r="CK22" s="64">
        <v>280</v>
      </c>
      <c r="CL22" s="47">
        <f t="shared" si="21"/>
        <v>0.9107142857142857</v>
      </c>
      <c r="CM22" s="136">
        <v>2027</v>
      </c>
      <c r="CN22" s="137">
        <v>2070</v>
      </c>
      <c r="CO22" s="61">
        <v>0</v>
      </c>
      <c r="CP22" s="109">
        <v>0.2</v>
      </c>
      <c r="CQ22" s="46">
        <v>14</v>
      </c>
      <c r="CR22" s="60" t="str">
        <f>IF(CQ22=24,"64/64","0/64")</f>
        <v>0/64</v>
      </c>
      <c r="CS22" s="117">
        <v>14</v>
      </c>
      <c r="CT22" s="154">
        <v>0</v>
      </c>
      <c r="CU22" s="155">
        <v>276</v>
      </c>
      <c r="CV22" s="156">
        <v>630</v>
      </c>
      <c r="CW22" s="159">
        <v>18</v>
      </c>
      <c r="CX22" s="159">
        <v>150</v>
      </c>
      <c r="CY22" s="162">
        <v>130</v>
      </c>
      <c r="CZ22" s="162">
        <v>70</v>
      </c>
      <c r="DA22" s="162">
        <v>60</v>
      </c>
      <c r="DB22" s="162">
        <v>70</v>
      </c>
      <c r="DC22" s="162">
        <v>70</v>
      </c>
      <c r="DD22" s="162">
        <v>60</v>
      </c>
      <c r="DE22" s="162">
        <v>54</v>
      </c>
      <c r="DF22" s="164">
        <f t="shared" si="12"/>
        <v>60</v>
      </c>
    </row>
    <row r="23" spans="1:110" ht="26.1" thickBot="1" x14ac:dyDescent="0.8">
      <c r="A23" s="36">
        <v>20</v>
      </c>
      <c r="B23" s="37"/>
      <c r="C23" s="54">
        <v>20</v>
      </c>
      <c r="D23" s="65">
        <v>20</v>
      </c>
      <c r="E23" s="63">
        <v>180</v>
      </c>
      <c r="F23" s="47">
        <f t="shared" si="22"/>
        <v>0.88888888888888884</v>
      </c>
      <c r="G23" s="136">
        <v>3829</v>
      </c>
      <c r="H23" s="137">
        <v>3211</v>
      </c>
      <c r="I23" s="62">
        <v>0</v>
      </c>
      <c r="J23" s="101">
        <v>0.1</v>
      </c>
      <c r="K23" s="48">
        <v>24</v>
      </c>
      <c r="L23" s="60" t="str">
        <f t="shared" si="3"/>
        <v>30/30</v>
      </c>
      <c r="M23" s="117">
        <v>10</v>
      </c>
      <c r="N23" s="57">
        <v>25</v>
      </c>
      <c r="O23" s="65">
        <v>15</v>
      </c>
      <c r="P23" s="141">
        <v>260</v>
      </c>
      <c r="Q23" s="47">
        <f t="shared" si="16"/>
        <v>0.90384615384615385</v>
      </c>
      <c r="R23" s="138">
        <v>258</v>
      </c>
      <c r="S23" s="139">
        <v>216</v>
      </c>
      <c r="T23" s="103">
        <v>0</v>
      </c>
      <c r="U23" s="101">
        <v>0</v>
      </c>
      <c r="V23" s="46">
        <v>14</v>
      </c>
      <c r="W23" s="60" t="str">
        <f t="shared" si="5"/>
        <v>0/64</v>
      </c>
      <c r="X23" s="117">
        <f t="shared" si="14"/>
        <v>14</v>
      </c>
      <c r="Y23" s="57">
        <v>0</v>
      </c>
      <c r="Z23" s="65">
        <v>0</v>
      </c>
      <c r="AA23" s="64">
        <v>0</v>
      </c>
      <c r="AB23" s="47" t="e">
        <f t="shared" si="25"/>
        <v>#DIV/0!</v>
      </c>
      <c r="AC23" s="53">
        <v>0</v>
      </c>
      <c r="AD23" s="52">
        <v>0</v>
      </c>
      <c r="AE23" s="61">
        <v>0</v>
      </c>
      <c r="AF23" s="104">
        <v>0</v>
      </c>
      <c r="AG23" s="46">
        <v>0</v>
      </c>
      <c r="AH23" s="59">
        <v>0</v>
      </c>
      <c r="AI23" s="116">
        <v>0</v>
      </c>
      <c r="AJ23" s="57">
        <v>25</v>
      </c>
      <c r="AK23" s="65">
        <v>15</v>
      </c>
      <c r="AL23" s="64">
        <v>230</v>
      </c>
      <c r="AM23" s="47">
        <f t="shared" si="18"/>
        <v>0.89130434782608692</v>
      </c>
      <c r="AN23" s="136">
        <v>3266</v>
      </c>
      <c r="AO23" s="137">
        <v>2739</v>
      </c>
      <c r="AP23" s="61">
        <v>0</v>
      </c>
      <c r="AQ23" s="104">
        <v>0.2</v>
      </c>
      <c r="AR23" s="46">
        <v>14</v>
      </c>
      <c r="AS23" s="60" t="str">
        <f t="shared" si="7"/>
        <v>0/64</v>
      </c>
      <c r="AT23" s="117">
        <f t="shared" si="1"/>
        <v>14</v>
      </c>
      <c r="AU23" s="55"/>
      <c r="AV23" s="65"/>
      <c r="AW23" s="105"/>
      <c r="AX23" s="47"/>
      <c r="AY23" s="53"/>
      <c r="AZ23" s="100"/>
      <c r="BA23" s="61"/>
      <c r="BB23" s="104"/>
      <c r="BC23" s="46"/>
      <c r="BD23" s="58"/>
      <c r="BE23" s="102"/>
      <c r="BF23" s="106"/>
      <c r="BG23" s="107"/>
      <c r="BH23" s="64"/>
      <c r="BI23" s="47"/>
      <c r="BJ23" s="53"/>
      <c r="BK23" s="100"/>
      <c r="BL23" s="61"/>
      <c r="BM23" s="104"/>
      <c r="BN23" s="46"/>
      <c r="BO23" s="108"/>
      <c r="BP23" s="49"/>
      <c r="BQ23" s="49"/>
      <c r="BR23" s="50"/>
      <c r="BS23" s="50"/>
      <c r="BT23" s="49"/>
      <c r="BU23" s="49"/>
      <c r="BV23" s="49"/>
      <c r="BW23" s="49"/>
      <c r="BX23" s="55">
        <v>30</v>
      </c>
      <c r="BY23" s="65">
        <v>20</v>
      </c>
      <c r="BZ23" s="105">
        <v>210</v>
      </c>
      <c r="CA23" s="47">
        <f t="shared" si="20"/>
        <v>0.8571428571428571</v>
      </c>
      <c r="CB23" s="140">
        <v>452</v>
      </c>
      <c r="CC23" s="137">
        <v>379</v>
      </c>
      <c r="CD23" s="61">
        <v>0</v>
      </c>
      <c r="CE23" s="109">
        <v>0.1</v>
      </c>
      <c r="CF23" s="46">
        <v>10</v>
      </c>
      <c r="CG23" s="60" t="str">
        <f t="shared" si="9"/>
        <v>0/64</v>
      </c>
      <c r="CH23" s="117">
        <f t="shared" si="24"/>
        <v>10</v>
      </c>
      <c r="CI23" s="56">
        <v>25</v>
      </c>
      <c r="CJ23" s="66">
        <v>15</v>
      </c>
      <c r="CK23" s="64">
        <v>280</v>
      </c>
      <c r="CL23" s="47">
        <f t="shared" si="21"/>
        <v>0.9107142857142857</v>
      </c>
      <c r="CM23" s="136">
        <v>1935</v>
      </c>
      <c r="CN23" s="137">
        <v>1623</v>
      </c>
      <c r="CO23" s="61">
        <v>0</v>
      </c>
      <c r="CP23" s="109">
        <v>0.2</v>
      </c>
      <c r="CQ23" s="46">
        <v>14</v>
      </c>
      <c r="CR23" s="60" t="str">
        <f t="shared" si="11"/>
        <v>0/64</v>
      </c>
      <c r="CS23" s="117">
        <v>14</v>
      </c>
      <c r="CT23" s="154">
        <v>276</v>
      </c>
      <c r="CU23" s="155">
        <v>0</v>
      </c>
      <c r="CV23" s="156">
        <v>780</v>
      </c>
      <c r="CW23" s="159">
        <v>18</v>
      </c>
      <c r="CX23" s="159">
        <v>150</v>
      </c>
      <c r="CY23" s="162">
        <v>145</v>
      </c>
      <c r="CZ23" s="162">
        <v>80</v>
      </c>
      <c r="DA23" s="162">
        <v>75</v>
      </c>
      <c r="DB23" s="162">
        <v>80</v>
      </c>
      <c r="DC23" s="162">
        <v>80</v>
      </c>
      <c r="DD23" s="162">
        <v>72</v>
      </c>
      <c r="DE23" s="162">
        <v>65</v>
      </c>
      <c r="DF23" s="164">
        <f t="shared" si="12"/>
        <v>65</v>
      </c>
    </row>
    <row r="24" spans="1:110" ht="26.1" thickBot="1" x14ac:dyDescent="0.8">
      <c r="A24" s="36">
        <v>21</v>
      </c>
      <c r="B24" s="37"/>
      <c r="C24" s="54">
        <v>20</v>
      </c>
      <c r="D24" s="65">
        <v>20</v>
      </c>
      <c r="E24" s="63">
        <v>180</v>
      </c>
      <c r="F24" s="47">
        <f>+(E24-C24)/E24</f>
        <v>0.88888888888888884</v>
      </c>
      <c r="G24" s="136">
        <v>3918</v>
      </c>
      <c r="H24" s="137">
        <v>3675</v>
      </c>
      <c r="I24" s="62">
        <v>0</v>
      </c>
      <c r="J24" s="101">
        <v>0.1</v>
      </c>
      <c r="K24" s="48">
        <v>24</v>
      </c>
      <c r="L24" s="60" t="str">
        <f t="shared" si="3"/>
        <v>30/30</v>
      </c>
      <c r="M24" s="117">
        <v>12</v>
      </c>
      <c r="N24" s="57">
        <v>30</v>
      </c>
      <c r="O24" s="65">
        <v>20</v>
      </c>
      <c r="P24" s="141">
        <v>260</v>
      </c>
      <c r="Q24" s="47">
        <f t="shared" si="16"/>
        <v>0.88461538461538458</v>
      </c>
      <c r="R24" s="138">
        <v>204</v>
      </c>
      <c r="S24" s="139">
        <v>191</v>
      </c>
      <c r="T24" s="103">
        <v>0</v>
      </c>
      <c r="U24" s="101">
        <v>0</v>
      </c>
      <c r="V24" s="46">
        <v>12</v>
      </c>
      <c r="W24" s="60" t="str">
        <f t="shared" si="5"/>
        <v>0/64</v>
      </c>
      <c r="X24" s="117">
        <f t="shared" si="14"/>
        <v>12</v>
      </c>
      <c r="Y24" s="57">
        <v>0</v>
      </c>
      <c r="Z24" s="65">
        <v>0</v>
      </c>
      <c r="AA24" s="64">
        <v>0</v>
      </c>
      <c r="AB24" s="47" t="e">
        <f t="shared" si="25"/>
        <v>#DIV/0!</v>
      </c>
      <c r="AC24" s="53">
        <v>0</v>
      </c>
      <c r="AD24" s="52">
        <v>0</v>
      </c>
      <c r="AE24" s="61">
        <v>0</v>
      </c>
      <c r="AF24" s="104">
        <v>0</v>
      </c>
      <c r="AG24" s="46">
        <v>0</v>
      </c>
      <c r="AH24" s="59">
        <v>0</v>
      </c>
      <c r="AI24" s="116">
        <v>0</v>
      </c>
      <c r="AJ24" s="57">
        <v>30</v>
      </c>
      <c r="AK24" s="65">
        <v>18</v>
      </c>
      <c r="AL24" s="64">
        <v>230</v>
      </c>
      <c r="AM24" s="47">
        <f t="shared" si="18"/>
        <v>0.86956521739130432</v>
      </c>
      <c r="AN24" s="136">
        <v>3218</v>
      </c>
      <c r="AO24" s="137">
        <v>3018</v>
      </c>
      <c r="AP24" s="61">
        <v>0</v>
      </c>
      <c r="AQ24" s="104">
        <v>0.2</v>
      </c>
      <c r="AR24" s="46">
        <v>12</v>
      </c>
      <c r="AS24" s="60" t="str">
        <f t="shared" si="7"/>
        <v>0/64</v>
      </c>
      <c r="AT24" s="117">
        <f t="shared" si="1"/>
        <v>12</v>
      </c>
      <c r="AU24" s="55"/>
      <c r="AV24" s="65"/>
      <c r="AW24" s="105"/>
      <c r="AX24" s="47"/>
      <c r="AY24" s="53"/>
      <c r="AZ24" s="100"/>
      <c r="BA24" s="61"/>
      <c r="BB24" s="104"/>
      <c r="BC24" s="46"/>
      <c r="BD24" s="58"/>
      <c r="BE24" s="102"/>
      <c r="BF24" s="106"/>
      <c r="BG24" s="107"/>
      <c r="BH24" s="64"/>
      <c r="BI24" s="47"/>
      <c r="BJ24" s="53"/>
      <c r="BK24" s="100"/>
      <c r="BL24" s="61"/>
      <c r="BM24" s="104"/>
      <c r="BN24" s="46"/>
      <c r="BO24" s="108"/>
      <c r="BP24" s="49"/>
      <c r="BQ24" s="49"/>
      <c r="BR24" s="50"/>
      <c r="BS24" s="50"/>
      <c r="BT24" s="49"/>
      <c r="BU24" s="49"/>
      <c r="BV24" s="49"/>
      <c r="BW24" s="49"/>
      <c r="BX24" s="55">
        <v>40</v>
      </c>
      <c r="BY24" s="65">
        <v>30</v>
      </c>
      <c r="BZ24" s="105">
        <v>210</v>
      </c>
      <c r="CA24" s="47">
        <f t="shared" si="20"/>
        <v>0.80952380952380953</v>
      </c>
      <c r="CB24" s="140">
        <v>545</v>
      </c>
      <c r="CC24" s="137">
        <v>511</v>
      </c>
      <c r="CD24" s="61">
        <v>0</v>
      </c>
      <c r="CE24" s="109">
        <v>0.1</v>
      </c>
      <c r="CF24" s="46">
        <v>12</v>
      </c>
      <c r="CG24" s="60" t="str">
        <f t="shared" si="9"/>
        <v>0/64</v>
      </c>
      <c r="CH24" s="117">
        <f t="shared" si="24"/>
        <v>12</v>
      </c>
      <c r="CI24" s="56">
        <v>30</v>
      </c>
      <c r="CJ24" s="66">
        <v>18</v>
      </c>
      <c r="CK24" s="64">
        <v>280</v>
      </c>
      <c r="CL24" s="47">
        <f t="shared" si="21"/>
        <v>0.8928571428571429</v>
      </c>
      <c r="CM24" s="136">
        <v>1794</v>
      </c>
      <c r="CN24" s="137">
        <v>1682</v>
      </c>
      <c r="CO24" s="61">
        <v>0</v>
      </c>
      <c r="CP24" s="109">
        <v>0.2</v>
      </c>
      <c r="CQ24" s="46">
        <v>12</v>
      </c>
      <c r="CR24" s="60" t="str">
        <f t="shared" si="11"/>
        <v>0/64</v>
      </c>
      <c r="CS24" s="117">
        <v>12</v>
      </c>
      <c r="CT24" s="154">
        <v>0</v>
      </c>
      <c r="CU24" s="155">
        <v>138</v>
      </c>
      <c r="CV24" s="156">
        <v>780</v>
      </c>
      <c r="CW24" s="159">
        <v>18</v>
      </c>
      <c r="CX24" s="159">
        <v>150</v>
      </c>
      <c r="CY24" s="162">
        <v>140</v>
      </c>
      <c r="CZ24" s="162">
        <v>79</v>
      </c>
      <c r="DA24" s="162">
        <v>70</v>
      </c>
      <c r="DB24" s="162">
        <v>79</v>
      </c>
      <c r="DC24" s="162">
        <v>75</v>
      </c>
      <c r="DD24" s="162">
        <v>67</v>
      </c>
      <c r="DE24" s="162">
        <v>61</v>
      </c>
      <c r="DF24" s="164">
        <f t="shared" si="12"/>
        <v>61</v>
      </c>
    </row>
    <row r="25" spans="1:110" ht="26.1" thickBot="1" x14ac:dyDescent="0.8">
      <c r="A25" s="36">
        <v>22</v>
      </c>
      <c r="B25" s="37"/>
      <c r="C25" s="54">
        <v>50</v>
      </c>
      <c r="D25" s="65">
        <v>50</v>
      </c>
      <c r="E25" s="63">
        <v>180</v>
      </c>
      <c r="F25" s="47">
        <f t="shared" ref="F25" si="26">+(E25-C25)/E25</f>
        <v>0.72222222222222221</v>
      </c>
      <c r="G25" s="136">
        <v>3684</v>
      </c>
      <c r="H25" s="137">
        <v>3290</v>
      </c>
      <c r="I25" s="62">
        <v>0</v>
      </c>
      <c r="J25" s="101">
        <v>0.1</v>
      </c>
      <c r="K25" s="48">
        <v>24</v>
      </c>
      <c r="L25" s="60" t="str">
        <f t="shared" ref="L25" si="27">IF(K25=24,"30/30","0/30")</f>
        <v>30/30</v>
      </c>
      <c r="M25" s="117">
        <v>14</v>
      </c>
      <c r="N25" s="57">
        <v>30</v>
      </c>
      <c r="O25" s="65">
        <v>20</v>
      </c>
      <c r="P25" s="141">
        <v>260</v>
      </c>
      <c r="Q25" s="47">
        <f t="shared" ref="Q25" si="28">+(P25-N25)/P25</f>
        <v>0.88461538461538458</v>
      </c>
      <c r="R25" s="138">
        <v>332</v>
      </c>
      <c r="S25" s="139">
        <v>296</v>
      </c>
      <c r="T25" s="103">
        <v>0</v>
      </c>
      <c r="U25" s="101">
        <v>0</v>
      </c>
      <c r="V25" s="46">
        <v>14</v>
      </c>
      <c r="W25" s="60" t="str">
        <f t="shared" ref="W25" si="29">IF(V25=24,"64/64","0/64")</f>
        <v>0/64</v>
      </c>
      <c r="X25" s="117">
        <f t="shared" ref="X25" si="30">V25</f>
        <v>14</v>
      </c>
      <c r="Y25" s="57">
        <v>0</v>
      </c>
      <c r="Z25" s="65">
        <v>0</v>
      </c>
      <c r="AA25" s="64">
        <v>0</v>
      </c>
      <c r="AB25" s="47" t="e">
        <f t="shared" ref="AB25" si="31">+(AA25-Y25)/AA25</f>
        <v>#DIV/0!</v>
      </c>
      <c r="AC25" s="53">
        <v>0</v>
      </c>
      <c r="AD25" s="52">
        <v>0</v>
      </c>
      <c r="AE25" s="61">
        <v>0</v>
      </c>
      <c r="AF25" s="104">
        <v>0</v>
      </c>
      <c r="AG25" s="46">
        <v>0</v>
      </c>
      <c r="AH25" s="59">
        <v>0</v>
      </c>
      <c r="AI25" s="116">
        <v>0</v>
      </c>
      <c r="AJ25" s="57">
        <v>25</v>
      </c>
      <c r="AK25" s="65">
        <v>17</v>
      </c>
      <c r="AL25" s="64">
        <v>230</v>
      </c>
      <c r="AM25" s="47">
        <f t="shared" ref="AM25" si="32">+(AL25-AJ25)/AL25</f>
        <v>0.89130434782608692</v>
      </c>
      <c r="AN25" s="136">
        <v>3115</v>
      </c>
      <c r="AO25" s="137">
        <v>2781</v>
      </c>
      <c r="AP25" s="61">
        <v>0</v>
      </c>
      <c r="AQ25" s="104">
        <v>0.2</v>
      </c>
      <c r="AR25" s="46">
        <v>14</v>
      </c>
      <c r="AS25" s="60" t="str">
        <f t="shared" ref="AS25" si="33">IF(AR25=24,"64/64","0/64")</f>
        <v>0/64</v>
      </c>
      <c r="AT25" s="117">
        <f t="shared" ref="AT25" si="34">AR25</f>
        <v>14</v>
      </c>
      <c r="AU25" s="55"/>
      <c r="AV25" s="65"/>
      <c r="AW25" s="105"/>
      <c r="AX25" s="47"/>
      <c r="AY25" s="53"/>
      <c r="AZ25" s="100"/>
      <c r="BA25" s="61"/>
      <c r="BB25" s="104"/>
      <c r="BC25" s="46"/>
      <c r="BD25" s="58"/>
      <c r="BE25" s="102"/>
      <c r="BF25" s="106"/>
      <c r="BG25" s="107"/>
      <c r="BH25" s="64"/>
      <c r="BI25" s="47"/>
      <c r="BJ25" s="53"/>
      <c r="BK25" s="100"/>
      <c r="BL25" s="61"/>
      <c r="BM25" s="104"/>
      <c r="BN25" s="46"/>
      <c r="BO25" s="108"/>
      <c r="BP25" s="49"/>
      <c r="BQ25" s="49"/>
      <c r="BR25" s="50"/>
      <c r="BS25" s="50"/>
      <c r="BT25" s="49"/>
      <c r="BU25" s="49"/>
      <c r="BV25" s="49"/>
      <c r="BW25" s="49"/>
      <c r="BX25" s="55">
        <v>40</v>
      </c>
      <c r="BY25" s="65">
        <v>40</v>
      </c>
      <c r="BZ25" s="105">
        <v>210</v>
      </c>
      <c r="CA25" s="47">
        <f t="shared" ref="CA25" si="35">+(BZ25-BX25)/BZ25</f>
        <v>0.80952380952380953</v>
      </c>
      <c r="CB25" s="140">
        <v>252</v>
      </c>
      <c r="CC25" s="137">
        <v>225</v>
      </c>
      <c r="CD25" s="61">
        <v>0</v>
      </c>
      <c r="CE25" s="109">
        <v>0.1</v>
      </c>
      <c r="CF25" s="46">
        <v>4</v>
      </c>
      <c r="CG25" s="60" t="str">
        <f t="shared" ref="CG25" si="36">IF(CF25=24,"64/64","0/64")</f>
        <v>0/64</v>
      </c>
      <c r="CH25" s="117">
        <f t="shared" ref="CH25" si="37">CF25</f>
        <v>4</v>
      </c>
      <c r="CI25" s="56">
        <v>25</v>
      </c>
      <c r="CJ25" s="66">
        <v>15</v>
      </c>
      <c r="CK25" s="64">
        <v>280</v>
      </c>
      <c r="CL25" s="47">
        <f t="shared" ref="CL25" si="38">+(CK25-CI25)/CK25</f>
        <v>0.9107142857142857</v>
      </c>
      <c r="CM25" s="136">
        <v>1945</v>
      </c>
      <c r="CN25" s="137">
        <v>1737</v>
      </c>
      <c r="CO25" s="61">
        <v>0</v>
      </c>
      <c r="CP25" s="109">
        <v>0.2</v>
      </c>
      <c r="CQ25" s="46">
        <v>22</v>
      </c>
      <c r="CR25" s="60" t="str">
        <f t="shared" ref="CR25" si="39">IF(CQ25=24,"64/64","0/64")</f>
        <v>0/64</v>
      </c>
      <c r="CS25" s="117">
        <v>12</v>
      </c>
      <c r="CT25" s="154">
        <v>0</v>
      </c>
      <c r="CU25" s="155">
        <v>138</v>
      </c>
      <c r="CV25" s="156">
        <v>840</v>
      </c>
      <c r="CW25" s="159">
        <v>18</v>
      </c>
      <c r="CX25" s="159">
        <v>150</v>
      </c>
      <c r="CY25" s="162">
        <v>145</v>
      </c>
      <c r="CZ25" s="162">
        <v>80</v>
      </c>
      <c r="DA25" s="162">
        <v>70</v>
      </c>
      <c r="DB25" s="162">
        <v>80</v>
      </c>
      <c r="DC25" s="162">
        <v>70</v>
      </c>
      <c r="DD25" s="162">
        <v>70</v>
      </c>
      <c r="DE25" s="162">
        <v>64</v>
      </c>
      <c r="DF25" s="164">
        <f t="shared" ref="DF25" si="40">CY25-CZ25</f>
        <v>65</v>
      </c>
    </row>
    <row r="26" spans="1:110" ht="26.1" thickBot="1" x14ac:dyDescent="0.8">
      <c r="A26" s="36">
        <v>23</v>
      </c>
      <c r="B26" s="37"/>
      <c r="C26" s="54">
        <v>20</v>
      </c>
      <c r="D26" s="65">
        <v>20</v>
      </c>
      <c r="E26" s="63">
        <v>180</v>
      </c>
      <c r="F26" s="47">
        <f>+(E26-C26)/E26</f>
        <v>0.88888888888888884</v>
      </c>
      <c r="G26" s="136">
        <v>3285</v>
      </c>
      <c r="H26" s="137">
        <v>2641</v>
      </c>
      <c r="I26" s="62">
        <v>0</v>
      </c>
      <c r="J26" s="101">
        <v>0.1</v>
      </c>
      <c r="K26" s="48">
        <v>24</v>
      </c>
      <c r="L26" s="60" t="str">
        <f t="shared" ref="L26" si="41">IF(K26=24,"30/30","0/30")</f>
        <v>30/30</v>
      </c>
      <c r="M26" s="117">
        <v>10</v>
      </c>
      <c r="N26" s="57">
        <v>30</v>
      </c>
      <c r="O26" s="65">
        <v>18</v>
      </c>
      <c r="P26" s="141">
        <v>260</v>
      </c>
      <c r="Q26" s="47">
        <f t="shared" ref="Q26" si="42">+(P26-N26)/P26</f>
        <v>0.88461538461538458</v>
      </c>
      <c r="R26" s="138">
        <v>317</v>
      </c>
      <c r="S26" s="139">
        <v>255</v>
      </c>
      <c r="T26" s="103">
        <v>0</v>
      </c>
      <c r="U26" s="101">
        <v>0</v>
      </c>
      <c r="V26" s="46">
        <v>14</v>
      </c>
      <c r="W26" s="60" t="str">
        <f t="shared" ref="W26" si="43">IF(V26=24,"64/64","0/64")</f>
        <v>0/64</v>
      </c>
      <c r="X26" s="117">
        <f t="shared" ref="X26" si="44">V26</f>
        <v>14</v>
      </c>
      <c r="Y26" s="57">
        <v>0</v>
      </c>
      <c r="Z26" s="65">
        <v>0</v>
      </c>
      <c r="AA26" s="64">
        <v>0</v>
      </c>
      <c r="AB26" s="47" t="e">
        <f t="shared" ref="AB26" si="45">+(AA26-Y26)/AA26</f>
        <v>#DIV/0!</v>
      </c>
      <c r="AC26" s="53">
        <v>0</v>
      </c>
      <c r="AD26" s="52">
        <v>0</v>
      </c>
      <c r="AE26" s="61">
        <v>0</v>
      </c>
      <c r="AF26" s="104">
        <v>0</v>
      </c>
      <c r="AG26" s="46">
        <v>0</v>
      </c>
      <c r="AH26" s="59">
        <v>0</v>
      </c>
      <c r="AI26" s="116">
        <v>0</v>
      </c>
      <c r="AJ26" s="57">
        <v>25</v>
      </c>
      <c r="AK26" s="65">
        <v>15</v>
      </c>
      <c r="AL26" s="64">
        <v>230</v>
      </c>
      <c r="AM26" s="47">
        <f t="shared" ref="AM26" si="46">+(AL26-AJ26)/AL26</f>
        <v>0.89130434782608692</v>
      </c>
      <c r="AN26" s="136">
        <v>3298</v>
      </c>
      <c r="AO26" s="137">
        <v>2652</v>
      </c>
      <c r="AP26" s="61">
        <v>0</v>
      </c>
      <c r="AQ26" s="104">
        <v>0.2</v>
      </c>
      <c r="AR26" s="46">
        <v>14</v>
      </c>
      <c r="AS26" s="60" t="str">
        <f t="shared" ref="AS26" si="47">IF(AR26=24,"64/64","0/64")</f>
        <v>0/64</v>
      </c>
      <c r="AT26" s="117">
        <f t="shared" ref="AT26" si="48">AR26</f>
        <v>14</v>
      </c>
      <c r="AU26" s="55"/>
      <c r="AV26" s="65"/>
      <c r="AW26" s="105"/>
      <c r="AX26" s="47"/>
      <c r="AY26" s="53"/>
      <c r="AZ26" s="100"/>
      <c r="BA26" s="61"/>
      <c r="BB26" s="104"/>
      <c r="BC26" s="46"/>
      <c r="BD26" s="58"/>
      <c r="BE26" s="102"/>
      <c r="BF26" s="106"/>
      <c r="BG26" s="107"/>
      <c r="BH26" s="64"/>
      <c r="BI26" s="47"/>
      <c r="BJ26" s="53"/>
      <c r="BK26" s="100"/>
      <c r="BL26" s="61"/>
      <c r="BM26" s="104"/>
      <c r="BN26" s="46"/>
      <c r="BO26" s="108"/>
      <c r="BP26" s="49"/>
      <c r="BQ26" s="49"/>
      <c r="BR26" s="50"/>
      <c r="BS26" s="50"/>
      <c r="BT26" s="49"/>
      <c r="BU26" s="49"/>
      <c r="BV26" s="49"/>
      <c r="BW26" s="49"/>
      <c r="BX26" s="55">
        <v>40</v>
      </c>
      <c r="BY26" s="65">
        <v>30</v>
      </c>
      <c r="BZ26" s="105">
        <v>210</v>
      </c>
      <c r="CA26" s="47">
        <f t="shared" ref="CA26" si="49">+(BZ26-BX26)/BZ26</f>
        <v>0.80952380952380953</v>
      </c>
      <c r="CB26" s="140">
        <v>481</v>
      </c>
      <c r="CC26" s="137">
        <v>387</v>
      </c>
      <c r="CD26" s="61">
        <v>0</v>
      </c>
      <c r="CE26" s="109">
        <v>0.1</v>
      </c>
      <c r="CF26" s="46">
        <v>10</v>
      </c>
      <c r="CG26" s="60" t="str">
        <f t="shared" ref="CG26" si="50">IF(CF26=24,"64/64","0/64")</f>
        <v>0/64</v>
      </c>
      <c r="CH26" s="117">
        <f t="shared" ref="CH26" si="51">CF26</f>
        <v>10</v>
      </c>
      <c r="CI26" s="56">
        <v>25</v>
      </c>
      <c r="CJ26" s="66">
        <v>15</v>
      </c>
      <c r="CK26" s="64">
        <v>280</v>
      </c>
      <c r="CL26" s="47">
        <f t="shared" ref="CL26" si="52">+(CK26-CI26)/CK26</f>
        <v>0.9107142857142857</v>
      </c>
      <c r="CM26" s="136">
        <v>2011</v>
      </c>
      <c r="CN26" s="137">
        <v>1617</v>
      </c>
      <c r="CO26" s="61">
        <v>0</v>
      </c>
      <c r="CP26" s="109">
        <v>0.2</v>
      </c>
      <c r="CQ26" s="46">
        <v>14</v>
      </c>
      <c r="CR26" s="60" t="str">
        <f t="shared" ref="CR26" si="53">IF(CQ26=24,"64/64","0/64")</f>
        <v>0/64</v>
      </c>
      <c r="CS26" s="117">
        <v>14</v>
      </c>
      <c r="CT26" s="154">
        <v>552</v>
      </c>
      <c r="CU26" s="155">
        <v>0</v>
      </c>
      <c r="CV26" s="156">
        <v>780</v>
      </c>
      <c r="CW26" s="159">
        <v>18</v>
      </c>
      <c r="CX26" s="159">
        <v>150</v>
      </c>
      <c r="CY26" s="162">
        <v>160</v>
      </c>
      <c r="CZ26" s="162">
        <v>95</v>
      </c>
      <c r="DA26" s="162">
        <v>85</v>
      </c>
      <c r="DB26" s="162">
        <v>95</v>
      </c>
      <c r="DC26" s="162">
        <v>90</v>
      </c>
      <c r="DD26" s="162">
        <v>82</v>
      </c>
      <c r="DE26" s="162">
        <v>77</v>
      </c>
      <c r="DF26" s="164">
        <f t="shared" ref="DF26" si="54">CY26-CZ26</f>
        <v>65</v>
      </c>
    </row>
    <row r="27" spans="1:110" ht="26.1" thickBot="1" x14ac:dyDescent="0.8">
      <c r="A27" s="36">
        <v>24</v>
      </c>
      <c r="B27" s="37"/>
      <c r="C27" s="54">
        <v>20</v>
      </c>
      <c r="D27" s="65">
        <v>20</v>
      </c>
      <c r="E27" s="63">
        <v>180</v>
      </c>
      <c r="F27" s="47">
        <f>+(E27-C27)/E27</f>
        <v>0.88888888888888884</v>
      </c>
      <c r="G27" s="136">
        <v>3283</v>
      </c>
      <c r="H27" s="137">
        <v>2051</v>
      </c>
      <c r="I27" s="62">
        <v>0</v>
      </c>
      <c r="J27" s="101">
        <v>0.1</v>
      </c>
      <c r="K27" s="48">
        <v>24</v>
      </c>
      <c r="L27" s="60" t="str">
        <f t="shared" ref="L27" si="55">IF(K27=24,"30/30","0/30")</f>
        <v>30/30</v>
      </c>
      <c r="M27" s="117">
        <v>12</v>
      </c>
      <c r="N27" s="57">
        <v>25</v>
      </c>
      <c r="O27" s="65">
        <v>17</v>
      </c>
      <c r="P27" s="141">
        <v>260</v>
      </c>
      <c r="Q27" s="47">
        <f t="shared" ref="Q27" si="56">+(P27-N27)/P27</f>
        <v>0.90384615384615385</v>
      </c>
      <c r="R27" s="138">
        <v>257</v>
      </c>
      <c r="S27" s="139">
        <v>161</v>
      </c>
      <c r="T27" s="103">
        <v>0</v>
      </c>
      <c r="U27" s="101">
        <v>0</v>
      </c>
      <c r="V27" s="46">
        <v>12</v>
      </c>
      <c r="W27" s="60" t="str">
        <f t="shared" ref="W27" si="57">IF(V27=24,"64/64","0/64")</f>
        <v>0/64</v>
      </c>
      <c r="X27" s="117">
        <f t="shared" ref="X27" si="58">V27</f>
        <v>12</v>
      </c>
      <c r="Y27" s="57">
        <v>0</v>
      </c>
      <c r="Z27" s="65">
        <v>0</v>
      </c>
      <c r="AA27" s="64">
        <v>0</v>
      </c>
      <c r="AB27" s="47" t="e">
        <f t="shared" ref="AB27" si="59">+(AA27-Y27)/AA27</f>
        <v>#DIV/0!</v>
      </c>
      <c r="AC27" s="53">
        <v>0</v>
      </c>
      <c r="AD27" s="52">
        <v>0</v>
      </c>
      <c r="AE27" s="61">
        <v>0</v>
      </c>
      <c r="AF27" s="104">
        <v>0</v>
      </c>
      <c r="AG27" s="46">
        <v>0</v>
      </c>
      <c r="AH27" s="59">
        <v>0</v>
      </c>
      <c r="AI27" s="116">
        <v>0</v>
      </c>
      <c r="AJ27" s="57">
        <v>25</v>
      </c>
      <c r="AK27" s="65">
        <v>14</v>
      </c>
      <c r="AL27" s="64">
        <v>230</v>
      </c>
      <c r="AM27" s="47">
        <f t="shared" ref="AM27" si="60">+(AL27-AJ27)/AL27</f>
        <v>0.89130434782608692</v>
      </c>
      <c r="AN27" s="136">
        <v>3164</v>
      </c>
      <c r="AO27" s="137">
        <v>1977</v>
      </c>
      <c r="AP27" s="61">
        <v>0</v>
      </c>
      <c r="AQ27" s="104">
        <v>0.2</v>
      </c>
      <c r="AR27" s="46">
        <v>12</v>
      </c>
      <c r="AS27" s="60" t="str">
        <f t="shared" ref="AS27" si="61">IF(AR27=24,"64/64","0/64")</f>
        <v>0/64</v>
      </c>
      <c r="AT27" s="117">
        <f t="shared" ref="AT27" si="62">AR27</f>
        <v>12</v>
      </c>
      <c r="AU27" s="55"/>
      <c r="AV27" s="65"/>
      <c r="AW27" s="105"/>
      <c r="AX27" s="47"/>
      <c r="AY27" s="53"/>
      <c r="AZ27" s="100"/>
      <c r="BA27" s="61"/>
      <c r="BB27" s="104"/>
      <c r="BC27" s="46"/>
      <c r="BD27" s="58"/>
      <c r="BE27" s="102"/>
      <c r="BF27" s="106"/>
      <c r="BG27" s="107"/>
      <c r="BH27" s="64"/>
      <c r="BI27" s="47"/>
      <c r="BJ27" s="53"/>
      <c r="BK27" s="100"/>
      <c r="BL27" s="61"/>
      <c r="BM27" s="104"/>
      <c r="BN27" s="46"/>
      <c r="BO27" s="108"/>
      <c r="BP27" s="49"/>
      <c r="BQ27" s="49"/>
      <c r="BR27" s="50"/>
      <c r="BS27" s="50"/>
      <c r="BT27" s="49"/>
      <c r="BU27" s="49"/>
      <c r="BV27" s="49"/>
      <c r="BW27" s="49"/>
      <c r="BX27" s="55">
        <v>40</v>
      </c>
      <c r="BY27" s="65">
        <v>30</v>
      </c>
      <c r="BZ27" s="105">
        <v>210</v>
      </c>
      <c r="CA27" s="47">
        <f t="shared" ref="CA27" si="63">+(BZ27-BX27)/BZ27</f>
        <v>0.80952380952380953</v>
      </c>
      <c r="CB27" s="140">
        <v>486</v>
      </c>
      <c r="CC27" s="137">
        <v>303</v>
      </c>
      <c r="CD27" s="61">
        <v>0</v>
      </c>
      <c r="CE27" s="109">
        <v>0.1</v>
      </c>
      <c r="CF27" s="46">
        <v>12</v>
      </c>
      <c r="CG27" s="60" t="str">
        <f t="shared" ref="CG27" si="64">IF(CF27=24,"64/64","0/64")</f>
        <v>0/64</v>
      </c>
      <c r="CH27" s="117">
        <f t="shared" ref="CH27" si="65">CF27</f>
        <v>12</v>
      </c>
      <c r="CI27" s="56">
        <v>25</v>
      </c>
      <c r="CJ27" s="66">
        <v>13</v>
      </c>
      <c r="CK27" s="64">
        <v>280</v>
      </c>
      <c r="CL27" s="47">
        <f t="shared" ref="CL27" si="66">+(CK27-CI27)/CK27</f>
        <v>0.9107142857142857</v>
      </c>
      <c r="CM27" s="136">
        <v>1897</v>
      </c>
      <c r="CN27" s="137">
        <v>1185</v>
      </c>
      <c r="CO27" s="61">
        <v>0</v>
      </c>
      <c r="CP27" s="109">
        <v>0.2</v>
      </c>
      <c r="CQ27" s="46">
        <v>12</v>
      </c>
      <c r="CR27" s="60" t="str">
        <f t="shared" ref="CR27" si="67">IF(CQ27=24,"64/64","0/64")</f>
        <v>0/64</v>
      </c>
      <c r="CS27" s="117">
        <v>12</v>
      </c>
      <c r="CT27" s="154">
        <v>1379</v>
      </c>
      <c r="CU27" s="155">
        <v>0</v>
      </c>
      <c r="CV27" s="156">
        <v>780</v>
      </c>
      <c r="CW27" s="159">
        <v>18</v>
      </c>
      <c r="CX27" s="159">
        <v>150</v>
      </c>
      <c r="CY27" s="162">
        <v>165</v>
      </c>
      <c r="CZ27" s="162">
        <v>120</v>
      </c>
      <c r="DA27" s="162">
        <v>110</v>
      </c>
      <c r="DB27" s="162">
        <v>120</v>
      </c>
      <c r="DC27" s="162">
        <v>140</v>
      </c>
      <c r="DD27" s="162">
        <v>100</v>
      </c>
      <c r="DE27" s="162">
        <v>100</v>
      </c>
      <c r="DF27" s="164">
        <f t="shared" ref="DF27" si="68">CY27-CZ27</f>
        <v>45</v>
      </c>
    </row>
    <row r="28" spans="1:110" ht="26.1" thickBot="1" x14ac:dyDescent="0.8">
      <c r="A28" s="36">
        <v>25</v>
      </c>
      <c r="B28" s="37"/>
      <c r="C28" s="54">
        <v>15</v>
      </c>
      <c r="D28" s="65">
        <v>15</v>
      </c>
      <c r="E28" s="63">
        <v>180</v>
      </c>
      <c r="F28" s="47">
        <f t="shared" si="22"/>
        <v>0.91666666666666663</v>
      </c>
      <c r="G28" s="136">
        <v>3192</v>
      </c>
      <c r="H28" s="137">
        <v>3761</v>
      </c>
      <c r="I28" s="62">
        <v>0</v>
      </c>
      <c r="J28" s="101">
        <v>0.1</v>
      </c>
      <c r="K28" s="48">
        <v>24</v>
      </c>
      <c r="L28" s="60" t="str">
        <f t="shared" si="3"/>
        <v>30/30</v>
      </c>
      <c r="M28" s="117">
        <v>10</v>
      </c>
      <c r="N28" s="57">
        <v>30</v>
      </c>
      <c r="O28" s="65">
        <v>18</v>
      </c>
      <c r="P28" s="141">
        <v>260</v>
      </c>
      <c r="Q28" s="47">
        <f t="shared" si="16"/>
        <v>0.88461538461538458</v>
      </c>
      <c r="R28" s="138">
        <v>247</v>
      </c>
      <c r="S28" s="139">
        <v>291</v>
      </c>
      <c r="T28" s="103">
        <v>0</v>
      </c>
      <c r="U28" s="101">
        <v>0</v>
      </c>
      <c r="V28" s="46">
        <v>14</v>
      </c>
      <c r="W28" s="60" t="str">
        <f t="shared" si="5"/>
        <v>0/64</v>
      </c>
      <c r="X28" s="117">
        <f t="shared" si="14"/>
        <v>14</v>
      </c>
      <c r="Y28" s="57">
        <v>0</v>
      </c>
      <c r="Z28" s="65">
        <v>0</v>
      </c>
      <c r="AA28" s="64">
        <v>0</v>
      </c>
      <c r="AB28" s="47" t="e">
        <f t="shared" si="25"/>
        <v>#DIV/0!</v>
      </c>
      <c r="AC28" s="53">
        <v>0</v>
      </c>
      <c r="AD28" s="52">
        <v>0</v>
      </c>
      <c r="AE28" s="61">
        <v>0</v>
      </c>
      <c r="AF28" s="104">
        <v>0</v>
      </c>
      <c r="AG28" s="46">
        <v>0</v>
      </c>
      <c r="AH28" s="59">
        <v>0</v>
      </c>
      <c r="AI28" s="116">
        <v>0</v>
      </c>
      <c r="AJ28" s="57">
        <v>25</v>
      </c>
      <c r="AK28" s="65">
        <v>16</v>
      </c>
      <c r="AL28" s="64">
        <v>230</v>
      </c>
      <c r="AM28" s="47">
        <f t="shared" si="18"/>
        <v>0.89130434782608692</v>
      </c>
      <c r="AN28" s="136">
        <v>2872</v>
      </c>
      <c r="AO28" s="137">
        <v>3383</v>
      </c>
      <c r="AP28" s="61">
        <v>0</v>
      </c>
      <c r="AQ28" s="104">
        <v>0.2</v>
      </c>
      <c r="AR28" s="46">
        <v>14</v>
      </c>
      <c r="AS28" s="60" t="str">
        <f t="shared" si="7"/>
        <v>0/64</v>
      </c>
      <c r="AT28" s="117">
        <f t="shared" si="1"/>
        <v>14</v>
      </c>
      <c r="AU28" s="55"/>
      <c r="AV28" s="65"/>
      <c r="AW28" s="105"/>
      <c r="AX28" s="47"/>
      <c r="AY28" s="53"/>
      <c r="AZ28" s="100"/>
      <c r="BA28" s="61"/>
      <c r="BB28" s="104"/>
      <c r="BC28" s="46"/>
      <c r="BD28" s="58"/>
      <c r="BE28" s="102"/>
      <c r="BF28" s="106"/>
      <c r="BG28" s="107"/>
      <c r="BH28" s="64"/>
      <c r="BI28" s="47"/>
      <c r="BJ28" s="53"/>
      <c r="BK28" s="100"/>
      <c r="BL28" s="61"/>
      <c r="BM28" s="104"/>
      <c r="BN28" s="46"/>
      <c r="BO28" s="108"/>
      <c r="BP28" s="49"/>
      <c r="BQ28" s="49"/>
      <c r="BR28" s="50"/>
      <c r="BS28" s="50"/>
      <c r="BT28" s="49"/>
      <c r="BU28" s="49"/>
      <c r="BV28" s="49"/>
      <c r="BW28" s="49"/>
      <c r="BX28" s="55">
        <v>40</v>
      </c>
      <c r="BY28" s="65">
        <v>30</v>
      </c>
      <c r="BZ28" s="105">
        <v>210</v>
      </c>
      <c r="CA28" s="47">
        <f t="shared" si="20"/>
        <v>0.80952380952380953</v>
      </c>
      <c r="CB28" s="140">
        <v>406</v>
      </c>
      <c r="CC28" s="137">
        <v>479</v>
      </c>
      <c r="CD28" s="61">
        <v>0</v>
      </c>
      <c r="CE28" s="109">
        <v>0.1</v>
      </c>
      <c r="CF28" s="46">
        <v>10</v>
      </c>
      <c r="CG28" s="60" t="str">
        <f t="shared" si="9"/>
        <v>0/64</v>
      </c>
      <c r="CH28" s="117">
        <f t="shared" si="24"/>
        <v>10</v>
      </c>
      <c r="CI28" s="56">
        <v>25</v>
      </c>
      <c r="CJ28" s="66">
        <v>15</v>
      </c>
      <c r="CK28" s="64">
        <v>280</v>
      </c>
      <c r="CL28" s="47">
        <f t="shared" si="21"/>
        <v>0.9107142857142857</v>
      </c>
      <c r="CM28" s="136">
        <v>1862</v>
      </c>
      <c r="CN28" s="137">
        <v>2193</v>
      </c>
      <c r="CO28" s="61">
        <v>0</v>
      </c>
      <c r="CP28" s="109">
        <v>0.2</v>
      </c>
      <c r="CQ28" s="46">
        <v>14</v>
      </c>
      <c r="CR28" s="60" t="str">
        <f t="shared" si="11"/>
        <v>0/64</v>
      </c>
      <c r="CS28" s="117">
        <v>14</v>
      </c>
      <c r="CT28" s="154">
        <v>0</v>
      </c>
      <c r="CU28" s="155">
        <v>1517</v>
      </c>
      <c r="CV28" s="156">
        <v>780</v>
      </c>
      <c r="CW28" s="159">
        <v>18</v>
      </c>
      <c r="CX28" s="159">
        <v>150</v>
      </c>
      <c r="CY28" s="162">
        <v>145</v>
      </c>
      <c r="CZ28" s="162">
        <v>85</v>
      </c>
      <c r="DA28" s="162">
        <v>80</v>
      </c>
      <c r="DB28" s="162">
        <v>85</v>
      </c>
      <c r="DC28" s="162">
        <v>85</v>
      </c>
      <c r="DD28" s="162">
        <v>72</v>
      </c>
      <c r="DE28" s="162">
        <v>66</v>
      </c>
      <c r="DF28" s="164">
        <f t="shared" si="12"/>
        <v>60</v>
      </c>
    </row>
    <row r="29" spans="1:110" ht="26.1" thickBot="1" x14ac:dyDescent="0.8">
      <c r="A29" s="36">
        <v>26</v>
      </c>
      <c r="B29" s="37"/>
      <c r="C29" s="54">
        <v>15</v>
      </c>
      <c r="D29" s="65">
        <v>15</v>
      </c>
      <c r="E29" s="63">
        <v>180</v>
      </c>
      <c r="F29" s="47">
        <f t="shared" si="22"/>
        <v>0.91666666666666663</v>
      </c>
      <c r="G29" s="136">
        <v>3527</v>
      </c>
      <c r="H29" s="137">
        <v>3405</v>
      </c>
      <c r="I29" s="62">
        <v>0</v>
      </c>
      <c r="J29" s="101">
        <v>0.1</v>
      </c>
      <c r="K29" s="48">
        <v>24</v>
      </c>
      <c r="L29" s="60" t="str">
        <f t="shared" si="3"/>
        <v>30/30</v>
      </c>
      <c r="M29" s="117">
        <v>10</v>
      </c>
      <c r="N29" s="57">
        <v>25</v>
      </c>
      <c r="O29" s="65">
        <v>17</v>
      </c>
      <c r="P29" s="141">
        <v>260</v>
      </c>
      <c r="Q29" s="47">
        <f t="shared" si="16"/>
        <v>0.90384615384615385</v>
      </c>
      <c r="R29" s="138">
        <v>238</v>
      </c>
      <c r="S29" s="139">
        <v>229</v>
      </c>
      <c r="T29" s="103">
        <v>0</v>
      </c>
      <c r="U29" s="101">
        <v>0</v>
      </c>
      <c r="V29" s="46">
        <v>14</v>
      </c>
      <c r="W29" s="60" t="str">
        <f t="shared" si="5"/>
        <v>0/64</v>
      </c>
      <c r="X29" s="117">
        <f t="shared" si="14"/>
        <v>14</v>
      </c>
      <c r="Y29" s="57">
        <v>0</v>
      </c>
      <c r="Z29" s="65">
        <v>0</v>
      </c>
      <c r="AA29" s="64">
        <v>0</v>
      </c>
      <c r="AB29" s="47" t="e">
        <f t="shared" si="25"/>
        <v>#DIV/0!</v>
      </c>
      <c r="AC29" s="53">
        <v>0</v>
      </c>
      <c r="AD29" s="52">
        <v>0</v>
      </c>
      <c r="AE29" s="61">
        <v>0</v>
      </c>
      <c r="AF29" s="104">
        <v>0</v>
      </c>
      <c r="AG29" s="46">
        <v>0</v>
      </c>
      <c r="AH29" s="59">
        <v>0</v>
      </c>
      <c r="AI29" s="116">
        <v>0</v>
      </c>
      <c r="AJ29" s="57">
        <v>25</v>
      </c>
      <c r="AK29" s="65">
        <v>15</v>
      </c>
      <c r="AL29" s="64">
        <v>230</v>
      </c>
      <c r="AM29" s="47">
        <f t="shared" si="18"/>
        <v>0.89130434782608692</v>
      </c>
      <c r="AN29" s="136">
        <v>2983</v>
      </c>
      <c r="AO29" s="137">
        <v>2880</v>
      </c>
      <c r="AP29" s="61">
        <v>0</v>
      </c>
      <c r="AQ29" s="104">
        <v>0.2</v>
      </c>
      <c r="AR29" s="46">
        <v>14</v>
      </c>
      <c r="AS29" s="60" t="str">
        <f t="shared" si="7"/>
        <v>0/64</v>
      </c>
      <c r="AT29" s="117">
        <f t="shared" si="1"/>
        <v>14</v>
      </c>
      <c r="AU29" s="55">
        <v>14</v>
      </c>
      <c r="AV29" s="65">
        <v>14</v>
      </c>
      <c r="AW29" s="105">
        <v>14</v>
      </c>
      <c r="AX29" s="47">
        <v>14</v>
      </c>
      <c r="AY29" s="53">
        <v>14</v>
      </c>
      <c r="AZ29" s="100">
        <v>14</v>
      </c>
      <c r="BA29" s="61">
        <v>14</v>
      </c>
      <c r="BB29" s="104">
        <v>14</v>
      </c>
      <c r="BC29" s="46">
        <v>14</v>
      </c>
      <c r="BD29" s="58">
        <v>14</v>
      </c>
      <c r="BE29" s="102">
        <v>14</v>
      </c>
      <c r="BF29" s="106">
        <v>14</v>
      </c>
      <c r="BG29" s="107">
        <v>14</v>
      </c>
      <c r="BH29" s="64">
        <v>14</v>
      </c>
      <c r="BI29" s="47">
        <v>14</v>
      </c>
      <c r="BJ29" s="53">
        <v>14</v>
      </c>
      <c r="BK29" s="100">
        <v>14</v>
      </c>
      <c r="BL29" s="61">
        <v>14</v>
      </c>
      <c r="BM29" s="104">
        <v>14</v>
      </c>
      <c r="BN29" s="46">
        <v>14</v>
      </c>
      <c r="BO29" s="108">
        <v>14</v>
      </c>
      <c r="BP29" s="49">
        <v>14</v>
      </c>
      <c r="BQ29" s="49">
        <v>14</v>
      </c>
      <c r="BR29" s="50">
        <v>14</v>
      </c>
      <c r="BS29" s="50">
        <v>14</v>
      </c>
      <c r="BT29" s="49">
        <v>14</v>
      </c>
      <c r="BU29" s="49">
        <v>14</v>
      </c>
      <c r="BV29" s="49">
        <v>14</v>
      </c>
      <c r="BW29" s="49">
        <v>14</v>
      </c>
      <c r="BX29" s="55">
        <v>40</v>
      </c>
      <c r="BY29" s="65">
        <v>30</v>
      </c>
      <c r="BZ29" s="105">
        <v>210</v>
      </c>
      <c r="CA29" s="47">
        <f t="shared" si="20"/>
        <v>0.80952380952380953</v>
      </c>
      <c r="CB29" s="140">
        <v>499</v>
      </c>
      <c r="CC29" s="137">
        <v>481</v>
      </c>
      <c r="CD29" s="61">
        <v>0</v>
      </c>
      <c r="CE29" s="109">
        <v>0.1</v>
      </c>
      <c r="CF29" s="46">
        <v>10</v>
      </c>
      <c r="CG29" s="60" t="str">
        <f t="shared" si="9"/>
        <v>0/64</v>
      </c>
      <c r="CH29" s="117">
        <f t="shared" si="24"/>
        <v>10</v>
      </c>
      <c r="CI29" s="56">
        <v>25</v>
      </c>
      <c r="CJ29" s="66">
        <v>14</v>
      </c>
      <c r="CK29" s="64">
        <v>280</v>
      </c>
      <c r="CL29" s="47">
        <f t="shared" si="21"/>
        <v>0.9107142857142857</v>
      </c>
      <c r="CM29" s="136">
        <v>2058</v>
      </c>
      <c r="CN29" s="137">
        <v>1987</v>
      </c>
      <c r="CO29" s="61">
        <v>0</v>
      </c>
      <c r="CP29" s="109">
        <v>0.2</v>
      </c>
      <c r="CQ29" s="46">
        <v>14</v>
      </c>
      <c r="CR29" s="60" t="str">
        <f t="shared" si="11"/>
        <v>0/64</v>
      </c>
      <c r="CS29" s="117">
        <v>14</v>
      </c>
      <c r="CT29" s="154">
        <v>0</v>
      </c>
      <c r="CU29" s="155">
        <v>414</v>
      </c>
      <c r="CV29" s="156">
        <v>780</v>
      </c>
      <c r="CW29" s="159">
        <v>18</v>
      </c>
      <c r="CX29" s="159">
        <v>150</v>
      </c>
      <c r="CY29" s="162">
        <v>135</v>
      </c>
      <c r="CZ29" s="162">
        <v>75</v>
      </c>
      <c r="DA29" s="162">
        <v>70</v>
      </c>
      <c r="DB29" s="162">
        <v>75</v>
      </c>
      <c r="DC29" s="162">
        <v>70</v>
      </c>
      <c r="DD29" s="162">
        <v>65</v>
      </c>
      <c r="DE29" s="162">
        <v>60</v>
      </c>
      <c r="DF29" s="164">
        <f t="shared" si="12"/>
        <v>60</v>
      </c>
    </row>
    <row r="30" spans="1:110" ht="26.1" thickBot="1" x14ac:dyDescent="0.8">
      <c r="A30" s="36">
        <v>27</v>
      </c>
      <c r="B30" s="37"/>
      <c r="C30" s="54">
        <v>15</v>
      </c>
      <c r="D30" s="65">
        <v>15</v>
      </c>
      <c r="E30" s="63">
        <v>180</v>
      </c>
      <c r="F30" s="47">
        <f>+(E30-C30)/E30</f>
        <v>0.91666666666666663</v>
      </c>
      <c r="G30" s="136">
        <v>3280</v>
      </c>
      <c r="H30" s="137">
        <v>2577</v>
      </c>
      <c r="I30" s="62">
        <v>0</v>
      </c>
      <c r="J30" s="101">
        <v>0.1</v>
      </c>
      <c r="K30" s="48">
        <v>24</v>
      </c>
      <c r="L30" s="60" t="str">
        <f t="shared" si="3"/>
        <v>30/30</v>
      </c>
      <c r="M30" s="117">
        <v>10</v>
      </c>
      <c r="N30" s="57">
        <v>25</v>
      </c>
      <c r="O30" s="65">
        <v>15</v>
      </c>
      <c r="P30" s="141">
        <v>260</v>
      </c>
      <c r="Q30" s="47">
        <f t="shared" si="16"/>
        <v>0.90384615384615385</v>
      </c>
      <c r="R30" s="138">
        <v>232</v>
      </c>
      <c r="S30" s="139">
        <v>182</v>
      </c>
      <c r="T30" s="103">
        <v>0</v>
      </c>
      <c r="U30" s="101">
        <v>0</v>
      </c>
      <c r="V30" s="46">
        <v>14</v>
      </c>
      <c r="W30" s="60" t="str">
        <f t="shared" si="5"/>
        <v>0/64</v>
      </c>
      <c r="X30" s="117">
        <f t="shared" si="14"/>
        <v>14</v>
      </c>
      <c r="Y30" s="57">
        <v>0</v>
      </c>
      <c r="Z30" s="65">
        <v>0</v>
      </c>
      <c r="AA30" s="64">
        <v>0</v>
      </c>
      <c r="AB30" s="47" t="e">
        <f t="shared" si="25"/>
        <v>#DIV/0!</v>
      </c>
      <c r="AC30" s="53">
        <v>0</v>
      </c>
      <c r="AD30" s="52">
        <v>0</v>
      </c>
      <c r="AE30" s="61">
        <v>0</v>
      </c>
      <c r="AF30" s="104">
        <v>0</v>
      </c>
      <c r="AG30" s="46">
        <v>0</v>
      </c>
      <c r="AH30" s="59">
        <v>0</v>
      </c>
      <c r="AI30" s="116">
        <v>0</v>
      </c>
      <c r="AJ30" s="57">
        <v>25</v>
      </c>
      <c r="AK30" s="65">
        <v>13</v>
      </c>
      <c r="AL30" s="64">
        <v>230</v>
      </c>
      <c r="AM30" s="47">
        <f t="shared" si="18"/>
        <v>0.89130434782608692</v>
      </c>
      <c r="AN30" s="136">
        <v>3196</v>
      </c>
      <c r="AO30" s="137">
        <v>2511</v>
      </c>
      <c r="AP30" s="61">
        <v>0</v>
      </c>
      <c r="AQ30" s="104">
        <v>0.2</v>
      </c>
      <c r="AR30" s="46">
        <v>14</v>
      </c>
      <c r="AS30" s="60" t="str">
        <f t="shared" si="7"/>
        <v>0/64</v>
      </c>
      <c r="AT30" s="117">
        <f t="shared" si="1"/>
        <v>14</v>
      </c>
      <c r="AU30" s="55"/>
      <c r="AV30" s="65"/>
      <c r="AW30" s="105"/>
      <c r="AX30" s="47"/>
      <c r="AY30" s="53"/>
      <c r="AZ30" s="100"/>
      <c r="BA30" s="61"/>
      <c r="BB30" s="104"/>
      <c r="BC30" s="46"/>
      <c r="BD30" s="58"/>
      <c r="BE30" s="102"/>
      <c r="BF30" s="106"/>
      <c r="BG30" s="107"/>
      <c r="BH30" s="64"/>
      <c r="BI30" s="47"/>
      <c r="BJ30" s="53"/>
      <c r="BK30" s="100"/>
      <c r="BL30" s="61"/>
      <c r="BM30" s="104"/>
      <c r="BN30" s="46"/>
      <c r="BO30" s="108"/>
      <c r="BP30" s="49"/>
      <c r="BQ30" s="49"/>
      <c r="BR30" s="50"/>
      <c r="BS30" s="50"/>
      <c r="BT30" s="49"/>
      <c r="BU30" s="49"/>
      <c r="BV30" s="49"/>
      <c r="BW30" s="49"/>
      <c r="BX30" s="55">
        <v>40</v>
      </c>
      <c r="BY30" s="65">
        <v>30</v>
      </c>
      <c r="BZ30" s="105">
        <v>210</v>
      </c>
      <c r="CA30" s="47">
        <f t="shared" si="20"/>
        <v>0.80952380952380953</v>
      </c>
      <c r="CB30" s="140">
        <v>383</v>
      </c>
      <c r="CC30" s="137">
        <v>301</v>
      </c>
      <c r="CD30" s="61">
        <v>0</v>
      </c>
      <c r="CE30" s="109">
        <v>0.1</v>
      </c>
      <c r="CF30" s="46">
        <v>10</v>
      </c>
      <c r="CG30" s="60" t="str">
        <f t="shared" si="9"/>
        <v>0/64</v>
      </c>
      <c r="CH30" s="117">
        <f t="shared" si="24"/>
        <v>10</v>
      </c>
      <c r="CI30" s="56">
        <v>20</v>
      </c>
      <c r="CJ30" s="66">
        <v>12</v>
      </c>
      <c r="CK30" s="64">
        <v>280</v>
      </c>
      <c r="CL30" s="47">
        <f t="shared" si="21"/>
        <v>0.9285714285714286</v>
      </c>
      <c r="CM30" s="136">
        <v>2012</v>
      </c>
      <c r="CN30" s="137">
        <v>1581</v>
      </c>
      <c r="CO30" s="61">
        <v>0</v>
      </c>
      <c r="CP30" s="109">
        <v>0.2</v>
      </c>
      <c r="CQ30" s="46">
        <v>14</v>
      </c>
      <c r="CR30" s="60" t="str">
        <f t="shared" si="11"/>
        <v>0/64</v>
      </c>
      <c r="CS30" s="117">
        <v>14</v>
      </c>
      <c r="CT30" s="154">
        <v>552</v>
      </c>
      <c r="CU30" s="155">
        <v>0</v>
      </c>
      <c r="CV30" s="156">
        <v>780</v>
      </c>
      <c r="CW30" s="159">
        <v>18</v>
      </c>
      <c r="CX30" s="159">
        <v>150</v>
      </c>
      <c r="CY30" s="162">
        <v>145</v>
      </c>
      <c r="CZ30" s="162">
        <v>90</v>
      </c>
      <c r="DA30" s="162">
        <v>85</v>
      </c>
      <c r="DB30" s="162">
        <v>90</v>
      </c>
      <c r="DC30" s="162">
        <v>90</v>
      </c>
      <c r="DD30" s="162">
        <v>78</v>
      </c>
      <c r="DE30" s="162">
        <v>70</v>
      </c>
      <c r="DF30" s="164">
        <f t="shared" si="12"/>
        <v>55</v>
      </c>
    </row>
    <row r="31" spans="1:110" ht="26.1" thickBot="1" x14ac:dyDescent="0.8">
      <c r="A31" s="36">
        <v>28</v>
      </c>
      <c r="B31" s="37"/>
      <c r="C31" s="54">
        <v>12</v>
      </c>
      <c r="D31" s="65">
        <v>12</v>
      </c>
      <c r="E31" s="63">
        <v>180</v>
      </c>
      <c r="F31" s="47">
        <f>+(E31-C31)/E31</f>
        <v>0.93333333333333335</v>
      </c>
      <c r="G31" s="136">
        <v>3220</v>
      </c>
      <c r="H31" s="137">
        <v>3006</v>
      </c>
      <c r="I31" s="62">
        <v>0</v>
      </c>
      <c r="J31" s="101">
        <v>0.1</v>
      </c>
      <c r="K31" s="48">
        <v>24</v>
      </c>
      <c r="L31" s="60" t="str">
        <f t="shared" si="3"/>
        <v>30/30</v>
      </c>
      <c r="M31" s="117">
        <v>10</v>
      </c>
      <c r="N31" s="57">
        <v>25</v>
      </c>
      <c r="O31" s="65">
        <v>15</v>
      </c>
      <c r="P31" s="141">
        <v>260</v>
      </c>
      <c r="Q31" s="47">
        <f t="shared" si="16"/>
        <v>0.90384615384615385</v>
      </c>
      <c r="R31" s="138">
        <v>237</v>
      </c>
      <c r="S31" s="139">
        <v>221</v>
      </c>
      <c r="T31" s="103">
        <v>0</v>
      </c>
      <c r="U31" s="101">
        <v>0</v>
      </c>
      <c r="V31" s="46">
        <v>14</v>
      </c>
      <c r="W31" s="60" t="str">
        <f t="shared" si="5"/>
        <v>0/64</v>
      </c>
      <c r="X31" s="117">
        <f t="shared" si="14"/>
        <v>14</v>
      </c>
      <c r="Y31" s="57">
        <v>0</v>
      </c>
      <c r="Z31" s="65">
        <v>0</v>
      </c>
      <c r="AA31" s="64">
        <v>0</v>
      </c>
      <c r="AB31" s="47" t="e">
        <f t="shared" si="25"/>
        <v>#DIV/0!</v>
      </c>
      <c r="AC31" s="53">
        <v>0</v>
      </c>
      <c r="AD31" s="52">
        <v>0</v>
      </c>
      <c r="AE31" s="61">
        <v>0</v>
      </c>
      <c r="AF31" s="104">
        <v>0</v>
      </c>
      <c r="AG31" s="46">
        <v>0</v>
      </c>
      <c r="AH31" s="59">
        <v>0</v>
      </c>
      <c r="AI31" s="116">
        <v>0</v>
      </c>
      <c r="AJ31" s="57">
        <v>25</v>
      </c>
      <c r="AK31" s="65">
        <v>13</v>
      </c>
      <c r="AL31" s="64">
        <v>230</v>
      </c>
      <c r="AM31" s="47">
        <f t="shared" si="18"/>
        <v>0.89130434782608692</v>
      </c>
      <c r="AN31" s="136">
        <v>3027</v>
      </c>
      <c r="AO31" s="137">
        <v>2826</v>
      </c>
      <c r="AP31" s="61">
        <v>0</v>
      </c>
      <c r="AQ31" s="104">
        <v>0.2</v>
      </c>
      <c r="AR31" s="46">
        <v>14</v>
      </c>
      <c r="AS31" s="60" t="str">
        <f t="shared" si="7"/>
        <v>0/64</v>
      </c>
      <c r="AT31" s="117">
        <f t="shared" si="1"/>
        <v>14</v>
      </c>
      <c r="AU31" s="55"/>
      <c r="AV31" s="65"/>
      <c r="AW31" s="105"/>
      <c r="AX31" s="47"/>
      <c r="AY31" s="53"/>
      <c r="AZ31" s="100"/>
      <c r="BA31" s="61"/>
      <c r="BB31" s="104"/>
      <c r="BC31" s="46"/>
      <c r="BD31" s="58"/>
      <c r="BE31" s="102"/>
      <c r="BF31" s="106"/>
      <c r="BG31" s="107"/>
      <c r="BH31" s="64"/>
      <c r="BI31" s="47"/>
      <c r="BJ31" s="53"/>
      <c r="BK31" s="100"/>
      <c r="BL31" s="61"/>
      <c r="BM31" s="104"/>
      <c r="BN31" s="46"/>
      <c r="BO31" s="108"/>
      <c r="BP31" s="49"/>
      <c r="BQ31" s="49"/>
      <c r="BR31" s="50"/>
      <c r="BS31" s="50"/>
      <c r="BT31" s="49"/>
      <c r="BU31" s="49"/>
      <c r="BV31" s="49"/>
      <c r="BW31" s="49"/>
      <c r="BX31" s="55">
        <v>30</v>
      </c>
      <c r="BY31" s="65">
        <v>20</v>
      </c>
      <c r="BZ31" s="105">
        <v>210</v>
      </c>
      <c r="CA31" s="47">
        <f t="shared" si="20"/>
        <v>0.8571428571428571</v>
      </c>
      <c r="CB31" s="140">
        <v>409</v>
      </c>
      <c r="CC31" s="137">
        <v>382</v>
      </c>
      <c r="CD31" s="61">
        <v>0</v>
      </c>
      <c r="CE31" s="109">
        <v>0.1</v>
      </c>
      <c r="CF31" s="46">
        <v>10</v>
      </c>
      <c r="CG31" s="60" t="str">
        <f t="shared" si="9"/>
        <v>0/64</v>
      </c>
      <c r="CH31" s="117">
        <f t="shared" si="24"/>
        <v>10</v>
      </c>
      <c r="CI31" s="56">
        <v>25</v>
      </c>
      <c r="CJ31" s="66">
        <v>15</v>
      </c>
      <c r="CK31" s="64">
        <v>280</v>
      </c>
      <c r="CL31" s="47">
        <f t="shared" si="21"/>
        <v>0.9107142857142857</v>
      </c>
      <c r="CM31" s="136">
        <v>1911</v>
      </c>
      <c r="CN31" s="137">
        <v>1784</v>
      </c>
      <c r="CO31" s="61">
        <v>0</v>
      </c>
      <c r="CP31" s="109">
        <v>0.2</v>
      </c>
      <c r="CQ31" s="46">
        <v>14</v>
      </c>
      <c r="CR31" s="60" t="str">
        <f t="shared" si="11"/>
        <v>0/64</v>
      </c>
      <c r="CS31" s="117">
        <v>14</v>
      </c>
      <c r="CT31" s="154">
        <v>0</v>
      </c>
      <c r="CU31" s="155">
        <v>552</v>
      </c>
      <c r="CV31" s="156">
        <v>780</v>
      </c>
      <c r="CW31" s="159">
        <v>18</v>
      </c>
      <c r="CX31" s="159">
        <v>150</v>
      </c>
      <c r="CY31" s="162">
        <v>135</v>
      </c>
      <c r="CZ31" s="162">
        <v>85</v>
      </c>
      <c r="DA31" s="162">
        <v>80</v>
      </c>
      <c r="DB31" s="162">
        <v>85</v>
      </c>
      <c r="DC31" s="162">
        <v>70</v>
      </c>
      <c r="DD31" s="162">
        <v>76</v>
      </c>
      <c r="DE31" s="162">
        <v>70</v>
      </c>
      <c r="DF31" s="164">
        <f t="shared" si="12"/>
        <v>50</v>
      </c>
    </row>
    <row r="32" spans="1:110" ht="26.1" thickBot="1" x14ac:dyDescent="0.8">
      <c r="A32" s="36">
        <v>29</v>
      </c>
      <c r="B32" s="37"/>
      <c r="C32" s="54">
        <v>15</v>
      </c>
      <c r="D32" s="65">
        <v>15</v>
      </c>
      <c r="E32" s="63">
        <v>180</v>
      </c>
      <c r="F32" s="47">
        <f t="shared" si="22"/>
        <v>0.91666666666666663</v>
      </c>
      <c r="G32" s="136">
        <v>2918</v>
      </c>
      <c r="H32" s="137">
        <v>2029</v>
      </c>
      <c r="I32" s="62">
        <v>0</v>
      </c>
      <c r="J32" s="101">
        <v>0.1</v>
      </c>
      <c r="K32" s="48">
        <v>24</v>
      </c>
      <c r="L32" s="60" t="str">
        <f t="shared" si="3"/>
        <v>30/30</v>
      </c>
      <c r="M32" s="117">
        <v>10</v>
      </c>
      <c r="N32" s="57">
        <v>25</v>
      </c>
      <c r="O32" s="65">
        <v>15</v>
      </c>
      <c r="P32" s="141">
        <v>260</v>
      </c>
      <c r="Q32" s="47">
        <f t="shared" si="16"/>
        <v>0.90384615384615385</v>
      </c>
      <c r="R32" s="138">
        <v>264</v>
      </c>
      <c r="S32" s="139">
        <v>184</v>
      </c>
      <c r="T32" s="103">
        <v>0</v>
      </c>
      <c r="U32" s="101">
        <v>0</v>
      </c>
      <c r="V32" s="46">
        <v>14</v>
      </c>
      <c r="W32" s="60" t="str">
        <f t="shared" si="5"/>
        <v>0/64</v>
      </c>
      <c r="X32" s="117">
        <f>V32</f>
        <v>14</v>
      </c>
      <c r="Y32" s="57">
        <v>0</v>
      </c>
      <c r="Z32" s="65">
        <v>0</v>
      </c>
      <c r="AA32" s="64">
        <v>0</v>
      </c>
      <c r="AB32" s="47" t="e">
        <f t="shared" si="25"/>
        <v>#DIV/0!</v>
      </c>
      <c r="AC32" s="53">
        <v>0</v>
      </c>
      <c r="AD32" s="52">
        <v>0</v>
      </c>
      <c r="AE32" s="61">
        <v>0</v>
      </c>
      <c r="AF32" s="104">
        <v>0</v>
      </c>
      <c r="AG32" s="46">
        <v>0</v>
      </c>
      <c r="AH32" s="59">
        <v>0</v>
      </c>
      <c r="AI32" s="116">
        <v>0</v>
      </c>
      <c r="AJ32" s="57">
        <v>25</v>
      </c>
      <c r="AK32" s="65">
        <v>13</v>
      </c>
      <c r="AL32" s="64">
        <v>230</v>
      </c>
      <c r="AM32" s="47">
        <f t="shared" si="18"/>
        <v>0.89130434782608692</v>
      </c>
      <c r="AN32" s="136">
        <v>3451</v>
      </c>
      <c r="AO32" s="137">
        <v>2400</v>
      </c>
      <c r="AP32" s="61">
        <v>0</v>
      </c>
      <c r="AQ32" s="104">
        <v>0.2</v>
      </c>
      <c r="AR32" s="46">
        <v>14</v>
      </c>
      <c r="AS32" s="60" t="str">
        <f t="shared" si="7"/>
        <v>0/64</v>
      </c>
      <c r="AT32" s="117">
        <f t="shared" si="1"/>
        <v>14</v>
      </c>
      <c r="AU32" s="55"/>
      <c r="AV32" s="65"/>
      <c r="AW32" s="105"/>
      <c r="AX32" s="47"/>
      <c r="AY32" s="53"/>
      <c r="AZ32" s="100"/>
      <c r="BA32" s="61"/>
      <c r="BB32" s="104"/>
      <c r="BC32" s="46"/>
      <c r="BD32" s="58"/>
      <c r="BE32" s="102"/>
      <c r="BF32" s="106"/>
      <c r="BG32" s="107"/>
      <c r="BH32" s="64"/>
      <c r="BI32" s="47"/>
      <c r="BJ32" s="53"/>
      <c r="BK32" s="100"/>
      <c r="BL32" s="61"/>
      <c r="BM32" s="104"/>
      <c r="BN32" s="46"/>
      <c r="BO32" s="108"/>
      <c r="BP32" s="49"/>
      <c r="BQ32" s="49"/>
      <c r="BR32" s="50"/>
      <c r="BS32" s="50"/>
      <c r="BT32" s="49"/>
      <c r="BU32" s="49"/>
      <c r="BV32" s="49"/>
      <c r="BW32" s="49"/>
      <c r="BX32" s="55">
        <v>40</v>
      </c>
      <c r="BY32" s="65">
        <v>30</v>
      </c>
      <c r="BZ32" s="105">
        <v>210</v>
      </c>
      <c r="CA32" s="47">
        <f t="shared" si="20"/>
        <v>0.80952380952380953</v>
      </c>
      <c r="CB32" s="140">
        <v>596</v>
      </c>
      <c r="CC32" s="137">
        <v>414</v>
      </c>
      <c r="CD32" s="61">
        <v>0</v>
      </c>
      <c r="CE32" s="109">
        <v>0.1</v>
      </c>
      <c r="CF32" s="46">
        <v>10</v>
      </c>
      <c r="CG32" s="60" t="str">
        <f t="shared" si="9"/>
        <v>0/64</v>
      </c>
      <c r="CH32" s="117">
        <f t="shared" si="24"/>
        <v>10</v>
      </c>
      <c r="CI32" s="56">
        <v>20</v>
      </c>
      <c r="CJ32" s="66">
        <v>12</v>
      </c>
      <c r="CK32" s="64">
        <v>280</v>
      </c>
      <c r="CL32" s="47">
        <f t="shared" si="21"/>
        <v>0.9285714285714286</v>
      </c>
      <c r="CM32" s="136">
        <v>2003</v>
      </c>
      <c r="CN32" s="137">
        <v>1393</v>
      </c>
      <c r="CO32" s="61">
        <v>0</v>
      </c>
      <c r="CP32" s="109">
        <v>0.2</v>
      </c>
      <c r="CQ32" s="46">
        <v>14</v>
      </c>
      <c r="CR32" s="60" t="str">
        <f t="shared" si="11"/>
        <v>0/64</v>
      </c>
      <c r="CS32" s="117">
        <v>14</v>
      </c>
      <c r="CT32" s="154">
        <v>828</v>
      </c>
      <c r="CU32" s="155">
        <v>0</v>
      </c>
      <c r="CV32" s="156">
        <v>570</v>
      </c>
      <c r="CW32" s="159">
        <v>18</v>
      </c>
      <c r="CX32" s="159">
        <v>150</v>
      </c>
      <c r="CY32" s="162">
        <v>165</v>
      </c>
      <c r="CZ32" s="162">
        <v>105</v>
      </c>
      <c r="DA32" s="162">
        <v>100</v>
      </c>
      <c r="DB32" s="162">
        <v>105</v>
      </c>
      <c r="DC32" s="162">
        <v>100</v>
      </c>
      <c r="DD32" s="162">
        <v>97</v>
      </c>
      <c r="DE32" s="162">
        <v>87</v>
      </c>
      <c r="DF32" s="164">
        <f t="shared" si="12"/>
        <v>60</v>
      </c>
    </row>
    <row r="33" spans="1:147" ht="26.1" thickBot="1" x14ac:dyDescent="0.8">
      <c r="A33" s="36">
        <v>30</v>
      </c>
      <c r="B33" s="37"/>
      <c r="C33" s="54">
        <v>15</v>
      </c>
      <c r="D33" s="65">
        <v>15</v>
      </c>
      <c r="E33" s="63">
        <v>180</v>
      </c>
      <c r="F33" s="47">
        <f t="shared" si="22"/>
        <v>0.91666666666666663</v>
      </c>
      <c r="G33" s="136">
        <v>3165</v>
      </c>
      <c r="H33" s="137">
        <v>3354</v>
      </c>
      <c r="I33" s="62">
        <v>0</v>
      </c>
      <c r="J33" s="101">
        <v>0.1</v>
      </c>
      <c r="K33" s="48">
        <v>24</v>
      </c>
      <c r="L33" s="60" t="str">
        <f t="shared" ref="L33" si="69">IF(K33=24,"30/30","0/30")</f>
        <v>30/30</v>
      </c>
      <c r="M33" s="117">
        <v>10</v>
      </c>
      <c r="N33" s="57">
        <v>30</v>
      </c>
      <c r="O33" s="65">
        <v>35</v>
      </c>
      <c r="P33" s="141">
        <v>260</v>
      </c>
      <c r="Q33" s="47">
        <f t="shared" ref="Q33" si="70">+(P33-N33)/P33</f>
        <v>0.88461538461538458</v>
      </c>
      <c r="R33" s="138">
        <v>204</v>
      </c>
      <c r="S33" s="139">
        <v>216</v>
      </c>
      <c r="T33" s="103">
        <v>0</v>
      </c>
      <c r="U33" s="101">
        <v>0</v>
      </c>
      <c r="V33" s="46">
        <v>12</v>
      </c>
      <c r="W33" s="60" t="str">
        <f t="shared" ref="W33" si="71">IF(V33=24,"64/64","0/64")</f>
        <v>0/64</v>
      </c>
      <c r="X33" s="117">
        <f t="shared" ref="X33" si="72">V33</f>
        <v>12</v>
      </c>
      <c r="Y33" s="57"/>
      <c r="Z33" s="65"/>
      <c r="AA33" s="64"/>
      <c r="AB33" s="47"/>
      <c r="AC33" s="53"/>
      <c r="AD33" s="52"/>
      <c r="AE33" s="61"/>
      <c r="AF33" s="104"/>
      <c r="AG33" s="46"/>
      <c r="AH33" s="59"/>
      <c r="AI33" s="116"/>
      <c r="AJ33" s="57">
        <v>30</v>
      </c>
      <c r="AK33" s="65">
        <v>18</v>
      </c>
      <c r="AL33" s="64">
        <v>230</v>
      </c>
      <c r="AM33" s="47">
        <f t="shared" ref="AM33" si="73">+(AL33-AJ33)/AL33</f>
        <v>0.86956521739130432</v>
      </c>
      <c r="AN33" s="136">
        <v>3386</v>
      </c>
      <c r="AO33" s="137">
        <v>3588</v>
      </c>
      <c r="AP33" s="61">
        <v>0</v>
      </c>
      <c r="AQ33" s="104">
        <v>0.2</v>
      </c>
      <c r="AR33" s="46">
        <v>14</v>
      </c>
      <c r="AS33" s="60" t="str">
        <f t="shared" ref="AS33" si="74">IF(AR33=24,"64/64","0/64")</f>
        <v>0/64</v>
      </c>
      <c r="AT33" s="117">
        <f t="shared" ref="AT33" si="75">AR33</f>
        <v>14</v>
      </c>
      <c r="AU33" s="55"/>
      <c r="AV33" s="65"/>
      <c r="AW33" s="105"/>
      <c r="AX33" s="47"/>
      <c r="AY33" s="53"/>
      <c r="AZ33" s="100"/>
      <c r="BA33" s="61"/>
      <c r="BB33" s="104"/>
      <c r="BC33" s="46"/>
      <c r="BD33" s="58"/>
      <c r="BE33" s="102"/>
      <c r="BF33" s="106"/>
      <c r="BG33" s="107"/>
      <c r="BH33" s="64"/>
      <c r="BI33" s="47"/>
      <c r="BJ33" s="53"/>
      <c r="BK33" s="100"/>
      <c r="BL33" s="61"/>
      <c r="BM33" s="104"/>
      <c r="BN33" s="46"/>
      <c r="BO33" s="108"/>
      <c r="BP33" s="49"/>
      <c r="BQ33" s="49"/>
      <c r="BR33" s="50"/>
      <c r="BS33" s="50"/>
      <c r="BT33" s="49"/>
      <c r="BU33" s="49"/>
      <c r="BV33" s="49"/>
      <c r="BW33" s="49"/>
      <c r="BX33" s="55">
        <v>40</v>
      </c>
      <c r="BY33" s="65">
        <v>30</v>
      </c>
      <c r="BZ33" s="105">
        <v>210</v>
      </c>
      <c r="CA33" s="47">
        <f t="shared" ref="CA33" si="76">+(BZ33-BX33)/BZ33</f>
        <v>0.80952380952380953</v>
      </c>
      <c r="CB33" s="140">
        <v>506</v>
      </c>
      <c r="CC33" s="137">
        <v>536</v>
      </c>
      <c r="CD33" s="61">
        <v>0</v>
      </c>
      <c r="CE33" s="109">
        <v>0.1</v>
      </c>
      <c r="CF33" s="46">
        <v>10</v>
      </c>
      <c r="CG33" s="60" t="str">
        <f t="shared" ref="CG33" si="77">IF(CF33=24,"64/64","0/64")</f>
        <v>0/64</v>
      </c>
      <c r="CH33" s="117">
        <f t="shared" ref="CH33" si="78">CF33</f>
        <v>10</v>
      </c>
      <c r="CI33" s="56">
        <v>25</v>
      </c>
      <c r="CJ33" s="66">
        <v>17</v>
      </c>
      <c r="CK33" s="64">
        <v>280</v>
      </c>
      <c r="CL33" s="47">
        <f t="shared" ref="CL33" si="79">+(CK33-CI33)/CK33</f>
        <v>0.9107142857142857</v>
      </c>
      <c r="CM33" s="136">
        <v>1935</v>
      </c>
      <c r="CN33" s="137">
        <v>2050</v>
      </c>
      <c r="CO33" s="61">
        <v>0</v>
      </c>
      <c r="CP33" s="109">
        <v>0.2</v>
      </c>
      <c r="CQ33" s="46">
        <v>14</v>
      </c>
      <c r="CR33" s="60" t="str">
        <f t="shared" ref="CR33" si="80">IF(CQ33=24,"64/64","0/64")</f>
        <v>0/64</v>
      </c>
      <c r="CS33" s="117">
        <v>14</v>
      </c>
      <c r="CT33" s="154">
        <v>0</v>
      </c>
      <c r="CU33" s="155">
        <v>552</v>
      </c>
      <c r="CV33" s="156">
        <v>570</v>
      </c>
      <c r="CW33" s="159">
        <v>18</v>
      </c>
      <c r="CX33" s="159">
        <v>150</v>
      </c>
      <c r="CY33" s="162">
        <v>140</v>
      </c>
      <c r="CZ33" s="162">
        <v>80</v>
      </c>
      <c r="DA33" s="162">
        <v>70</v>
      </c>
      <c r="DB33" s="162">
        <v>80</v>
      </c>
      <c r="DC33" s="162">
        <v>80</v>
      </c>
      <c r="DD33" s="162">
        <v>70</v>
      </c>
      <c r="DE33" s="162">
        <v>64</v>
      </c>
      <c r="DF33" s="164">
        <f t="shared" si="12"/>
        <v>60</v>
      </c>
    </row>
    <row r="34" spans="1:147" ht="25.8" x14ac:dyDescent="0.75">
      <c r="A34" s="36"/>
      <c r="B34" s="37"/>
      <c r="C34" s="54"/>
      <c r="D34" s="65"/>
      <c r="E34" s="63"/>
      <c r="F34" s="47"/>
      <c r="G34" s="136"/>
      <c r="H34" s="137"/>
      <c r="I34" s="62"/>
      <c r="J34" s="101"/>
      <c r="K34" s="48"/>
      <c r="L34" s="60"/>
      <c r="M34" s="117"/>
      <c r="N34" s="57"/>
      <c r="O34" s="65"/>
      <c r="P34" s="141"/>
      <c r="Q34" s="47"/>
      <c r="R34" s="138"/>
      <c r="S34" s="139"/>
      <c r="T34" s="103"/>
      <c r="U34" s="101"/>
      <c r="V34" s="46"/>
      <c r="W34" s="60"/>
      <c r="X34" s="117"/>
      <c r="Y34" s="57"/>
      <c r="Z34" s="65"/>
      <c r="AA34" s="64"/>
      <c r="AB34" s="47"/>
      <c r="AC34" s="53"/>
      <c r="AD34" s="52"/>
      <c r="AE34" s="61"/>
      <c r="AF34" s="104"/>
      <c r="AG34" s="46"/>
      <c r="AH34" s="59"/>
      <c r="AI34" s="116"/>
      <c r="AJ34" s="57"/>
      <c r="AK34" s="65"/>
      <c r="AL34" s="64"/>
      <c r="AM34" s="47"/>
      <c r="AN34" s="136"/>
      <c r="AO34" s="137"/>
      <c r="AP34" s="61"/>
      <c r="AQ34" s="104"/>
      <c r="AR34" s="46"/>
      <c r="AS34" s="60"/>
      <c r="AT34" s="117"/>
      <c r="AU34" s="55"/>
      <c r="AV34" s="65"/>
      <c r="AW34" s="105"/>
      <c r="AX34" s="47"/>
      <c r="AY34" s="53"/>
      <c r="AZ34" s="100"/>
      <c r="BA34" s="61"/>
      <c r="BB34" s="104"/>
      <c r="BC34" s="46"/>
      <c r="BD34" s="58"/>
      <c r="BE34" s="102"/>
      <c r="BF34" s="106"/>
      <c r="BG34" s="107"/>
      <c r="BH34" s="64"/>
      <c r="BI34" s="47"/>
      <c r="BJ34" s="53"/>
      <c r="BK34" s="100"/>
      <c r="BL34" s="61"/>
      <c r="BM34" s="104"/>
      <c r="BN34" s="46"/>
      <c r="BO34" s="108"/>
      <c r="BP34" s="49"/>
      <c r="BQ34" s="49"/>
      <c r="BR34" s="50"/>
      <c r="BS34" s="50"/>
      <c r="BT34" s="49"/>
      <c r="BU34" s="49"/>
      <c r="BV34" s="49"/>
      <c r="BW34" s="49"/>
      <c r="BX34" s="55"/>
      <c r="BY34" s="65"/>
      <c r="BZ34" s="105"/>
      <c r="CA34" s="47"/>
      <c r="CB34" s="140"/>
      <c r="CC34" s="137"/>
      <c r="CD34" s="61"/>
      <c r="CE34" s="109"/>
      <c r="CF34" s="46"/>
      <c r="CG34" s="60"/>
      <c r="CH34" s="117"/>
      <c r="CI34" s="56"/>
      <c r="CJ34" s="66"/>
      <c r="CK34" s="64"/>
      <c r="CL34" s="47"/>
      <c r="CM34" s="136"/>
      <c r="CN34" s="137"/>
      <c r="CO34" s="61"/>
      <c r="CP34" s="109"/>
      <c r="CQ34" s="46"/>
      <c r="CR34" s="60"/>
      <c r="CS34" s="117"/>
      <c r="CT34" s="154"/>
      <c r="CU34" s="155"/>
      <c r="CV34" s="156"/>
      <c r="CW34" s="159"/>
      <c r="CX34" s="159"/>
      <c r="CY34" s="162"/>
      <c r="CZ34" s="162"/>
      <c r="DA34" s="162"/>
      <c r="DB34" s="162"/>
      <c r="DC34" s="162"/>
      <c r="DD34" s="162"/>
      <c r="DE34" s="162"/>
      <c r="DF34" s="164"/>
    </row>
    <row r="35" spans="1:147" s="38" customFormat="1" ht="25.2" x14ac:dyDescent="0.85">
      <c r="A35" s="68"/>
      <c r="B35" s="69"/>
      <c r="C35" s="132">
        <f>MAX(C4:C34)</f>
        <v>50</v>
      </c>
      <c r="D35" s="132">
        <f>MAX(D4:D34)</f>
        <v>50</v>
      </c>
      <c r="E35" s="69"/>
      <c r="F35" s="69"/>
      <c r="G35" s="70">
        <f>SUM(G4:G34)</f>
        <v>100695.4</v>
      </c>
      <c r="H35" s="70">
        <f>SUM(H4:H34)</f>
        <v>90559</v>
      </c>
      <c r="I35" s="76">
        <f>SUM(I4:I34)</f>
        <v>0</v>
      </c>
      <c r="J35" s="76">
        <f>SUM(J4:J34)</f>
        <v>3.0000000000000013</v>
      </c>
      <c r="K35" s="77">
        <f>SUM(K4:K34)</f>
        <v>712</v>
      </c>
      <c r="L35" s="69"/>
      <c r="M35" s="118">
        <f>AVERAGE(M4:M34)</f>
        <v>11.833333333333334</v>
      </c>
      <c r="N35" s="132">
        <f>MAX(N4:N34)</f>
        <v>30</v>
      </c>
      <c r="O35" s="132">
        <f>MAX(O4:O34)</f>
        <v>35</v>
      </c>
      <c r="P35" s="69"/>
      <c r="Q35" s="69"/>
      <c r="R35" s="72">
        <f>SUM(R4:R34)</f>
        <v>11117.8</v>
      </c>
      <c r="S35" s="72">
        <f>SUM(S4:S34)</f>
        <v>9745</v>
      </c>
      <c r="T35" s="76">
        <f>SUM(T4:T34)</f>
        <v>0</v>
      </c>
      <c r="U35" s="76">
        <f>SUM(U4:U34)</f>
        <v>0</v>
      </c>
      <c r="V35" s="76">
        <f>SUM(V4:V34)</f>
        <v>377</v>
      </c>
      <c r="W35" s="69"/>
      <c r="X35" s="118">
        <f>AVERAGE(X4:X34)</f>
        <v>12.566666666666666</v>
      </c>
      <c r="Y35" s="132">
        <f>MAX(Y4:Y34)</f>
        <v>0</v>
      </c>
      <c r="Z35" s="132">
        <f>MAX(Z4:Z34)</f>
        <v>0</v>
      </c>
      <c r="AA35" s="69"/>
      <c r="AB35" s="69"/>
      <c r="AC35" s="70">
        <f>SUM(AC4:AC34)</f>
        <v>0</v>
      </c>
      <c r="AD35" s="70">
        <f>SUM(AD4:AD34)</f>
        <v>0</v>
      </c>
      <c r="AE35" s="72">
        <v>0</v>
      </c>
      <c r="AF35" s="76">
        <f>SUM(AF4:AF34)</f>
        <v>0</v>
      </c>
      <c r="AG35" s="76">
        <f>SUM(AG4:AG34)</f>
        <v>0</v>
      </c>
      <c r="AH35" s="69"/>
      <c r="AI35" s="118">
        <f>AVERAGE(AI4:AI34)</f>
        <v>0</v>
      </c>
      <c r="AJ35" s="132">
        <f>MAX(AJ4:AJ34)</f>
        <v>30</v>
      </c>
      <c r="AK35" s="132">
        <f>MAX(AK4:AK34)</f>
        <v>155</v>
      </c>
      <c r="AL35" s="69"/>
      <c r="AM35" s="69"/>
      <c r="AN35" s="73">
        <f>SUM(AN4:AN34)</f>
        <v>86551.1</v>
      </c>
      <c r="AO35" s="73">
        <f>SUM(AO4:AO34)</f>
        <v>77346</v>
      </c>
      <c r="AP35" s="72">
        <v>0</v>
      </c>
      <c r="AQ35" s="76">
        <f>SUM(AQ4:AQ34)</f>
        <v>6.0000000000000027</v>
      </c>
      <c r="AR35" s="76">
        <f>SUM(AR4:AR34)</f>
        <v>379</v>
      </c>
      <c r="AS35" s="69"/>
      <c r="AT35" s="118">
        <f>AVERAGE(AT4:AT34)</f>
        <v>12.633333333333333</v>
      </c>
      <c r="AU35" s="69"/>
      <c r="AV35" s="69"/>
      <c r="AW35" s="69"/>
      <c r="AX35" s="69"/>
      <c r="AY35" s="74"/>
      <c r="AZ35" s="69"/>
      <c r="BA35" s="69"/>
      <c r="BB35" s="69"/>
      <c r="BC35" s="69"/>
      <c r="BD35" s="71"/>
      <c r="BE35" s="69"/>
      <c r="BF35" s="69"/>
      <c r="BG35" s="69"/>
      <c r="BH35" s="69"/>
      <c r="BI35" s="69"/>
      <c r="BJ35" s="69"/>
      <c r="BK35" s="69"/>
      <c r="BL35" s="69"/>
      <c r="BM35" s="69"/>
      <c r="BN35" s="71"/>
      <c r="BO35" s="69"/>
      <c r="BP35" s="69"/>
      <c r="BQ35" s="69"/>
      <c r="BR35" s="69"/>
      <c r="BS35" s="69"/>
      <c r="BT35" s="69"/>
      <c r="BU35" s="69"/>
      <c r="BV35" s="69"/>
      <c r="BW35" s="69"/>
      <c r="BX35" s="132">
        <f>MAX(BX4:BX34)</f>
        <v>50</v>
      </c>
      <c r="BY35" s="132">
        <f>MAX(BY4:BY34)</f>
        <v>40</v>
      </c>
      <c r="BZ35" s="51"/>
      <c r="CA35" s="69"/>
      <c r="CB35" s="73">
        <f>SUM(CB4:CB34)</f>
        <v>18928.599999999999</v>
      </c>
      <c r="CC35" s="73">
        <f>SUM(CC4:CC34)</f>
        <v>16856</v>
      </c>
      <c r="CD35" s="72">
        <v>0</v>
      </c>
      <c r="CE35" s="76">
        <f>SUM(CE4:CE34)</f>
        <v>3.0000000000000013</v>
      </c>
      <c r="CF35" s="76">
        <f>SUM(CF4:CF34)</f>
        <v>341</v>
      </c>
      <c r="CG35" s="75"/>
      <c r="CH35" s="118">
        <f>AVERAGE(CH4:CH34)</f>
        <v>11.433333333333334</v>
      </c>
      <c r="CI35" s="132">
        <f>MAX(CI4:CI34)</f>
        <v>30</v>
      </c>
      <c r="CJ35" s="132">
        <f>MAX(CJ4:CJ34)</f>
        <v>18</v>
      </c>
      <c r="CK35" s="69"/>
      <c r="CL35" s="78"/>
      <c r="CM35" s="73">
        <f>SUM(CM4:CM34)</f>
        <v>57756.7</v>
      </c>
      <c r="CN35" s="73">
        <f>SUM(CN4:CN34)</f>
        <v>51660</v>
      </c>
      <c r="CO35" s="72">
        <v>0</v>
      </c>
      <c r="CP35" s="76">
        <f>SUM(CP4:CP34)</f>
        <v>6.0000000000000027</v>
      </c>
      <c r="CQ35" s="76">
        <f>SUM(CQ4:CQ34)</f>
        <v>425</v>
      </c>
      <c r="CR35" s="69"/>
      <c r="CS35" s="118">
        <f>AVERAGE(CS4:CS34)</f>
        <v>12.533333333333333</v>
      </c>
      <c r="CT35" s="73">
        <f>SUM(CT4:CT34)</f>
        <v>10070</v>
      </c>
      <c r="CU35" s="73">
        <f>SUM(CU4:CU34)</f>
        <v>10345</v>
      </c>
      <c r="CV35" s="73">
        <f>SUM(CV4:CV34)</f>
        <v>20190</v>
      </c>
      <c r="CW35" s="160"/>
      <c r="CX35" s="160"/>
      <c r="CY35" s="2"/>
      <c r="CZ35" s="2"/>
      <c r="DA35" s="2"/>
      <c r="DB35" s="2"/>
      <c r="DC35" s="2"/>
      <c r="DD35" s="2"/>
      <c r="DE35" s="2"/>
      <c r="DH35" s="2"/>
      <c r="DI35" s="2"/>
      <c r="DJ35" s="2"/>
      <c r="DK35" s="2"/>
      <c r="DL35" s="2"/>
      <c r="DM35" s="3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</row>
    <row r="36" spans="1:147" s="38" customFormat="1" ht="25.2" x14ac:dyDescent="0.85">
      <c r="A36" s="39"/>
      <c r="B36" s="120"/>
      <c r="C36" s="133">
        <f>MIN(C4:C34)</f>
        <v>12</v>
      </c>
      <c r="D36" s="133">
        <f>MIN(D4:D34)</f>
        <v>12</v>
      </c>
      <c r="E36" s="120"/>
      <c r="F36" s="120"/>
      <c r="G36" s="127">
        <f>AVERAGE(G4:G34)</f>
        <v>3356.5133333333333</v>
      </c>
      <c r="H36" s="121"/>
      <c r="I36" s="122"/>
      <c r="J36" s="122"/>
      <c r="K36" s="123"/>
      <c r="L36" s="120"/>
      <c r="M36" s="126">
        <f>SUM(M4:M34)</f>
        <v>355</v>
      </c>
      <c r="N36" s="133">
        <f>MIN(N4:N34)</f>
        <v>25</v>
      </c>
      <c r="O36" s="133">
        <f>MIN(O4:O34)</f>
        <v>15</v>
      </c>
      <c r="P36" s="120"/>
      <c r="Q36" s="120"/>
      <c r="R36" s="127">
        <f>AVERAGE(R4:R34)</f>
        <v>370.59333333333331</v>
      </c>
      <c r="S36" s="125"/>
      <c r="T36" s="122"/>
      <c r="U36" s="122"/>
      <c r="V36" s="122"/>
      <c r="W36" s="120"/>
      <c r="X36" s="126">
        <f>SUM(X4:X34)</f>
        <v>377</v>
      </c>
      <c r="Y36" s="133">
        <f>MIN(Y4:Y34)</f>
        <v>0</v>
      </c>
      <c r="Z36" s="133">
        <f>MIN(Z4:Z34)</f>
        <v>0</v>
      </c>
      <c r="AA36" s="120"/>
      <c r="AB36" s="120"/>
      <c r="AC36" s="127">
        <f>AVERAGE(AC4:AC34)</f>
        <v>0</v>
      </c>
      <c r="AD36" s="121"/>
      <c r="AE36" s="125"/>
      <c r="AF36" s="122"/>
      <c r="AG36" s="122"/>
      <c r="AH36" s="120"/>
      <c r="AI36" s="126"/>
      <c r="AJ36" s="133">
        <f>MIN(AJ4:AJ34)</f>
        <v>25</v>
      </c>
      <c r="AK36" s="133">
        <f>MIN(AK4:AK34)</f>
        <v>13</v>
      </c>
      <c r="AL36" s="120"/>
      <c r="AM36" s="120"/>
      <c r="AN36" s="127">
        <f>AVERAGE(AN4:AN34)</f>
        <v>2885.0366666666669</v>
      </c>
      <c r="AO36" s="127"/>
      <c r="AP36" s="125"/>
      <c r="AQ36" s="122"/>
      <c r="AR36" s="122"/>
      <c r="AS36" s="120"/>
      <c r="AT36" s="126">
        <f>SUM(AT4:AT34)</f>
        <v>379</v>
      </c>
      <c r="AU36" s="120"/>
      <c r="AV36" s="120"/>
      <c r="AW36" s="120"/>
      <c r="AX36" s="120"/>
      <c r="AY36" s="128"/>
      <c r="AZ36" s="120"/>
      <c r="BA36" s="120"/>
      <c r="BB36" s="120"/>
      <c r="BC36" s="120"/>
      <c r="BD36" s="124"/>
      <c r="BE36" s="120"/>
      <c r="BF36" s="120"/>
      <c r="BG36" s="120"/>
      <c r="BH36" s="120"/>
      <c r="BI36" s="120"/>
      <c r="BJ36" s="120"/>
      <c r="BK36" s="120"/>
      <c r="BL36" s="120"/>
      <c r="BM36" s="120"/>
      <c r="BN36" s="124"/>
      <c r="BO36" s="120"/>
      <c r="BP36" s="120"/>
      <c r="BQ36" s="120"/>
      <c r="BR36" s="120"/>
      <c r="BS36" s="120"/>
      <c r="BT36" s="120"/>
      <c r="BU36" s="120"/>
      <c r="BV36" s="120"/>
      <c r="BW36" s="120"/>
      <c r="BX36" s="133">
        <f>MIN(BX4:BX34)</f>
        <v>30</v>
      </c>
      <c r="BY36" s="133">
        <f>MIN(BY4:BY34)</f>
        <v>20</v>
      </c>
      <c r="BZ36" s="129"/>
      <c r="CA36" s="120"/>
      <c r="CB36" s="127">
        <f>AVERAGE(CB4:CB34)</f>
        <v>630.95333333333326</v>
      </c>
      <c r="CC36" s="127"/>
      <c r="CD36" s="125"/>
      <c r="CE36" s="125"/>
      <c r="CF36" s="122"/>
      <c r="CG36" s="130"/>
      <c r="CH36" s="126">
        <f>SUM(CH4:CH34)</f>
        <v>343</v>
      </c>
      <c r="CI36" s="133">
        <f>MIN(CI4:CI34)</f>
        <v>20</v>
      </c>
      <c r="CJ36" s="133">
        <f>MIN(CJ4:CJ34)</f>
        <v>12</v>
      </c>
      <c r="CK36" s="120"/>
      <c r="CL36" s="131"/>
      <c r="CM36" s="127">
        <f>AVERAGE(CM4:CM34)</f>
        <v>1925.2233333333331</v>
      </c>
      <c r="CN36" s="127"/>
      <c r="CO36" s="125"/>
      <c r="CP36" s="122"/>
      <c r="CQ36" s="122"/>
      <c r="CR36" s="120"/>
      <c r="CS36" s="126">
        <f>SUM(CS4:CS34)</f>
        <v>376</v>
      </c>
      <c r="CT36" s="135">
        <f>CT35-CU35</f>
        <v>-275</v>
      </c>
      <c r="CU36" s="2"/>
      <c r="CV36" s="2"/>
      <c r="CW36" s="145">
        <v>5517.2</v>
      </c>
      <c r="CX36" s="2"/>
      <c r="CY36" s="2"/>
      <c r="CZ36" s="2"/>
      <c r="DA36" s="2"/>
      <c r="DB36" s="2"/>
      <c r="DC36" s="2"/>
      <c r="DD36" s="2"/>
      <c r="DE36" s="2"/>
      <c r="DH36" s="2"/>
      <c r="DI36" s="2"/>
      <c r="DJ36" s="2"/>
      <c r="DK36" s="2"/>
      <c r="DL36" s="2"/>
      <c r="DM36" s="3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1:147" s="38" customFormat="1" x14ac:dyDescent="0.8">
      <c r="A37" s="39"/>
      <c r="G37" s="40"/>
      <c r="H37" s="40"/>
      <c r="K37" s="41"/>
      <c r="M37" s="115"/>
      <c r="R37" s="40"/>
      <c r="S37" s="40"/>
      <c r="T37" s="42"/>
      <c r="X37" s="115"/>
      <c r="AC37" s="43"/>
      <c r="AD37" s="43"/>
      <c r="AI37" s="115"/>
      <c r="AT37" s="115"/>
      <c r="AY37" s="44"/>
      <c r="BD37" s="5"/>
      <c r="BN37" s="5"/>
      <c r="CG37" s="45"/>
      <c r="CH37" s="115"/>
      <c r="CS37" s="115"/>
      <c r="CT37" s="134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H37" s="2"/>
      <c r="DI37" s="2"/>
      <c r="DJ37" s="2"/>
      <c r="DK37" s="2"/>
      <c r="DL37" s="2"/>
      <c r="DM37" s="3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1:147" s="38" customFormat="1" x14ac:dyDescent="0.8">
      <c r="A38" s="39"/>
      <c r="H38" s="40"/>
      <c r="K38" s="41"/>
      <c r="M38" s="115"/>
      <c r="R38" s="40"/>
      <c r="S38" s="40"/>
      <c r="T38" s="42"/>
      <c r="X38" s="115"/>
      <c r="AC38" s="43"/>
      <c r="AD38" s="43"/>
      <c r="AI38" s="115"/>
      <c r="AT38" s="115"/>
      <c r="AY38" s="44"/>
      <c r="BD38" s="5"/>
      <c r="BN38" s="5"/>
      <c r="CG38" s="45"/>
      <c r="CH38" s="115"/>
      <c r="CS38" s="115"/>
      <c r="CT38" s="134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3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1:147" s="38" customFormat="1" x14ac:dyDescent="0.8">
      <c r="A39" s="39"/>
      <c r="H39" s="40"/>
      <c r="K39" s="41"/>
      <c r="M39" s="115"/>
      <c r="R39" s="40"/>
      <c r="S39" s="40"/>
      <c r="T39" s="42"/>
      <c r="X39" s="115"/>
      <c r="AC39" s="43"/>
      <c r="AD39" s="43"/>
      <c r="AI39" s="115"/>
      <c r="AT39" s="115"/>
      <c r="AY39" s="44"/>
      <c r="BD39" s="5"/>
      <c r="BN39" s="5"/>
      <c r="CG39" s="45"/>
      <c r="CH39" s="115"/>
      <c r="CS39" s="115"/>
      <c r="CT39" s="134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3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</row>
    <row r="40" spans="1:147" s="38" customFormat="1" x14ac:dyDescent="0.8">
      <c r="A40" s="39"/>
      <c r="H40" s="40"/>
      <c r="K40" s="41"/>
      <c r="M40" s="115"/>
      <c r="R40" s="40"/>
      <c r="S40" s="40"/>
      <c r="T40" s="42"/>
      <c r="X40" s="115"/>
      <c r="AC40" s="43"/>
      <c r="AD40" s="43"/>
      <c r="AI40" s="115"/>
      <c r="AT40" s="115"/>
      <c r="AY40" s="44"/>
      <c r="BD40" s="5"/>
      <c r="BN40" s="5"/>
      <c r="CG40" s="45"/>
      <c r="CH40" s="115"/>
      <c r="CS40" s="115"/>
      <c r="CT40" s="134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3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47" s="38" customFormat="1" x14ac:dyDescent="0.8">
      <c r="A41" s="39"/>
      <c r="H41" s="40"/>
      <c r="K41" s="41"/>
      <c r="M41" s="115"/>
      <c r="R41" s="40"/>
      <c r="S41" s="40"/>
      <c r="T41" s="42"/>
      <c r="X41" s="115"/>
      <c r="AC41" s="43"/>
      <c r="AD41" s="43"/>
      <c r="AI41" s="115"/>
      <c r="AT41" s="115"/>
      <c r="AY41" s="44"/>
      <c r="BD41" s="5"/>
      <c r="BN41" s="5"/>
      <c r="CG41" s="45"/>
      <c r="CH41" s="115"/>
      <c r="CS41" s="115"/>
      <c r="CT41" s="134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3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1:147" s="38" customFormat="1" x14ac:dyDescent="0.8">
      <c r="A42" s="39"/>
      <c r="G42" s="40"/>
      <c r="H42" s="40"/>
      <c r="K42" s="41"/>
      <c r="M42" s="115"/>
      <c r="R42" s="40"/>
      <c r="S42" s="40"/>
      <c r="T42" s="42"/>
      <c r="X42" s="115"/>
      <c r="AC42" s="43"/>
      <c r="AD42" s="43"/>
      <c r="AI42" s="115"/>
      <c r="AT42" s="115"/>
      <c r="AY42" s="44"/>
      <c r="BD42" s="5"/>
      <c r="BN42" s="5"/>
      <c r="CG42" s="45"/>
      <c r="CH42" s="115"/>
      <c r="CS42" s="115"/>
      <c r="CT42" s="134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3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1:147" s="38" customFormat="1" x14ac:dyDescent="0.8">
      <c r="A43" s="39"/>
      <c r="G43" s="40"/>
      <c r="H43" s="40"/>
      <c r="K43" s="41"/>
      <c r="M43" s="115"/>
      <c r="R43" s="40"/>
      <c r="S43" s="40"/>
      <c r="T43" s="42"/>
      <c r="X43" s="115"/>
      <c r="AC43" s="43"/>
      <c r="AD43" s="43"/>
      <c r="AI43" s="115"/>
      <c r="AT43" s="115"/>
      <c r="AY43" s="44"/>
      <c r="BD43" s="5"/>
      <c r="BN43" s="5"/>
      <c r="CG43" s="45"/>
      <c r="CH43" s="115"/>
      <c r="CS43" s="115"/>
      <c r="CT43" s="134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3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1:147" s="38" customFormat="1" x14ac:dyDescent="0.8">
      <c r="A44" s="39"/>
      <c r="G44" s="40"/>
      <c r="H44" s="40"/>
      <c r="K44" s="41"/>
      <c r="M44" s="115"/>
      <c r="R44" s="40"/>
      <c r="S44" s="40"/>
      <c r="T44" s="42"/>
      <c r="X44" s="115"/>
      <c r="AC44" s="43"/>
      <c r="AD44" s="43"/>
      <c r="AI44" s="115"/>
      <c r="AT44" s="115"/>
      <c r="AY44" s="44"/>
      <c r="BD44" s="5"/>
      <c r="BN44" s="5"/>
      <c r="CG44" s="45"/>
      <c r="CH44" s="115"/>
      <c r="CS44" s="115"/>
      <c r="CT44" s="134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3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  <row r="45" spans="1:147" s="38" customFormat="1" x14ac:dyDescent="0.8">
      <c r="A45" s="39"/>
      <c r="G45" s="40"/>
      <c r="H45" s="40"/>
      <c r="K45" s="41"/>
      <c r="M45" s="115"/>
      <c r="R45" s="40"/>
      <c r="S45" s="40"/>
      <c r="T45" s="42"/>
      <c r="X45" s="115"/>
      <c r="AC45" s="43"/>
      <c r="AD45" s="43"/>
      <c r="AI45" s="115"/>
      <c r="AT45" s="115"/>
      <c r="AY45" s="44"/>
      <c r="BD45" s="5"/>
      <c r="BN45" s="5"/>
      <c r="CG45" s="45"/>
      <c r="CH45" s="115"/>
      <c r="CS45" s="115"/>
      <c r="CT45" s="134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3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</row>
    <row r="46" spans="1:147" s="38" customFormat="1" x14ac:dyDescent="0.8">
      <c r="A46" s="39"/>
      <c r="G46" s="40"/>
      <c r="H46" s="40"/>
      <c r="K46" s="41"/>
      <c r="M46" s="115"/>
      <c r="R46" s="40"/>
      <c r="S46" s="40"/>
      <c r="T46" s="42"/>
      <c r="X46" s="115"/>
      <c r="AC46" s="43"/>
      <c r="AD46" s="43"/>
      <c r="AI46" s="115"/>
      <c r="AT46" s="115"/>
      <c r="AY46" s="44"/>
      <c r="BD46" s="5"/>
      <c r="BN46" s="5"/>
      <c r="CG46" s="45"/>
      <c r="CH46" s="115"/>
      <c r="CS46" s="115"/>
      <c r="CT46" s="134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3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</row>
    <row r="47" spans="1:147" s="38" customFormat="1" x14ac:dyDescent="0.8">
      <c r="A47" s="39"/>
      <c r="G47" s="40"/>
      <c r="H47" s="40"/>
      <c r="K47" s="41"/>
      <c r="M47" s="115"/>
      <c r="R47" s="40"/>
      <c r="S47" s="40"/>
      <c r="T47" s="42"/>
      <c r="X47" s="115"/>
      <c r="AC47" s="43"/>
      <c r="AD47" s="43"/>
      <c r="AI47" s="115"/>
      <c r="AT47" s="115"/>
      <c r="AY47" s="44"/>
      <c r="BD47" s="5"/>
      <c r="BN47" s="5"/>
      <c r="CG47" s="45"/>
      <c r="CH47" s="115"/>
      <c r="CS47" s="115"/>
      <c r="CT47" s="134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3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</row>
    <row r="48" spans="1:147" s="38" customFormat="1" x14ac:dyDescent="0.8">
      <c r="A48" s="39"/>
      <c r="G48" s="40"/>
      <c r="H48" s="40"/>
      <c r="K48" s="41"/>
      <c r="M48" s="115"/>
      <c r="R48" s="40"/>
      <c r="S48" s="40"/>
      <c r="T48" s="42"/>
      <c r="X48" s="115"/>
      <c r="AC48" s="43"/>
      <c r="AD48" s="43"/>
      <c r="AI48" s="115"/>
      <c r="AT48" s="115"/>
      <c r="AY48" s="44"/>
      <c r="BD48" s="5"/>
      <c r="BN48" s="5"/>
      <c r="CG48" s="45"/>
      <c r="CH48" s="115"/>
      <c r="CS48" s="115"/>
      <c r="CT48" s="134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3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</row>
    <row r="49" spans="1:147" s="38" customFormat="1" x14ac:dyDescent="0.8">
      <c r="A49" s="39"/>
      <c r="G49" s="40"/>
      <c r="H49" s="40"/>
      <c r="K49" s="41"/>
      <c r="M49" s="115"/>
      <c r="R49" s="40"/>
      <c r="S49" s="40"/>
      <c r="T49" s="42"/>
      <c r="X49" s="115"/>
      <c r="AC49" s="43"/>
      <c r="AD49" s="43"/>
      <c r="AI49" s="115"/>
      <c r="AT49" s="115"/>
      <c r="AY49" s="44"/>
      <c r="BD49" s="5"/>
      <c r="BN49" s="5"/>
      <c r="CG49" s="45"/>
      <c r="CH49" s="115"/>
      <c r="CS49" s="115"/>
      <c r="CT49" s="134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3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</row>
    <row r="50" spans="1:147" s="38" customFormat="1" x14ac:dyDescent="0.8">
      <c r="A50" s="39"/>
      <c r="G50" s="40"/>
      <c r="H50" s="40"/>
      <c r="K50" s="41"/>
      <c r="M50" s="115"/>
      <c r="R50" s="40"/>
      <c r="S50" s="40"/>
      <c r="T50" s="42"/>
      <c r="X50" s="115"/>
      <c r="AC50" s="43"/>
      <c r="AD50" s="43"/>
      <c r="AI50" s="115"/>
      <c r="AT50" s="115"/>
      <c r="AY50" s="44"/>
      <c r="BD50" s="5"/>
      <c r="BN50" s="5"/>
      <c r="CG50" s="45"/>
      <c r="CH50" s="115"/>
      <c r="CS50" s="115"/>
      <c r="CT50" s="134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3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</row>
    <row r="51" spans="1:147" s="38" customFormat="1" x14ac:dyDescent="0.8">
      <c r="A51" s="39"/>
      <c r="G51" s="40"/>
      <c r="H51" s="40"/>
      <c r="K51" s="41"/>
      <c r="M51" s="115"/>
      <c r="R51" s="40"/>
      <c r="S51" s="40"/>
      <c r="T51" s="42"/>
      <c r="X51" s="115"/>
      <c r="AC51" s="43"/>
      <c r="AD51" s="43"/>
      <c r="AI51" s="115"/>
      <c r="AT51" s="115"/>
      <c r="AY51" s="44"/>
      <c r="BD51" s="5"/>
      <c r="BN51" s="5"/>
      <c r="CG51" s="45"/>
      <c r="CH51" s="115"/>
      <c r="CS51" s="115"/>
      <c r="CT51" s="134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3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</row>
    <row r="52" spans="1:147" s="38" customFormat="1" x14ac:dyDescent="0.8">
      <c r="A52" s="39"/>
      <c r="G52" s="40"/>
      <c r="H52" s="40"/>
      <c r="K52" s="41"/>
      <c r="M52" s="115"/>
      <c r="R52" s="40"/>
      <c r="S52" s="40"/>
      <c r="T52" s="42"/>
      <c r="X52" s="115"/>
      <c r="AC52" s="43"/>
      <c r="AD52" s="43"/>
      <c r="AI52" s="115"/>
      <c r="AT52" s="115"/>
      <c r="AY52" s="44"/>
      <c r="BD52" s="5"/>
      <c r="BN52" s="5"/>
      <c r="CG52" s="45"/>
      <c r="CH52" s="115"/>
      <c r="CS52" s="115"/>
      <c r="CT52" s="134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3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</row>
    <row r="53" spans="1:147" s="38" customFormat="1" x14ac:dyDescent="0.8">
      <c r="A53" s="39"/>
      <c r="G53" s="40"/>
      <c r="H53" s="40"/>
      <c r="K53" s="41"/>
      <c r="M53" s="115"/>
      <c r="R53" s="40"/>
      <c r="S53" s="40"/>
      <c r="T53" s="42"/>
      <c r="X53" s="115"/>
      <c r="AC53" s="43"/>
      <c r="AD53" s="43"/>
      <c r="AI53" s="115"/>
      <c r="AT53" s="115"/>
      <c r="AY53" s="44"/>
      <c r="BD53" s="5"/>
      <c r="BN53" s="5"/>
      <c r="CG53" s="45"/>
      <c r="CH53" s="115"/>
      <c r="CS53" s="115"/>
      <c r="CT53" s="134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3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</row>
    <row r="54" spans="1:147" s="38" customFormat="1" x14ac:dyDescent="0.8">
      <c r="A54" s="39"/>
      <c r="G54" s="40"/>
      <c r="H54" s="40"/>
      <c r="K54" s="41"/>
      <c r="M54" s="115"/>
      <c r="R54" s="40"/>
      <c r="S54" s="40"/>
      <c r="T54" s="42"/>
      <c r="X54" s="115"/>
      <c r="AC54" s="43"/>
      <c r="AD54" s="43"/>
      <c r="AI54" s="115"/>
      <c r="AT54" s="115"/>
      <c r="AY54" s="44"/>
      <c r="BD54" s="5"/>
      <c r="BN54" s="5"/>
      <c r="CG54" s="45"/>
      <c r="CH54" s="115"/>
      <c r="CS54" s="115"/>
      <c r="CT54" s="134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3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</row>
    <row r="55" spans="1:147" s="38" customFormat="1" x14ac:dyDescent="0.8">
      <c r="A55" s="39"/>
      <c r="G55" s="40"/>
      <c r="H55" s="40"/>
      <c r="K55" s="41"/>
      <c r="M55" s="115"/>
      <c r="R55" s="40"/>
      <c r="S55" s="40"/>
      <c r="T55" s="42"/>
      <c r="X55" s="115"/>
      <c r="AC55" s="43"/>
      <c r="AD55" s="43"/>
      <c r="AI55" s="115"/>
      <c r="AT55" s="115"/>
      <c r="AY55" s="44"/>
      <c r="BD55" s="5"/>
      <c r="BN55" s="5"/>
      <c r="CG55" s="45"/>
      <c r="CH55" s="115"/>
      <c r="CS55" s="115"/>
      <c r="CT55" s="134"/>
      <c r="CU55" s="2"/>
      <c r="CV55" s="2"/>
      <c r="CW55" s="2"/>
      <c r="CX55" s="2"/>
      <c r="CY55" s="2"/>
      <c r="CZ55" s="2"/>
      <c r="DA55" s="2"/>
      <c r="DB55" s="2"/>
      <c r="DD55" s="2"/>
      <c r="DE55" s="2"/>
      <c r="DF55" s="2"/>
      <c r="DG55" s="2"/>
      <c r="DH55" s="2"/>
      <c r="DI55" s="2"/>
      <c r="DJ55" s="2"/>
      <c r="DK55" s="2"/>
      <c r="DL55" s="2"/>
      <c r="DM55" s="3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</row>
    <row r="56" spans="1:147" s="38" customFormat="1" x14ac:dyDescent="0.8">
      <c r="A56" s="39"/>
      <c r="G56" s="40"/>
      <c r="H56" s="40"/>
      <c r="K56" s="41"/>
      <c r="M56" s="115"/>
      <c r="R56" s="40"/>
      <c r="S56" s="40"/>
      <c r="T56" s="42"/>
      <c r="X56" s="115"/>
      <c r="AC56" s="43"/>
      <c r="AD56" s="43"/>
      <c r="AI56" s="115"/>
      <c r="AT56" s="115"/>
      <c r="AY56" s="44"/>
      <c r="BD56" s="5"/>
      <c r="BN56" s="5"/>
      <c r="CG56" s="45"/>
      <c r="CH56" s="115"/>
      <c r="CS56" s="115"/>
      <c r="CT56" s="134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3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</row>
    <row r="57" spans="1:147" s="38" customFormat="1" x14ac:dyDescent="0.8">
      <c r="A57" s="39"/>
      <c r="G57" s="40"/>
      <c r="H57" s="40"/>
      <c r="K57" s="41"/>
      <c r="M57" s="115"/>
      <c r="R57" s="40"/>
      <c r="S57" s="40"/>
      <c r="T57" s="42"/>
      <c r="X57" s="115"/>
      <c r="AC57" s="43"/>
      <c r="AD57" s="43"/>
      <c r="AI57" s="115"/>
      <c r="AT57" s="115"/>
      <c r="AY57" s="44"/>
      <c r="BD57" s="5"/>
      <c r="BN57" s="5"/>
      <c r="CG57" s="45"/>
      <c r="CH57" s="115"/>
      <c r="CS57" s="115"/>
      <c r="CT57" s="134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3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</row>
    <row r="58" spans="1:147" s="38" customFormat="1" x14ac:dyDescent="0.8">
      <c r="A58" s="39"/>
      <c r="G58" s="40"/>
      <c r="H58" s="40"/>
      <c r="K58" s="41"/>
      <c r="M58" s="115"/>
      <c r="R58" s="40"/>
      <c r="S58" s="40"/>
      <c r="T58" s="42"/>
      <c r="X58" s="115"/>
      <c r="AC58" s="43"/>
      <c r="AD58" s="43"/>
      <c r="AI58" s="115"/>
      <c r="AT58" s="115"/>
      <c r="AY58" s="44"/>
      <c r="BD58" s="5"/>
      <c r="BN58" s="5"/>
      <c r="CG58" s="45"/>
      <c r="CH58" s="115"/>
      <c r="CS58" s="115"/>
      <c r="CT58" s="134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3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</row>
    <row r="59" spans="1:147" s="38" customFormat="1" x14ac:dyDescent="0.8">
      <c r="A59" s="39"/>
      <c r="G59" s="40"/>
      <c r="H59" s="40"/>
      <c r="K59" s="41"/>
      <c r="M59" s="115"/>
      <c r="R59" s="40"/>
      <c r="S59" s="40"/>
      <c r="T59" s="42"/>
      <c r="X59" s="115"/>
      <c r="AC59" s="43"/>
      <c r="AD59" s="43"/>
      <c r="AI59" s="115"/>
      <c r="AT59" s="115"/>
      <c r="AY59" s="44"/>
      <c r="BD59" s="5"/>
      <c r="BN59" s="5"/>
      <c r="CG59" s="45"/>
      <c r="CH59" s="115"/>
      <c r="CS59" s="115"/>
      <c r="CT59" s="134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3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</row>
    <row r="60" spans="1:147" s="38" customFormat="1" x14ac:dyDescent="0.8">
      <c r="A60" s="39"/>
      <c r="G60" s="40"/>
      <c r="H60" s="40"/>
      <c r="K60" s="41"/>
      <c r="M60" s="115"/>
      <c r="R60" s="40"/>
      <c r="S60" s="40"/>
      <c r="T60" s="42"/>
      <c r="X60" s="115"/>
      <c r="AC60" s="43"/>
      <c r="AD60" s="43"/>
      <c r="AI60" s="115"/>
      <c r="AT60" s="115"/>
      <c r="AY60" s="44"/>
      <c r="BD60" s="5"/>
      <c r="BN60" s="5"/>
      <c r="CG60" s="45"/>
      <c r="CH60" s="115"/>
      <c r="CS60" s="115"/>
      <c r="CT60" s="134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3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</row>
    <row r="61" spans="1:147" s="38" customFormat="1" x14ac:dyDescent="0.8">
      <c r="A61" s="39"/>
      <c r="G61" s="40"/>
      <c r="H61" s="40"/>
      <c r="K61" s="41"/>
      <c r="M61" s="115"/>
      <c r="R61" s="40"/>
      <c r="S61" s="40"/>
      <c r="T61" s="42"/>
      <c r="X61" s="115"/>
      <c r="AC61" s="43"/>
      <c r="AD61" s="43"/>
      <c r="AI61" s="115"/>
      <c r="AT61" s="115"/>
      <c r="AY61" s="44"/>
      <c r="BD61" s="5"/>
      <c r="BN61" s="5"/>
      <c r="CG61" s="45"/>
      <c r="CH61" s="115"/>
      <c r="CS61" s="115"/>
      <c r="CT61" s="134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3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</row>
    <row r="62" spans="1:147" s="38" customFormat="1" x14ac:dyDescent="0.8">
      <c r="A62" s="39"/>
      <c r="G62" s="40"/>
      <c r="H62" s="40"/>
      <c r="K62" s="41"/>
      <c r="M62" s="115"/>
      <c r="R62" s="40"/>
      <c r="S62" s="40"/>
      <c r="T62" s="42"/>
      <c r="X62" s="115"/>
      <c r="AC62" s="43"/>
      <c r="AD62" s="43"/>
      <c r="AI62" s="115"/>
      <c r="AT62" s="115"/>
      <c r="AY62" s="44"/>
      <c r="BD62" s="5"/>
      <c r="BN62" s="5"/>
      <c r="CG62" s="45"/>
      <c r="CH62" s="115"/>
      <c r="CS62" s="115"/>
      <c r="CT62" s="134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3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</row>
    <row r="63" spans="1:147" s="38" customFormat="1" x14ac:dyDescent="0.8">
      <c r="A63" s="39"/>
      <c r="G63" s="40"/>
      <c r="H63" s="40"/>
      <c r="K63" s="41"/>
      <c r="M63" s="115"/>
      <c r="R63" s="40"/>
      <c r="S63" s="40"/>
      <c r="T63" s="42"/>
      <c r="X63" s="115"/>
      <c r="AC63" s="43"/>
      <c r="AD63" s="43"/>
      <c r="AI63" s="115"/>
      <c r="AT63" s="115"/>
      <c r="AY63" s="44"/>
      <c r="BD63" s="5"/>
      <c r="BN63" s="5"/>
      <c r="CG63" s="45"/>
      <c r="CH63" s="115"/>
      <c r="CS63" s="115"/>
      <c r="CT63" s="134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3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</row>
    <row r="64" spans="1:147" s="38" customFormat="1" x14ac:dyDescent="0.8">
      <c r="A64" s="39"/>
      <c r="G64" s="40"/>
      <c r="H64" s="40"/>
      <c r="K64" s="41"/>
      <c r="M64" s="115"/>
      <c r="R64" s="40"/>
      <c r="S64" s="40"/>
      <c r="T64" s="42"/>
      <c r="X64" s="115"/>
      <c r="AC64" s="43"/>
      <c r="AD64" s="43"/>
      <c r="AI64" s="115"/>
      <c r="AT64" s="115"/>
      <c r="AY64" s="44"/>
      <c r="BD64" s="5"/>
      <c r="BN64" s="5"/>
      <c r="CG64" s="45"/>
      <c r="CH64" s="115"/>
      <c r="CS64" s="115"/>
      <c r="CT64" s="134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3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</row>
    <row r="65" spans="1:147" s="38" customFormat="1" x14ac:dyDescent="0.8">
      <c r="A65" s="39"/>
      <c r="G65" s="40"/>
      <c r="H65" s="40"/>
      <c r="K65" s="41"/>
      <c r="M65" s="115"/>
      <c r="R65" s="40"/>
      <c r="S65" s="40"/>
      <c r="T65" s="42"/>
      <c r="X65" s="115"/>
      <c r="AC65" s="43"/>
      <c r="AD65" s="43"/>
      <c r="AI65" s="115"/>
      <c r="AT65" s="115"/>
      <c r="AY65" s="44"/>
      <c r="BD65" s="5"/>
      <c r="BN65" s="5"/>
      <c r="CG65" s="45"/>
      <c r="CH65" s="115"/>
      <c r="CS65" s="115"/>
      <c r="CT65" s="134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3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</row>
    <row r="66" spans="1:147" s="38" customFormat="1" x14ac:dyDescent="0.8">
      <c r="A66" s="39"/>
      <c r="G66" s="40"/>
      <c r="H66" s="40"/>
      <c r="K66" s="41"/>
      <c r="M66" s="115"/>
      <c r="R66" s="40"/>
      <c r="S66" s="40"/>
      <c r="T66" s="42"/>
      <c r="X66" s="115"/>
      <c r="AC66" s="43"/>
      <c r="AD66" s="43"/>
      <c r="AI66" s="115"/>
      <c r="AT66" s="115"/>
      <c r="AY66" s="44"/>
      <c r="BD66" s="5"/>
      <c r="BN66" s="5"/>
      <c r="CG66" s="45"/>
      <c r="CH66" s="115"/>
      <c r="CS66" s="115"/>
      <c r="CT66" s="134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3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</row>
    <row r="67" spans="1:147" s="38" customFormat="1" x14ac:dyDescent="0.8">
      <c r="A67" s="39"/>
      <c r="G67" s="40"/>
      <c r="H67" s="40"/>
      <c r="K67" s="41"/>
      <c r="M67" s="115"/>
      <c r="R67" s="40"/>
      <c r="S67" s="40"/>
      <c r="T67" s="42"/>
      <c r="X67" s="115"/>
      <c r="AC67" s="43"/>
      <c r="AD67" s="43"/>
      <c r="AI67" s="115"/>
      <c r="AT67" s="115"/>
      <c r="AY67" s="44"/>
      <c r="BD67" s="5"/>
      <c r="BN67" s="5"/>
      <c r="CG67" s="45"/>
      <c r="CH67" s="115"/>
      <c r="CS67" s="115"/>
      <c r="CT67" s="134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3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</row>
    <row r="68" spans="1:147" s="38" customFormat="1" x14ac:dyDescent="0.8">
      <c r="A68" s="39"/>
      <c r="G68" s="40"/>
      <c r="H68" s="40"/>
      <c r="K68" s="41"/>
      <c r="M68" s="115"/>
      <c r="R68" s="40"/>
      <c r="S68" s="40"/>
      <c r="T68" s="42"/>
      <c r="X68" s="115"/>
      <c r="AC68" s="43"/>
      <c r="AD68" s="43"/>
      <c r="AI68" s="115"/>
      <c r="AT68" s="115"/>
      <c r="AY68" s="44"/>
      <c r="BD68" s="5"/>
      <c r="BN68" s="5"/>
      <c r="CG68" s="45"/>
      <c r="CH68" s="115"/>
      <c r="CS68" s="115"/>
      <c r="CT68" s="134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3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</row>
    <row r="69" spans="1:147" s="38" customFormat="1" x14ac:dyDescent="0.8">
      <c r="A69" s="39"/>
      <c r="G69" s="40"/>
      <c r="H69" s="40"/>
      <c r="K69" s="41"/>
      <c r="M69" s="115"/>
      <c r="R69" s="40"/>
      <c r="S69" s="40"/>
      <c r="T69" s="42"/>
      <c r="X69" s="115"/>
      <c r="AC69" s="43"/>
      <c r="AD69" s="43"/>
      <c r="AI69" s="115"/>
      <c r="AT69" s="115"/>
      <c r="AY69" s="44"/>
      <c r="BD69" s="5"/>
      <c r="BN69" s="5"/>
      <c r="CG69" s="45"/>
      <c r="CH69" s="115"/>
      <c r="CS69" s="115"/>
      <c r="CT69" s="134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3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</row>
    <row r="70" spans="1:147" s="38" customFormat="1" x14ac:dyDescent="0.8">
      <c r="A70" s="39"/>
      <c r="G70" s="40"/>
      <c r="H70" s="40"/>
      <c r="K70" s="41"/>
      <c r="M70" s="115"/>
      <c r="R70" s="40"/>
      <c r="S70" s="40"/>
      <c r="T70" s="42"/>
      <c r="X70" s="115"/>
      <c r="AC70" s="43"/>
      <c r="AD70" s="43"/>
      <c r="AI70" s="115"/>
      <c r="AT70" s="115"/>
      <c r="AY70" s="44"/>
      <c r="BD70" s="5"/>
      <c r="BN70" s="5"/>
      <c r="CG70" s="45"/>
      <c r="CH70" s="115"/>
      <c r="CS70" s="115"/>
      <c r="CT70" s="134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3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</row>
    <row r="71" spans="1:147" s="38" customFormat="1" x14ac:dyDescent="0.8">
      <c r="A71" s="39"/>
      <c r="G71" s="40"/>
      <c r="H71" s="40"/>
      <c r="K71" s="41"/>
      <c r="M71" s="115"/>
      <c r="R71" s="40"/>
      <c r="S71" s="40"/>
      <c r="T71" s="42"/>
      <c r="X71" s="115"/>
      <c r="AC71" s="43"/>
      <c r="AD71" s="43"/>
      <c r="AI71" s="115"/>
      <c r="AT71" s="115"/>
      <c r="AY71" s="44"/>
      <c r="BD71" s="5"/>
      <c r="BN71" s="5"/>
      <c r="CG71" s="45"/>
      <c r="CH71" s="115"/>
      <c r="CS71" s="115"/>
      <c r="CT71" s="134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3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</row>
    <row r="72" spans="1:147" s="38" customFormat="1" x14ac:dyDescent="0.8">
      <c r="A72" s="39"/>
      <c r="G72" s="40"/>
      <c r="H72" s="40"/>
      <c r="K72" s="41"/>
      <c r="M72" s="115"/>
      <c r="R72" s="40"/>
      <c r="S72" s="40"/>
      <c r="T72" s="42"/>
      <c r="X72" s="115"/>
      <c r="AC72" s="43"/>
      <c r="AD72" s="43"/>
      <c r="AI72" s="115"/>
      <c r="AT72" s="115"/>
      <c r="AY72" s="44"/>
      <c r="BD72" s="5"/>
      <c r="BN72" s="5"/>
      <c r="CG72" s="45"/>
      <c r="CH72" s="115"/>
      <c r="CS72" s="115"/>
      <c r="CT72" s="134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3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</row>
    <row r="73" spans="1:147" s="38" customFormat="1" x14ac:dyDescent="0.8">
      <c r="A73" s="39"/>
      <c r="G73" s="40"/>
      <c r="H73" s="40"/>
      <c r="K73" s="41"/>
      <c r="M73" s="115"/>
      <c r="R73" s="40"/>
      <c r="S73" s="40"/>
      <c r="T73" s="42"/>
      <c r="X73" s="115"/>
      <c r="AC73" s="43"/>
      <c r="AD73" s="43"/>
      <c r="AI73" s="115"/>
      <c r="AT73" s="115"/>
      <c r="AY73" s="44"/>
      <c r="BD73" s="5"/>
      <c r="BN73" s="5"/>
      <c r="CG73" s="45"/>
      <c r="CH73" s="115"/>
      <c r="CS73" s="115"/>
      <c r="CT73" s="134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3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</row>
    <row r="74" spans="1:147" s="38" customFormat="1" x14ac:dyDescent="0.8">
      <c r="A74" s="39"/>
      <c r="G74" s="40"/>
      <c r="H74" s="40"/>
      <c r="K74" s="41"/>
      <c r="M74" s="115"/>
      <c r="R74" s="40"/>
      <c r="S74" s="40"/>
      <c r="T74" s="42"/>
      <c r="X74" s="115"/>
      <c r="AC74" s="43"/>
      <c r="AD74" s="43"/>
      <c r="AI74" s="115"/>
      <c r="AT74" s="115"/>
      <c r="AY74" s="44"/>
      <c r="BD74" s="5"/>
      <c r="BN74" s="5"/>
      <c r="CG74" s="45"/>
      <c r="CH74" s="115"/>
      <c r="CS74" s="115"/>
      <c r="CT74" s="134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3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</row>
    <row r="75" spans="1:147" s="38" customFormat="1" x14ac:dyDescent="0.8">
      <c r="A75" s="39"/>
      <c r="G75" s="40"/>
      <c r="H75" s="40"/>
      <c r="K75" s="41"/>
      <c r="M75" s="115"/>
      <c r="R75" s="40"/>
      <c r="S75" s="40"/>
      <c r="T75" s="42"/>
      <c r="X75" s="115"/>
      <c r="AC75" s="43"/>
      <c r="AD75" s="43"/>
      <c r="AI75" s="115"/>
      <c r="AT75" s="115"/>
      <c r="AY75" s="44"/>
      <c r="BD75" s="5"/>
      <c r="BN75" s="5"/>
      <c r="CG75" s="45"/>
      <c r="CH75" s="115"/>
      <c r="CS75" s="115"/>
      <c r="CT75" s="134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3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</row>
    <row r="76" spans="1:147" s="38" customFormat="1" x14ac:dyDescent="0.8">
      <c r="A76" s="39"/>
      <c r="G76" s="40"/>
      <c r="H76" s="40"/>
      <c r="K76" s="41"/>
      <c r="M76" s="115"/>
      <c r="R76" s="40"/>
      <c r="S76" s="40"/>
      <c r="T76" s="42"/>
      <c r="X76" s="115"/>
      <c r="AC76" s="43"/>
      <c r="AD76" s="43"/>
      <c r="AI76" s="115"/>
      <c r="AT76" s="115"/>
      <c r="AY76" s="44"/>
      <c r="BD76" s="5"/>
      <c r="BN76" s="5"/>
      <c r="CG76" s="45"/>
      <c r="CH76" s="115"/>
      <c r="CS76" s="115"/>
      <c r="CT76" s="134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3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</row>
    <row r="77" spans="1:147" s="38" customFormat="1" x14ac:dyDescent="0.8">
      <c r="A77" s="39"/>
      <c r="G77" s="40"/>
      <c r="H77" s="40"/>
      <c r="K77" s="41"/>
      <c r="M77" s="115"/>
      <c r="R77" s="40"/>
      <c r="S77" s="40"/>
      <c r="T77" s="42"/>
      <c r="X77" s="115"/>
      <c r="AC77" s="43"/>
      <c r="AD77" s="43"/>
      <c r="AI77" s="115"/>
      <c r="AT77" s="115"/>
      <c r="AY77" s="44"/>
      <c r="BD77" s="5"/>
      <c r="BN77" s="5"/>
      <c r="CG77" s="45"/>
      <c r="CH77" s="115"/>
      <c r="CS77" s="115"/>
      <c r="CT77" s="134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3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</row>
    <row r="78" spans="1:147" s="38" customFormat="1" x14ac:dyDescent="0.8">
      <c r="A78" s="39"/>
      <c r="G78" s="40"/>
      <c r="H78" s="40"/>
      <c r="K78" s="41"/>
      <c r="M78" s="115"/>
      <c r="R78" s="40"/>
      <c r="S78" s="40"/>
      <c r="T78" s="42"/>
      <c r="X78" s="115"/>
      <c r="AC78" s="43"/>
      <c r="AD78" s="43"/>
      <c r="AI78" s="115"/>
      <c r="AT78" s="115"/>
      <c r="AY78" s="44"/>
      <c r="BD78" s="5"/>
      <c r="BN78" s="5"/>
      <c r="CG78" s="45"/>
      <c r="CH78" s="115"/>
      <c r="CS78" s="115"/>
      <c r="CT78" s="134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3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</row>
    <row r="79" spans="1:147" s="38" customFormat="1" x14ac:dyDescent="0.8">
      <c r="A79" s="39"/>
      <c r="G79" s="40"/>
      <c r="H79" s="40"/>
      <c r="K79" s="41"/>
      <c r="M79" s="115"/>
      <c r="R79" s="40"/>
      <c r="S79" s="40"/>
      <c r="T79" s="42"/>
      <c r="X79" s="115"/>
      <c r="AC79" s="43"/>
      <c r="AD79" s="43"/>
      <c r="AI79" s="115"/>
      <c r="AT79" s="115"/>
      <c r="AY79" s="44"/>
      <c r="BD79" s="5"/>
      <c r="BN79" s="5"/>
      <c r="CG79" s="45"/>
      <c r="CH79" s="115"/>
      <c r="CS79" s="115"/>
      <c r="CT79" s="134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3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</row>
    <row r="80" spans="1:147" s="38" customFormat="1" x14ac:dyDescent="0.8">
      <c r="A80" s="39"/>
      <c r="G80" s="40"/>
      <c r="H80" s="40"/>
      <c r="K80" s="41"/>
      <c r="M80" s="115"/>
      <c r="R80" s="40"/>
      <c r="S80" s="40"/>
      <c r="T80" s="42"/>
      <c r="X80" s="115"/>
      <c r="AC80" s="43"/>
      <c r="AD80" s="43"/>
      <c r="AI80" s="115"/>
      <c r="AT80" s="115"/>
      <c r="AY80" s="44"/>
      <c r="BD80" s="5"/>
      <c r="BN80" s="5"/>
      <c r="CG80" s="45"/>
      <c r="CH80" s="115"/>
      <c r="CS80" s="115"/>
      <c r="CT80" s="134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3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</row>
    <row r="81" spans="1:147" s="38" customFormat="1" x14ac:dyDescent="0.8">
      <c r="A81" s="39"/>
      <c r="G81" s="40"/>
      <c r="H81" s="40"/>
      <c r="K81" s="41"/>
      <c r="M81" s="115"/>
      <c r="R81" s="40"/>
      <c r="S81" s="40"/>
      <c r="T81" s="42"/>
      <c r="X81" s="115"/>
      <c r="AC81" s="43"/>
      <c r="AD81" s="43"/>
      <c r="AI81" s="115"/>
      <c r="AT81" s="115"/>
      <c r="AY81" s="44"/>
      <c r="BD81" s="5"/>
      <c r="BN81" s="5"/>
      <c r="CG81" s="45"/>
      <c r="CH81" s="115"/>
      <c r="CS81" s="115"/>
      <c r="CT81" s="134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3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</row>
    <row r="82" spans="1:147" s="38" customFormat="1" x14ac:dyDescent="0.8">
      <c r="A82" s="39"/>
      <c r="G82" s="40"/>
      <c r="H82" s="40"/>
      <c r="K82" s="41"/>
      <c r="M82" s="115"/>
      <c r="R82" s="40"/>
      <c r="S82" s="40"/>
      <c r="T82" s="42"/>
      <c r="X82" s="115"/>
      <c r="AC82" s="43"/>
      <c r="AD82" s="43"/>
      <c r="AI82" s="115"/>
      <c r="AT82" s="115"/>
      <c r="AY82" s="44"/>
      <c r="BD82" s="5"/>
      <c r="BN82" s="5"/>
      <c r="CG82" s="45"/>
      <c r="CH82" s="115"/>
      <c r="CS82" s="115"/>
      <c r="CT82" s="134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3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</row>
    <row r="83" spans="1:147" s="38" customFormat="1" x14ac:dyDescent="0.8">
      <c r="A83" s="39"/>
      <c r="G83" s="40"/>
      <c r="H83" s="40"/>
      <c r="K83" s="41"/>
      <c r="M83" s="115"/>
      <c r="R83" s="40"/>
      <c r="S83" s="40"/>
      <c r="T83" s="42"/>
      <c r="X83" s="115"/>
      <c r="AC83" s="43"/>
      <c r="AD83" s="43"/>
      <c r="AI83" s="115"/>
      <c r="AT83" s="115"/>
      <c r="AY83" s="44"/>
      <c r="BD83" s="5"/>
      <c r="BN83" s="5"/>
      <c r="CG83" s="45"/>
      <c r="CH83" s="115"/>
      <c r="CS83" s="115"/>
      <c r="CT83" s="134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3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</row>
    <row r="84" spans="1:147" s="38" customFormat="1" x14ac:dyDescent="0.8">
      <c r="A84" s="39"/>
      <c r="G84" s="40"/>
      <c r="H84" s="40"/>
      <c r="K84" s="41"/>
      <c r="M84" s="115"/>
      <c r="R84" s="40"/>
      <c r="S84" s="40"/>
      <c r="T84" s="42"/>
      <c r="X84" s="115"/>
      <c r="AC84" s="43"/>
      <c r="AD84" s="43"/>
      <c r="AI84" s="115"/>
      <c r="AT84" s="115"/>
      <c r="AY84" s="44"/>
      <c r="BD84" s="5"/>
      <c r="BN84" s="5"/>
      <c r="CG84" s="45"/>
      <c r="CH84" s="115"/>
      <c r="CS84" s="115"/>
      <c r="CT84" s="134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3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</row>
    <row r="85" spans="1:147" s="38" customFormat="1" x14ac:dyDescent="0.8">
      <c r="A85" s="39"/>
      <c r="G85" s="40"/>
      <c r="H85" s="40"/>
      <c r="K85" s="41"/>
      <c r="M85" s="115"/>
      <c r="R85" s="40"/>
      <c r="S85" s="40"/>
      <c r="T85" s="42"/>
      <c r="X85" s="115"/>
      <c r="AC85" s="43"/>
      <c r="AD85" s="43"/>
      <c r="AI85" s="115"/>
      <c r="AT85" s="115"/>
      <c r="AY85" s="44"/>
      <c r="BD85" s="5"/>
      <c r="BN85" s="5"/>
      <c r="CG85" s="45"/>
      <c r="CH85" s="115"/>
      <c r="CS85" s="115"/>
      <c r="CT85" s="134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3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</row>
    <row r="86" spans="1:147" s="38" customFormat="1" x14ac:dyDescent="0.8">
      <c r="A86" s="39"/>
      <c r="G86" s="40"/>
      <c r="H86" s="40"/>
      <c r="K86" s="41"/>
      <c r="M86" s="115"/>
      <c r="R86" s="40"/>
      <c r="S86" s="40"/>
      <c r="T86" s="42"/>
      <c r="X86" s="115"/>
      <c r="AC86" s="43"/>
      <c r="AD86" s="43"/>
      <c r="AI86" s="115"/>
      <c r="AT86" s="115"/>
      <c r="AY86" s="44"/>
      <c r="BD86" s="5"/>
      <c r="BN86" s="5"/>
      <c r="CG86" s="45"/>
      <c r="CH86" s="115"/>
      <c r="CS86" s="115"/>
      <c r="CT86" s="134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3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</row>
    <row r="87" spans="1:147" s="38" customFormat="1" x14ac:dyDescent="0.8">
      <c r="A87" s="39"/>
      <c r="G87" s="40"/>
      <c r="H87" s="40"/>
      <c r="K87" s="41"/>
      <c r="M87" s="115"/>
      <c r="R87" s="40"/>
      <c r="S87" s="40"/>
      <c r="T87" s="42"/>
      <c r="X87" s="115"/>
      <c r="AC87" s="43"/>
      <c r="AD87" s="43"/>
      <c r="AI87" s="115"/>
      <c r="AT87" s="115"/>
      <c r="AY87" s="44"/>
      <c r="BD87" s="5"/>
      <c r="BN87" s="5"/>
      <c r="CG87" s="45"/>
      <c r="CH87" s="115"/>
      <c r="CS87" s="115"/>
      <c r="CT87" s="134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3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</row>
    <row r="88" spans="1:147" s="38" customFormat="1" x14ac:dyDescent="0.8">
      <c r="A88" s="39"/>
      <c r="G88" s="40"/>
      <c r="H88" s="40"/>
      <c r="K88" s="41"/>
      <c r="M88" s="115"/>
      <c r="R88" s="40"/>
      <c r="S88" s="40"/>
      <c r="T88" s="42"/>
      <c r="X88" s="115"/>
      <c r="AC88" s="43"/>
      <c r="AD88" s="43"/>
      <c r="AI88" s="115"/>
      <c r="AT88" s="115"/>
      <c r="AY88" s="44"/>
      <c r="BD88" s="5"/>
      <c r="BN88" s="5"/>
      <c r="CG88" s="45"/>
      <c r="CH88" s="115"/>
      <c r="CS88" s="115"/>
      <c r="CT88" s="134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3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</row>
    <row r="89" spans="1:147" s="38" customFormat="1" x14ac:dyDescent="0.8">
      <c r="A89" s="39"/>
      <c r="G89" s="40"/>
      <c r="H89" s="40"/>
      <c r="K89" s="41"/>
      <c r="M89" s="115"/>
      <c r="R89" s="40"/>
      <c r="S89" s="40"/>
      <c r="T89" s="42"/>
      <c r="X89" s="115"/>
      <c r="AC89" s="43"/>
      <c r="AD89" s="43"/>
      <c r="AI89" s="115"/>
      <c r="AT89" s="115"/>
      <c r="AY89" s="44"/>
      <c r="BD89" s="5"/>
      <c r="BN89" s="5"/>
      <c r="CG89" s="45"/>
      <c r="CH89" s="115"/>
      <c r="CS89" s="115"/>
      <c r="CT89" s="134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3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</row>
    <row r="90" spans="1:147" s="38" customFormat="1" x14ac:dyDescent="0.8">
      <c r="A90" s="39"/>
      <c r="G90" s="40"/>
      <c r="H90" s="40"/>
      <c r="K90" s="41"/>
      <c r="M90" s="115"/>
      <c r="R90" s="40"/>
      <c r="S90" s="40"/>
      <c r="T90" s="42"/>
      <c r="X90" s="115"/>
      <c r="AC90" s="43"/>
      <c r="AD90" s="43"/>
      <c r="AI90" s="115"/>
      <c r="AT90" s="115"/>
      <c r="AY90" s="44"/>
      <c r="BD90" s="5"/>
      <c r="BN90" s="5"/>
      <c r="CG90" s="45"/>
      <c r="CH90" s="115"/>
      <c r="CS90" s="115"/>
      <c r="CT90" s="134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3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</row>
    <row r="91" spans="1:147" s="38" customFormat="1" x14ac:dyDescent="0.8">
      <c r="A91" s="39"/>
      <c r="G91" s="40"/>
      <c r="H91" s="40"/>
      <c r="K91" s="41"/>
      <c r="M91" s="115"/>
      <c r="R91" s="40"/>
      <c r="S91" s="40"/>
      <c r="T91" s="42"/>
      <c r="X91" s="115"/>
      <c r="AC91" s="43"/>
      <c r="AD91" s="43"/>
      <c r="AI91" s="115"/>
      <c r="AT91" s="115"/>
      <c r="AY91" s="44"/>
      <c r="BD91" s="5"/>
      <c r="BN91" s="5"/>
      <c r="CG91" s="45"/>
      <c r="CH91" s="115"/>
      <c r="CS91" s="115"/>
      <c r="CT91" s="134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3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</row>
    <row r="92" spans="1:147" s="38" customFormat="1" x14ac:dyDescent="0.8">
      <c r="A92" s="39"/>
      <c r="G92" s="40"/>
      <c r="H92" s="40"/>
      <c r="K92" s="41"/>
      <c r="M92" s="115"/>
      <c r="R92" s="40"/>
      <c r="S92" s="40"/>
      <c r="T92" s="42"/>
      <c r="X92" s="115"/>
      <c r="AC92" s="43"/>
      <c r="AD92" s="43"/>
      <c r="AI92" s="115"/>
      <c r="AT92" s="115"/>
      <c r="AY92" s="44"/>
      <c r="BD92" s="5"/>
      <c r="BN92" s="5"/>
      <c r="CG92" s="45"/>
      <c r="CH92" s="115"/>
      <c r="CS92" s="115"/>
      <c r="CT92" s="134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3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</row>
    <row r="93" spans="1:147" s="38" customFormat="1" x14ac:dyDescent="0.8">
      <c r="A93" s="39"/>
      <c r="G93" s="40"/>
      <c r="H93" s="40"/>
      <c r="K93" s="41"/>
      <c r="M93" s="115"/>
      <c r="R93" s="40"/>
      <c r="S93" s="40"/>
      <c r="T93" s="42"/>
      <c r="X93" s="115"/>
      <c r="AC93" s="43"/>
      <c r="AD93" s="43"/>
      <c r="AI93" s="115"/>
      <c r="AT93" s="115"/>
      <c r="AY93" s="44"/>
      <c r="BD93" s="5"/>
      <c r="BN93" s="5"/>
      <c r="CG93" s="45"/>
      <c r="CH93" s="115"/>
      <c r="CS93" s="115"/>
      <c r="CT93" s="134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3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</row>
    <row r="94" spans="1:147" s="38" customFormat="1" x14ac:dyDescent="0.8">
      <c r="A94" s="39"/>
      <c r="G94" s="40"/>
      <c r="H94" s="40"/>
      <c r="K94" s="41"/>
      <c r="M94" s="115"/>
      <c r="R94" s="40"/>
      <c r="S94" s="40"/>
      <c r="T94" s="42"/>
      <c r="X94" s="115"/>
      <c r="AC94" s="43"/>
      <c r="AD94" s="43"/>
      <c r="AI94" s="115"/>
      <c r="AT94" s="115"/>
      <c r="AY94" s="44"/>
      <c r="BD94" s="5"/>
      <c r="BN94" s="5"/>
      <c r="CG94" s="45"/>
      <c r="CH94" s="115"/>
      <c r="CS94" s="115"/>
      <c r="CT94" s="134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3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</row>
    <row r="95" spans="1:147" s="38" customFormat="1" x14ac:dyDescent="0.8">
      <c r="A95" s="39"/>
      <c r="G95" s="40"/>
      <c r="H95" s="40"/>
      <c r="K95" s="41"/>
      <c r="M95" s="115"/>
      <c r="R95" s="40"/>
      <c r="S95" s="40"/>
      <c r="T95" s="42"/>
      <c r="X95" s="115"/>
      <c r="AC95" s="43"/>
      <c r="AD95" s="43"/>
      <c r="AI95" s="115"/>
      <c r="AT95" s="115"/>
      <c r="AY95" s="44"/>
      <c r="BD95" s="5"/>
      <c r="BN95" s="5"/>
      <c r="CG95" s="45"/>
      <c r="CH95" s="115"/>
      <c r="CS95" s="115"/>
      <c r="CT95" s="134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3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</row>
    <row r="96" spans="1:147" s="38" customFormat="1" x14ac:dyDescent="0.8">
      <c r="A96" s="39"/>
      <c r="G96" s="40"/>
      <c r="H96" s="40"/>
      <c r="K96" s="41"/>
      <c r="M96" s="115"/>
      <c r="R96" s="40"/>
      <c r="S96" s="40"/>
      <c r="T96" s="42"/>
      <c r="X96" s="115"/>
      <c r="AC96" s="43"/>
      <c r="AD96" s="43"/>
      <c r="AI96" s="115"/>
      <c r="AT96" s="115"/>
      <c r="AY96" s="44"/>
      <c r="BD96" s="5"/>
      <c r="BN96" s="5"/>
      <c r="CG96" s="45"/>
      <c r="CH96" s="115"/>
      <c r="CS96" s="115"/>
      <c r="CT96" s="134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3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</row>
    <row r="97" spans="1:147" s="38" customFormat="1" x14ac:dyDescent="0.8">
      <c r="A97" s="39"/>
      <c r="G97" s="40"/>
      <c r="H97" s="40"/>
      <c r="K97" s="41"/>
      <c r="M97" s="115"/>
      <c r="R97" s="40"/>
      <c r="S97" s="40"/>
      <c r="T97" s="42"/>
      <c r="X97" s="115"/>
      <c r="AC97" s="43"/>
      <c r="AD97" s="43"/>
      <c r="AI97" s="115"/>
      <c r="AT97" s="115"/>
      <c r="AY97" s="44"/>
      <c r="BD97" s="5"/>
      <c r="BN97" s="5"/>
      <c r="CG97" s="45"/>
      <c r="CH97" s="115"/>
      <c r="CS97" s="115"/>
      <c r="CT97" s="134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3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</row>
    <row r="98" spans="1:147" s="38" customFormat="1" x14ac:dyDescent="0.8">
      <c r="A98" s="39"/>
      <c r="G98" s="40"/>
      <c r="H98" s="40"/>
      <c r="K98" s="41"/>
      <c r="M98" s="115"/>
      <c r="R98" s="40"/>
      <c r="S98" s="40"/>
      <c r="T98" s="42"/>
      <c r="X98" s="115"/>
      <c r="AC98" s="43"/>
      <c r="AD98" s="43"/>
      <c r="AI98" s="115"/>
      <c r="AT98" s="115"/>
      <c r="AY98" s="44"/>
      <c r="BD98" s="5"/>
      <c r="BN98" s="5"/>
      <c r="CG98" s="45"/>
      <c r="CH98" s="115"/>
      <c r="CS98" s="115"/>
      <c r="CT98" s="134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3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</row>
    <row r="99" spans="1:147" s="38" customFormat="1" x14ac:dyDescent="0.8">
      <c r="A99" s="39"/>
      <c r="G99" s="40"/>
      <c r="H99" s="40"/>
      <c r="K99" s="41"/>
      <c r="M99" s="115"/>
      <c r="R99" s="40"/>
      <c r="S99" s="40"/>
      <c r="T99" s="42"/>
      <c r="X99" s="115"/>
      <c r="AC99" s="43"/>
      <c r="AD99" s="43"/>
      <c r="AI99" s="115"/>
      <c r="AT99" s="115"/>
      <c r="AY99" s="44"/>
      <c r="BD99" s="5"/>
      <c r="BN99" s="5"/>
      <c r="CG99" s="45"/>
      <c r="CH99" s="115"/>
      <c r="CS99" s="115"/>
      <c r="CT99" s="134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3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</row>
    <row r="100" spans="1:147" s="38" customFormat="1" x14ac:dyDescent="0.8">
      <c r="A100" s="39"/>
      <c r="G100" s="40"/>
      <c r="H100" s="40"/>
      <c r="K100" s="41"/>
      <c r="M100" s="115"/>
      <c r="R100" s="40"/>
      <c r="S100" s="40"/>
      <c r="T100" s="42"/>
      <c r="X100" s="115"/>
      <c r="AC100" s="43"/>
      <c r="AD100" s="43"/>
      <c r="AI100" s="115"/>
      <c r="AT100" s="115"/>
      <c r="AY100" s="44"/>
      <c r="BD100" s="5"/>
      <c r="BN100" s="5"/>
      <c r="CG100" s="45"/>
      <c r="CH100" s="115"/>
      <c r="CS100" s="115"/>
      <c r="CT100" s="134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3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</row>
    <row r="101" spans="1:147" s="38" customFormat="1" x14ac:dyDescent="0.8">
      <c r="A101" s="39"/>
      <c r="G101" s="40"/>
      <c r="H101" s="40"/>
      <c r="K101" s="41"/>
      <c r="M101" s="115"/>
      <c r="R101" s="40"/>
      <c r="S101" s="40"/>
      <c r="T101" s="42"/>
      <c r="X101" s="115"/>
      <c r="AC101" s="43"/>
      <c r="AD101" s="43"/>
      <c r="AI101" s="115"/>
      <c r="AT101" s="115"/>
      <c r="AY101" s="44"/>
      <c r="BD101" s="5"/>
      <c r="BN101" s="5"/>
      <c r="CG101" s="45"/>
      <c r="CH101" s="115"/>
      <c r="CS101" s="115"/>
      <c r="CT101" s="134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3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</row>
    <row r="102" spans="1:147" s="38" customFormat="1" x14ac:dyDescent="0.8">
      <c r="A102" s="39"/>
      <c r="G102" s="40"/>
      <c r="H102" s="40"/>
      <c r="K102" s="41"/>
      <c r="M102" s="115"/>
      <c r="R102" s="40"/>
      <c r="S102" s="40"/>
      <c r="T102" s="42"/>
      <c r="X102" s="115"/>
      <c r="AC102" s="43"/>
      <c r="AD102" s="43"/>
      <c r="AI102" s="115"/>
      <c r="AT102" s="115"/>
      <c r="AY102" s="44"/>
      <c r="BD102" s="5"/>
      <c r="BN102" s="5"/>
      <c r="CG102" s="45"/>
      <c r="CH102" s="115"/>
      <c r="CS102" s="115"/>
      <c r="CT102" s="134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3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</row>
    <row r="103" spans="1:147" s="38" customFormat="1" x14ac:dyDescent="0.8">
      <c r="A103" s="39"/>
      <c r="G103" s="40"/>
      <c r="H103" s="40"/>
      <c r="K103" s="41"/>
      <c r="M103" s="115"/>
      <c r="R103" s="40"/>
      <c r="S103" s="40"/>
      <c r="T103" s="42"/>
      <c r="X103" s="115"/>
      <c r="AC103" s="43"/>
      <c r="AD103" s="43"/>
      <c r="AI103" s="115"/>
      <c r="AT103" s="115"/>
      <c r="AY103" s="44"/>
      <c r="BD103" s="5"/>
      <c r="BN103" s="5"/>
      <c r="CG103" s="45"/>
      <c r="CH103" s="115"/>
      <c r="CS103" s="115"/>
      <c r="CT103" s="134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3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</row>
    <row r="104" spans="1:147" s="38" customFormat="1" x14ac:dyDescent="0.8">
      <c r="A104" s="39"/>
      <c r="G104" s="40"/>
      <c r="H104" s="40"/>
      <c r="K104" s="41"/>
      <c r="M104" s="115"/>
      <c r="R104" s="40"/>
      <c r="S104" s="40"/>
      <c r="T104" s="42"/>
      <c r="X104" s="115"/>
      <c r="AC104" s="43"/>
      <c r="AD104" s="43"/>
      <c r="AI104" s="115"/>
      <c r="AT104" s="115"/>
      <c r="AY104" s="44"/>
      <c r="BD104" s="5"/>
      <c r="BN104" s="5"/>
      <c r="CG104" s="45"/>
      <c r="CH104" s="115"/>
      <c r="CS104" s="115"/>
      <c r="CT104" s="134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3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</row>
    <row r="105" spans="1:147" s="38" customFormat="1" x14ac:dyDescent="0.8">
      <c r="A105" s="39"/>
      <c r="G105" s="40"/>
      <c r="H105" s="40"/>
      <c r="K105" s="41"/>
      <c r="M105" s="115"/>
      <c r="R105" s="40"/>
      <c r="S105" s="40"/>
      <c r="T105" s="42"/>
      <c r="X105" s="115"/>
      <c r="AC105" s="43"/>
      <c r="AD105" s="43"/>
      <c r="AI105" s="115"/>
      <c r="AT105" s="115"/>
      <c r="AY105" s="44"/>
      <c r="BD105" s="5"/>
      <c r="BN105" s="5"/>
      <c r="CG105" s="45"/>
      <c r="CH105" s="115"/>
      <c r="CS105" s="115"/>
      <c r="CT105" s="134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3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</row>
    <row r="106" spans="1:147" s="38" customFormat="1" x14ac:dyDescent="0.8">
      <c r="A106" s="39"/>
      <c r="G106" s="40"/>
      <c r="H106" s="40"/>
      <c r="K106" s="41"/>
      <c r="M106" s="115"/>
      <c r="R106" s="40"/>
      <c r="S106" s="40"/>
      <c r="T106" s="42"/>
      <c r="X106" s="115"/>
      <c r="AC106" s="43"/>
      <c r="AD106" s="43"/>
      <c r="AI106" s="115"/>
      <c r="AT106" s="115"/>
      <c r="AY106" s="44"/>
      <c r="BD106" s="5"/>
      <c r="BN106" s="5"/>
      <c r="CG106" s="45"/>
      <c r="CH106" s="115"/>
      <c r="CS106" s="115"/>
      <c r="CT106" s="134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3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</row>
    <row r="107" spans="1:147" s="38" customFormat="1" x14ac:dyDescent="0.8">
      <c r="A107" s="39"/>
      <c r="G107" s="40"/>
      <c r="H107" s="40"/>
      <c r="K107" s="41"/>
      <c r="M107" s="115"/>
      <c r="R107" s="40"/>
      <c r="S107" s="40"/>
      <c r="T107" s="42"/>
      <c r="X107" s="115"/>
      <c r="AC107" s="43"/>
      <c r="AD107" s="43"/>
      <c r="AI107" s="115"/>
      <c r="AT107" s="115"/>
      <c r="AY107" s="44"/>
      <c r="BD107" s="5"/>
      <c r="BN107" s="5"/>
      <c r="CG107" s="45"/>
      <c r="CH107" s="115"/>
      <c r="CS107" s="115"/>
      <c r="CT107" s="134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3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</row>
    <row r="108" spans="1:147" s="38" customFormat="1" x14ac:dyDescent="0.8">
      <c r="A108" s="39"/>
      <c r="G108" s="40"/>
      <c r="H108" s="40"/>
      <c r="K108" s="41"/>
      <c r="M108" s="115"/>
      <c r="R108" s="40"/>
      <c r="S108" s="40"/>
      <c r="T108" s="42"/>
      <c r="X108" s="115"/>
      <c r="AC108" s="43"/>
      <c r="AD108" s="43"/>
      <c r="AI108" s="115"/>
      <c r="AT108" s="115"/>
      <c r="AY108" s="44"/>
      <c r="BD108" s="5"/>
      <c r="BN108" s="5"/>
      <c r="CG108" s="45"/>
      <c r="CH108" s="115"/>
      <c r="CS108" s="115"/>
      <c r="CT108" s="134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3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</row>
    <row r="109" spans="1:147" s="38" customFormat="1" x14ac:dyDescent="0.8">
      <c r="A109" s="39"/>
      <c r="G109" s="40"/>
      <c r="H109" s="40"/>
      <c r="K109" s="41"/>
      <c r="M109" s="115"/>
      <c r="R109" s="40"/>
      <c r="S109" s="40"/>
      <c r="T109" s="42"/>
      <c r="X109" s="115"/>
      <c r="AC109" s="43"/>
      <c r="AD109" s="43"/>
      <c r="AI109" s="115"/>
      <c r="AT109" s="115"/>
      <c r="AY109" s="44"/>
      <c r="BD109" s="5"/>
      <c r="BN109" s="5"/>
      <c r="CG109" s="45"/>
      <c r="CH109" s="115"/>
      <c r="CS109" s="115"/>
      <c r="CT109" s="134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3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</row>
    <row r="110" spans="1:147" s="38" customFormat="1" x14ac:dyDescent="0.8">
      <c r="A110" s="39"/>
      <c r="G110" s="40"/>
      <c r="H110" s="40"/>
      <c r="K110" s="41"/>
      <c r="M110" s="115"/>
      <c r="R110" s="40"/>
      <c r="S110" s="40"/>
      <c r="T110" s="42"/>
      <c r="X110" s="115"/>
      <c r="AC110" s="43"/>
      <c r="AD110" s="43"/>
      <c r="AI110" s="115"/>
      <c r="AT110" s="115"/>
      <c r="AY110" s="44"/>
      <c r="BD110" s="5"/>
      <c r="BN110" s="5"/>
      <c r="CG110" s="45"/>
      <c r="CH110" s="115"/>
      <c r="CS110" s="115"/>
      <c r="CT110" s="134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3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</row>
    <row r="111" spans="1:147" s="38" customFormat="1" x14ac:dyDescent="0.8">
      <c r="A111" s="39"/>
      <c r="G111" s="40"/>
      <c r="H111" s="40"/>
      <c r="K111" s="41"/>
      <c r="M111" s="115"/>
      <c r="R111" s="40"/>
      <c r="S111" s="40"/>
      <c r="T111" s="42"/>
      <c r="X111" s="115"/>
      <c r="AC111" s="43"/>
      <c r="AD111" s="43"/>
      <c r="AI111" s="115"/>
      <c r="AT111" s="115"/>
      <c r="AY111" s="44"/>
      <c r="BD111" s="5"/>
      <c r="BN111" s="5"/>
      <c r="CG111" s="45"/>
      <c r="CH111" s="115"/>
      <c r="CS111" s="115"/>
      <c r="CT111" s="134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3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</row>
    <row r="112" spans="1:147" s="38" customFormat="1" x14ac:dyDescent="0.8">
      <c r="A112" s="39"/>
      <c r="G112" s="40"/>
      <c r="H112" s="40"/>
      <c r="K112" s="41"/>
      <c r="M112" s="115"/>
      <c r="R112" s="40"/>
      <c r="S112" s="40"/>
      <c r="T112" s="42"/>
      <c r="X112" s="115"/>
      <c r="AC112" s="43"/>
      <c r="AD112" s="43"/>
      <c r="AI112" s="115"/>
      <c r="AT112" s="115"/>
      <c r="AY112" s="44"/>
      <c r="BD112" s="5"/>
      <c r="BN112" s="5"/>
      <c r="CG112" s="45"/>
      <c r="CH112" s="115"/>
      <c r="CS112" s="115"/>
      <c r="CT112" s="134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3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</row>
    <row r="113" spans="1:147" s="38" customFormat="1" x14ac:dyDescent="0.8">
      <c r="A113" s="39"/>
      <c r="G113" s="40"/>
      <c r="H113" s="40"/>
      <c r="K113" s="41"/>
      <c r="M113" s="115"/>
      <c r="R113" s="40"/>
      <c r="S113" s="40"/>
      <c r="T113" s="42"/>
      <c r="X113" s="115"/>
      <c r="AC113" s="43"/>
      <c r="AD113" s="43"/>
      <c r="AI113" s="115"/>
      <c r="AT113" s="115"/>
      <c r="AY113" s="44"/>
      <c r="BD113" s="5"/>
      <c r="BN113" s="5"/>
      <c r="CG113" s="45"/>
      <c r="CH113" s="115"/>
      <c r="CS113" s="115"/>
      <c r="CT113" s="134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3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</row>
    <row r="114" spans="1:147" s="38" customFormat="1" x14ac:dyDescent="0.8">
      <c r="A114" s="39"/>
      <c r="G114" s="40"/>
      <c r="H114" s="40"/>
      <c r="K114" s="41"/>
      <c r="M114" s="115"/>
      <c r="R114" s="40"/>
      <c r="S114" s="40"/>
      <c r="T114" s="42"/>
      <c r="X114" s="115"/>
      <c r="AC114" s="43"/>
      <c r="AD114" s="43"/>
      <c r="AI114" s="115"/>
      <c r="AT114" s="115"/>
      <c r="AY114" s="44"/>
      <c r="BD114" s="5"/>
      <c r="BN114" s="5"/>
      <c r="CG114" s="45"/>
      <c r="CH114" s="115"/>
      <c r="CS114" s="115"/>
      <c r="CT114" s="134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3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</row>
    <row r="115" spans="1:147" s="38" customFormat="1" x14ac:dyDescent="0.8">
      <c r="A115" s="39"/>
      <c r="G115" s="40"/>
      <c r="H115" s="40"/>
      <c r="K115" s="41"/>
      <c r="M115" s="115"/>
      <c r="R115" s="40"/>
      <c r="S115" s="40"/>
      <c r="T115" s="42"/>
      <c r="X115" s="115"/>
      <c r="AC115" s="43"/>
      <c r="AD115" s="43"/>
      <c r="AI115" s="115"/>
      <c r="AT115" s="115"/>
      <c r="AY115" s="44"/>
      <c r="BD115" s="5"/>
      <c r="BN115" s="5"/>
      <c r="CG115" s="45"/>
      <c r="CH115" s="115"/>
      <c r="CS115" s="115"/>
      <c r="CT115" s="134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3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</row>
    <row r="116" spans="1:147" s="38" customFormat="1" x14ac:dyDescent="0.8">
      <c r="A116" s="39"/>
      <c r="G116" s="40"/>
      <c r="H116" s="40"/>
      <c r="K116" s="41"/>
      <c r="M116" s="115"/>
      <c r="R116" s="40"/>
      <c r="S116" s="40"/>
      <c r="T116" s="42"/>
      <c r="X116" s="115"/>
      <c r="AC116" s="43"/>
      <c r="AD116" s="43"/>
      <c r="AI116" s="115"/>
      <c r="AT116" s="115"/>
      <c r="AY116" s="44"/>
      <c r="BD116" s="5"/>
      <c r="BN116" s="5"/>
      <c r="CG116" s="45"/>
      <c r="CH116" s="115"/>
      <c r="CS116" s="115"/>
      <c r="CT116" s="134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3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</row>
    <row r="117" spans="1:147" s="38" customFormat="1" x14ac:dyDescent="0.8">
      <c r="A117" s="39"/>
      <c r="G117" s="40"/>
      <c r="H117" s="40"/>
      <c r="K117" s="41"/>
      <c r="M117" s="115"/>
      <c r="R117" s="40"/>
      <c r="S117" s="40"/>
      <c r="T117" s="42"/>
      <c r="X117" s="115"/>
      <c r="AC117" s="43"/>
      <c r="AD117" s="43"/>
      <c r="AI117" s="115"/>
      <c r="AT117" s="115"/>
      <c r="AY117" s="44"/>
      <c r="BD117" s="5"/>
      <c r="BN117" s="5"/>
      <c r="CG117" s="45"/>
      <c r="CH117" s="115"/>
      <c r="CS117" s="115"/>
      <c r="CT117" s="134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3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</row>
    <row r="118" spans="1:147" s="38" customFormat="1" x14ac:dyDescent="0.8">
      <c r="A118" s="39"/>
      <c r="G118" s="40"/>
      <c r="H118" s="40"/>
      <c r="K118" s="41"/>
      <c r="M118" s="115"/>
      <c r="R118" s="40"/>
      <c r="S118" s="40"/>
      <c r="T118" s="42"/>
      <c r="X118" s="115"/>
      <c r="AC118" s="43"/>
      <c r="AD118" s="43"/>
      <c r="AI118" s="115"/>
      <c r="AT118" s="115"/>
      <c r="AY118" s="44"/>
      <c r="BD118" s="5"/>
      <c r="BN118" s="5"/>
      <c r="CG118" s="45"/>
      <c r="CH118" s="115"/>
      <c r="CS118" s="115"/>
      <c r="CT118" s="134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3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</row>
    <row r="119" spans="1:147" s="38" customFormat="1" x14ac:dyDescent="0.8">
      <c r="A119" s="39"/>
      <c r="G119" s="40"/>
      <c r="H119" s="40"/>
      <c r="K119" s="41"/>
      <c r="M119" s="115"/>
      <c r="R119" s="40"/>
      <c r="S119" s="40"/>
      <c r="T119" s="42"/>
      <c r="X119" s="115"/>
      <c r="AC119" s="43"/>
      <c r="AD119" s="43"/>
      <c r="AI119" s="115"/>
      <c r="AT119" s="115"/>
      <c r="AY119" s="44"/>
      <c r="BD119" s="5"/>
      <c r="BN119" s="5"/>
      <c r="CG119" s="45"/>
      <c r="CH119" s="115"/>
      <c r="CS119" s="115"/>
      <c r="CT119" s="134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3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</row>
    <row r="120" spans="1:147" s="38" customFormat="1" x14ac:dyDescent="0.8">
      <c r="A120" s="39"/>
      <c r="G120" s="40"/>
      <c r="H120" s="40"/>
      <c r="K120" s="41"/>
      <c r="M120" s="115"/>
      <c r="R120" s="40"/>
      <c r="S120" s="40"/>
      <c r="T120" s="42"/>
      <c r="X120" s="115"/>
      <c r="AC120" s="43"/>
      <c r="AD120" s="43"/>
      <c r="AI120" s="115"/>
      <c r="AT120" s="115"/>
      <c r="AY120" s="44"/>
      <c r="BD120" s="5"/>
      <c r="BN120" s="5"/>
      <c r="CG120" s="45"/>
      <c r="CH120" s="115"/>
      <c r="CS120" s="115"/>
      <c r="CT120" s="134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3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</row>
    <row r="121" spans="1:147" s="38" customFormat="1" x14ac:dyDescent="0.8">
      <c r="A121" s="39"/>
      <c r="G121" s="40"/>
      <c r="H121" s="40"/>
      <c r="K121" s="41"/>
      <c r="M121" s="115"/>
      <c r="R121" s="40"/>
      <c r="S121" s="40"/>
      <c r="T121" s="42"/>
      <c r="X121" s="115"/>
      <c r="AC121" s="43"/>
      <c r="AD121" s="43"/>
      <c r="AI121" s="115"/>
      <c r="AT121" s="115"/>
      <c r="AY121" s="44"/>
      <c r="BD121" s="5"/>
      <c r="BN121" s="5"/>
      <c r="CG121" s="45"/>
      <c r="CH121" s="115"/>
      <c r="CS121" s="115"/>
      <c r="CT121" s="134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3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</row>
    <row r="122" spans="1:147" s="38" customFormat="1" x14ac:dyDescent="0.8">
      <c r="A122" s="39"/>
      <c r="G122" s="40"/>
      <c r="H122" s="40"/>
      <c r="K122" s="41"/>
      <c r="M122" s="115"/>
      <c r="R122" s="40"/>
      <c r="S122" s="40"/>
      <c r="T122" s="42"/>
      <c r="X122" s="115"/>
      <c r="AC122" s="43"/>
      <c r="AD122" s="43"/>
      <c r="AI122" s="115"/>
      <c r="AT122" s="115"/>
      <c r="AY122" s="44"/>
      <c r="BD122" s="5"/>
      <c r="BN122" s="5"/>
      <c r="CG122" s="45"/>
      <c r="CH122" s="115"/>
      <c r="CS122" s="115"/>
      <c r="CT122" s="134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3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</row>
    <row r="123" spans="1:147" s="38" customFormat="1" x14ac:dyDescent="0.8">
      <c r="A123" s="39"/>
      <c r="G123" s="40"/>
      <c r="H123" s="40"/>
      <c r="K123" s="41"/>
      <c r="M123" s="115"/>
      <c r="R123" s="40"/>
      <c r="S123" s="40"/>
      <c r="T123" s="42"/>
      <c r="X123" s="115"/>
      <c r="AC123" s="43"/>
      <c r="AD123" s="43"/>
      <c r="AI123" s="115"/>
      <c r="AT123" s="115"/>
      <c r="AY123" s="44"/>
      <c r="BD123" s="5"/>
      <c r="BN123" s="5"/>
      <c r="CG123" s="45"/>
      <c r="CH123" s="115"/>
      <c r="CS123" s="115"/>
      <c r="CT123" s="134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3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</row>
    <row r="124" spans="1:147" s="38" customFormat="1" x14ac:dyDescent="0.8">
      <c r="A124" s="39"/>
      <c r="G124" s="40"/>
      <c r="H124" s="40"/>
      <c r="K124" s="41"/>
      <c r="M124" s="115"/>
      <c r="R124" s="40"/>
      <c r="S124" s="40"/>
      <c r="T124" s="42"/>
      <c r="X124" s="115"/>
      <c r="AC124" s="43"/>
      <c r="AD124" s="43"/>
      <c r="AI124" s="115"/>
      <c r="AT124" s="115"/>
      <c r="AY124" s="44"/>
      <c r="BD124" s="5"/>
      <c r="BN124" s="5"/>
      <c r="CG124" s="45"/>
      <c r="CH124" s="115"/>
      <c r="CS124" s="115"/>
      <c r="CT124" s="134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3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</row>
    <row r="125" spans="1:147" s="38" customFormat="1" x14ac:dyDescent="0.8">
      <c r="A125" s="39"/>
      <c r="G125" s="40"/>
      <c r="H125" s="40"/>
      <c r="K125" s="41"/>
      <c r="M125" s="115"/>
      <c r="R125" s="40"/>
      <c r="S125" s="40"/>
      <c r="T125" s="42"/>
      <c r="X125" s="115"/>
      <c r="AC125" s="43"/>
      <c r="AD125" s="43"/>
      <c r="AI125" s="115"/>
      <c r="AT125" s="115"/>
      <c r="AY125" s="44"/>
      <c r="BD125" s="5"/>
      <c r="BN125" s="5"/>
      <c r="CG125" s="45"/>
      <c r="CH125" s="115"/>
      <c r="CS125" s="115"/>
      <c r="CT125" s="134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3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</row>
    <row r="126" spans="1:147" s="38" customFormat="1" x14ac:dyDescent="0.8">
      <c r="A126" s="39"/>
      <c r="G126" s="40"/>
      <c r="H126" s="40"/>
      <c r="K126" s="41"/>
      <c r="M126" s="115"/>
      <c r="R126" s="40"/>
      <c r="S126" s="40"/>
      <c r="T126" s="42"/>
      <c r="X126" s="115"/>
      <c r="AC126" s="43"/>
      <c r="AD126" s="43"/>
      <c r="AI126" s="115"/>
      <c r="AT126" s="115"/>
      <c r="AY126" s="44"/>
      <c r="BD126" s="5"/>
      <c r="BN126" s="5"/>
      <c r="CG126" s="45"/>
      <c r="CH126" s="115"/>
      <c r="CS126" s="115"/>
      <c r="CT126" s="134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3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</row>
    <row r="127" spans="1:147" s="38" customFormat="1" x14ac:dyDescent="0.8">
      <c r="A127" s="39"/>
      <c r="G127" s="40"/>
      <c r="H127" s="40"/>
      <c r="K127" s="41"/>
      <c r="M127" s="115"/>
      <c r="R127" s="40"/>
      <c r="S127" s="40"/>
      <c r="T127" s="42"/>
      <c r="X127" s="115"/>
      <c r="AC127" s="43"/>
      <c r="AD127" s="43"/>
      <c r="AI127" s="115"/>
      <c r="AT127" s="115"/>
      <c r="AY127" s="44"/>
      <c r="BD127" s="5"/>
      <c r="BN127" s="5"/>
      <c r="CG127" s="45"/>
      <c r="CH127" s="115"/>
      <c r="CS127" s="115"/>
      <c r="CT127" s="134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3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</row>
    <row r="128" spans="1:147" s="38" customFormat="1" x14ac:dyDescent="0.8">
      <c r="A128" s="39"/>
      <c r="G128" s="40"/>
      <c r="H128" s="40"/>
      <c r="K128" s="41"/>
      <c r="M128" s="115"/>
      <c r="R128" s="40"/>
      <c r="S128" s="40"/>
      <c r="T128" s="42"/>
      <c r="X128" s="115"/>
      <c r="AC128" s="43"/>
      <c r="AD128" s="43"/>
      <c r="AI128" s="115"/>
      <c r="AT128" s="115"/>
      <c r="AY128" s="44"/>
      <c r="BD128" s="5"/>
      <c r="BN128" s="5"/>
      <c r="CG128" s="45"/>
      <c r="CH128" s="115"/>
      <c r="CS128" s="115"/>
      <c r="CT128" s="134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3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</row>
    <row r="129" spans="1:147" s="38" customFormat="1" x14ac:dyDescent="0.8">
      <c r="A129" s="39"/>
      <c r="G129" s="40"/>
      <c r="H129" s="40"/>
      <c r="K129" s="41"/>
      <c r="M129" s="115"/>
      <c r="R129" s="40"/>
      <c r="S129" s="40"/>
      <c r="T129" s="42"/>
      <c r="X129" s="115"/>
      <c r="AC129" s="43"/>
      <c r="AD129" s="43"/>
      <c r="AI129" s="115"/>
      <c r="AT129" s="115"/>
      <c r="AY129" s="44"/>
      <c r="BD129" s="5"/>
      <c r="BN129" s="5"/>
      <c r="CG129" s="45"/>
      <c r="CH129" s="115"/>
      <c r="CS129" s="115"/>
      <c r="CT129" s="134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3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</row>
    <row r="130" spans="1:147" s="38" customFormat="1" x14ac:dyDescent="0.8">
      <c r="A130" s="39"/>
      <c r="G130" s="40"/>
      <c r="H130" s="40"/>
      <c r="K130" s="41"/>
      <c r="M130" s="115"/>
      <c r="R130" s="40"/>
      <c r="S130" s="40"/>
      <c r="T130" s="42"/>
      <c r="X130" s="115"/>
      <c r="AC130" s="43"/>
      <c r="AD130" s="43"/>
      <c r="AI130" s="115"/>
      <c r="AT130" s="115"/>
      <c r="AY130" s="44"/>
      <c r="BD130" s="5"/>
      <c r="BN130" s="5"/>
      <c r="CG130" s="45"/>
      <c r="CH130" s="115"/>
      <c r="CS130" s="115"/>
      <c r="CT130" s="134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3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</row>
    <row r="131" spans="1:147" s="38" customFormat="1" x14ac:dyDescent="0.8">
      <c r="A131" s="39"/>
      <c r="G131" s="40"/>
      <c r="H131" s="40"/>
      <c r="K131" s="41"/>
      <c r="M131" s="115"/>
      <c r="R131" s="40"/>
      <c r="S131" s="40"/>
      <c r="T131" s="42"/>
      <c r="X131" s="115"/>
      <c r="AC131" s="43"/>
      <c r="AD131" s="43"/>
      <c r="AI131" s="115"/>
      <c r="AT131" s="115"/>
      <c r="AY131" s="44"/>
      <c r="BD131" s="5"/>
      <c r="BN131" s="5"/>
      <c r="CG131" s="45"/>
      <c r="CH131" s="115"/>
      <c r="CS131" s="115"/>
      <c r="CT131" s="134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3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</row>
    <row r="132" spans="1:147" s="38" customFormat="1" x14ac:dyDescent="0.8">
      <c r="A132" s="39"/>
      <c r="G132" s="40"/>
      <c r="H132" s="40"/>
      <c r="K132" s="41"/>
      <c r="M132" s="115"/>
      <c r="R132" s="40"/>
      <c r="S132" s="40"/>
      <c r="T132" s="42"/>
      <c r="X132" s="115"/>
      <c r="AC132" s="43"/>
      <c r="AD132" s="43"/>
      <c r="AI132" s="115"/>
      <c r="AT132" s="115"/>
      <c r="AY132" s="44"/>
      <c r="BD132" s="5"/>
      <c r="BN132" s="5"/>
      <c r="CG132" s="45"/>
      <c r="CH132" s="115"/>
      <c r="CS132" s="115"/>
      <c r="CT132" s="134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3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</row>
    <row r="133" spans="1:147" s="38" customFormat="1" x14ac:dyDescent="0.8">
      <c r="A133" s="39"/>
      <c r="G133" s="40"/>
      <c r="H133" s="40"/>
      <c r="K133" s="41"/>
      <c r="M133" s="115"/>
      <c r="R133" s="40"/>
      <c r="S133" s="40"/>
      <c r="T133" s="42"/>
      <c r="X133" s="115"/>
      <c r="AC133" s="43"/>
      <c r="AD133" s="43"/>
      <c r="AI133" s="115"/>
      <c r="AT133" s="115"/>
      <c r="AY133" s="44"/>
      <c r="BD133" s="5"/>
      <c r="BN133" s="5"/>
      <c r="CG133" s="45"/>
      <c r="CH133" s="115"/>
      <c r="CS133" s="115"/>
      <c r="CT133" s="134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3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</row>
    <row r="134" spans="1:147" s="38" customFormat="1" x14ac:dyDescent="0.8">
      <c r="A134" s="39"/>
      <c r="G134" s="40"/>
      <c r="H134" s="40"/>
      <c r="K134" s="41"/>
      <c r="M134" s="115"/>
      <c r="R134" s="40"/>
      <c r="S134" s="40"/>
      <c r="T134" s="42"/>
      <c r="X134" s="115"/>
      <c r="AC134" s="43"/>
      <c r="AD134" s="43"/>
      <c r="AI134" s="115"/>
      <c r="AT134" s="115"/>
      <c r="AY134" s="44"/>
      <c r="BD134" s="5"/>
      <c r="BN134" s="5"/>
      <c r="CG134" s="45"/>
      <c r="CH134" s="115"/>
      <c r="CS134" s="115"/>
      <c r="CT134" s="134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3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</row>
    <row r="135" spans="1:147" s="38" customFormat="1" x14ac:dyDescent="0.8">
      <c r="A135" s="39"/>
      <c r="G135" s="40"/>
      <c r="H135" s="40"/>
      <c r="K135" s="41"/>
      <c r="M135" s="115"/>
      <c r="R135" s="40"/>
      <c r="S135" s="40"/>
      <c r="T135" s="42"/>
      <c r="X135" s="115"/>
      <c r="AC135" s="43"/>
      <c r="AD135" s="43"/>
      <c r="AI135" s="115"/>
      <c r="AT135" s="115"/>
      <c r="AY135" s="44"/>
      <c r="BD135" s="5"/>
      <c r="BN135" s="5"/>
      <c r="CG135" s="45"/>
      <c r="CH135" s="115"/>
      <c r="CS135" s="115"/>
      <c r="CT135" s="134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3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</row>
    <row r="136" spans="1:147" s="38" customFormat="1" x14ac:dyDescent="0.8">
      <c r="A136" s="39"/>
      <c r="G136" s="40"/>
      <c r="H136" s="40"/>
      <c r="K136" s="41"/>
      <c r="M136" s="115"/>
      <c r="R136" s="40"/>
      <c r="S136" s="40"/>
      <c r="T136" s="42"/>
      <c r="X136" s="115"/>
      <c r="AC136" s="43"/>
      <c r="AD136" s="43"/>
      <c r="AI136" s="115"/>
      <c r="AT136" s="115"/>
      <c r="AY136" s="44"/>
      <c r="BD136" s="5"/>
      <c r="BN136" s="5"/>
      <c r="CG136" s="45"/>
      <c r="CH136" s="115"/>
      <c r="CS136" s="115"/>
      <c r="CT136" s="134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3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</row>
    <row r="137" spans="1:147" s="38" customFormat="1" x14ac:dyDescent="0.8">
      <c r="A137" s="39"/>
      <c r="G137" s="40"/>
      <c r="H137" s="40"/>
      <c r="K137" s="41"/>
      <c r="M137" s="115"/>
      <c r="R137" s="40"/>
      <c r="S137" s="40"/>
      <c r="T137" s="42"/>
      <c r="X137" s="115"/>
      <c r="AC137" s="43"/>
      <c r="AD137" s="43"/>
      <c r="AI137" s="115"/>
      <c r="AT137" s="115"/>
      <c r="AY137" s="44"/>
      <c r="BD137" s="5"/>
      <c r="BN137" s="5"/>
      <c r="CG137" s="45"/>
      <c r="CH137" s="115"/>
      <c r="CS137" s="115"/>
      <c r="CT137" s="134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3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</row>
    <row r="138" spans="1:147" s="38" customFormat="1" x14ac:dyDescent="0.8">
      <c r="A138" s="39"/>
      <c r="G138" s="40"/>
      <c r="H138" s="40"/>
      <c r="K138" s="41"/>
      <c r="M138" s="115"/>
      <c r="R138" s="40"/>
      <c r="S138" s="40"/>
      <c r="T138" s="42"/>
      <c r="X138" s="115"/>
      <c r="AC138" s="43"/>
      <c r="AD138" s="43"/>
      <c r="AI138" s="115"/>
      <c r="AT138" s="115"/>
      <c r="AY138" s="44"/>
      <c r="BD138" s="5"/>
      <c r="BN138" s="5"/>
      <c r="CG138" s="45"/>
      <c r="CH138" s="115"/>
      <c r="CS138" s="115"/>
      <c r="CT138" s="134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3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</row>
    <row r="139" spans="1:147" s="38" customFormat="1" x14ac:dyDescent="0.8">
      <c r="A139" s="39"/>
      <c r="G139" s="40"/>
      <c r="H139" s="40"/>
      <c r="K139" s="41"/>
      <c r="M139" s="115"/>
      <c r="R139" s="40"/>
      <c r="S139" s="40"/>
      <c r="T139" s="42"/>
      <c r="X139" s="115"/>
      <c r="AC139" s="43"/>
      <c r="AD139" s="43"/>
      <c r="AI139" s="115"/>
      <c r="AT139" s="115"/>
      <c r="AY139" s="44"/>
      <c r="BD139" s="5"/>
      <c r="BN139" s="5"/>
      <c r="CG139" s="45"/>
      <c r="CH139" s="115"/>
      <c r="CS139" s="115"/>
      <c r="CT139" s="134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3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</row>
    <row r="140" spans="1:147" s="38" customFormat="1" x14ac:dyDescent="0.8">
      <c r="A140" s="39"/>
      <c r="G140" s="40"/>
      <c r="H140" s="40"/>
      <c r="K140" s="41"/>
      <c r="M140" s="115"/>
      <c r="R140" s="40"/>
      <c r="S140" s="40"/>
      <c r="T140" s="42"/>
      <c r="X140" s="115"/>
      <c r="AC140" s="43"/>
      <c r="AD140" s="43"/>
      <c r="AI140" s="115"/>
      <c r="AT140" s="115"/>
      <c r="AY140" s="44"/>
      <c r="BD140" s="5"/>
      <c r="BN140" s="5"/>
      <c r="CG140" s="45"/>
      <c r="CH140" s="115"/>
      <c r="CS140" s="115"/>
      <c r="CT140" s="134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3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</row>
    <row r="141" spans="1:147" s="38" customFormat="1" x14ac:dyDescent="0.8">
      <c r="A141" s="39"/>
      <c r="G141" s="40"/>
      <c r="H141" s="40"/>
      <c r="K141" s="41"/>
      <c r="M141" s="115"/>
      <c r="R141" s="40"/>
      <c r="S141" s="40"/>
      <c r="T141" s="42"/>
      <c r="X141" s="115"/>
      <c r="AC141" s="43"/>
      <c r="AD141" s="43"/>
      <c r="AI141" s="115"/>
      <c r="AT141" s="115"/>
      <c r="AY141" s="44"/>
      <c r="BD141" s="5"/>
      <c r="BN141" s="5"/>
      <c r="CG141" s="45"/>
      <c r="CH141" s="115"/>
      <c r="CS141" s="115"/>
      <c r="CT141" s="134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3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</row>
    <row r="142" spans="1:147" s="38" customFormat="1" x14ac:dyDescent="0.8">
      <c r="A142" s="39"/>
      <c r="G142" s="40"/>
      <c r="H142" s="40"/>
      <c r="K142" s="41"/>
      <c r="M142" s="115"/>
      <c r="R142" s="40"/>
      <c r="S142" s="40"/>
      <c r="T142" s="42"/>
      <c r="X142" s="115"/>
      <c r="AC142" s="43"/>
      <c r="AD142" s="43"/>
      <c r="AI142" s="115"/>
      <c r="AT142" s="115"/>
      <c r="AY142" s="44"/>
      <c r="BD142" s="5"/>
      <c r="BN142" s="5"/>
      <c r="CG142" s="45"/>
      <c r="CH142" s="115"/>
      <c r="CS142" s="115"/>
      <c r="CT142" s="134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3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</row>
    <row r="143" spans="1:147" s="38" customFormat="1" x14ac:dyDescent="0.8">
      <c r="A143" s="39"/>
      <c r="G143" s="40"/>
      <c r="H143" s="40"/>
      <c r="K143" s="41"/>
      <c r="M143" s="115"/>
      <c r="R143" s="40"/>
      <c r="S143" s="40"/>
      <c r="T143" s="42"/>
      <c r="X143" s="115"/>
      <c r="AC143" s="43"/>
      <c r="AD143" s="43"/>
      <c r="AI143" s="115"/>
      <c r="AT143" s="115"/>
      <c r="AY143" s="44"/>
      <c r="BD143" s="5"/>
      <c r="BN143" s="5"/>
      <c r="CG143" s="45"/>
      <c r="CH143" s="115"/>
      <c r="CS143" s="115"/>
      <c r="CT143" s="134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3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</row>
    <row r="144" spans="1:147" s="38" customFormat="1" x14ac:dyDescent="0.8">
      <c r="A144" s="39"/>
      <c r="G144" s="40"/>
      <c r="H144" s="40"/>
      <c r="K144" s="41"/>
      <c r="M144" s="115"/>
      <c r="R144" s="40"/>
      <c r="S144" s="40"/>
      <c r="T144" s="42"/>
      <c r="X144" s="115"/>
      <c r="AC144" s="43"/>
      <c r="AD144" s="43"/>
      <c r="AI144" s="115"/>
      <c r="AT144" s="115"/>
      <c r="AY144" s="44"/>
      <c r="BD144" s="5"/>
      <c r="BN144" s="5"/>
      <c r="CG144" s="45"/>
      <c r="CH144" s="115"/>
      <c r="CS144" s="115"/>
      <c r="CT144" s="134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3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</row>
    <row r="145" spans="1:147" s="38" customFormat="1" x14ac:dyDescent="0.8">
      <c r="A145" s="39"/>
      <c r="G145" s="40"/>
      <c r="H145" s="40"/>
      <c r="K145" s="41"/>
      <c r="M145" s="115"/>
      <c r="R145" s="40"/>
      <c r="S145" s="40"/>
      <c r="T145" s="42"/>
      <c r="X145" s="115"/>
      <c r="AC145" s="43"/>
      <c r="AD145" s="43"/>
      <c r="AI145" s="115"/>
      <c r="AT145" s="115"/>
      <c r="AY145" s="44"/>
      <c r="BD145" s="5"/>
      <c r="BN145" s="5"/>
      <c r="CG145" s="45"/>
      <c r="CH145" s="115"/>
      <c r="CS145" s="115"/>
      <c r="CT145" s="134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3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</row>
    <row r="146" spans="1:147" s="38" customFormat="1" x14ac:dyDescent="0.8">
      <c r="A146" s="39"/>
      <c r="G146" s="40"/>
      <c r="H146" s="40"/>
      <c r="K146" s="41"/>
      <c r="M146" s="115"/>
      <c r="R146" s="40"/>
      <c r="S146" s="40"/>
      <c r="T146" s="42"/>
      <c r="X146" s="115"/>
      <c r="AC146" s="43"/>
      <c r="AD146" s="43"/>
      <c r="AI146" s="115"/>
      <c r="AT146" s="115"/>
      <c r="AY146" s="44"/>
      <c r="BD146" s="5"/>
      <c r="BN146" s="5"/>
      <c r="CG146" s="45"/>
      <c r="CH146" s="115"/>
      <c r="CS146" s="115"/>
      <c r="CT146" s="134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3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</row>
    <row r="147" spans="1:147" s="38" customFormat="1" x14ac:dyDescent="0.8">
      <c r="A147" s="39"/>
      <c r="G147" s="40"/>
      <c r="H147" s="40"/>
      <c r="K147" s="41"/>
      <c r="M147" s="115"/>
      <c r="R147" s="40"/>
      <c r="S147" s="40"/>
      <c r="T147" s="42"/>
      <c r="X147" s="115"/>
      <c r="AC147" s="43"/>
      <c r="AD147" s="43"/>
      <c r="AI147" s="115"/>
      <c r="AT147" s="115"/>
      <c r="AY147" s="44"/>
      <c r="BD147" s="5"/>
      <c r="BN147" s="5"/>
      <c r="CG147" s="45"/>
      <c r="CH147" s="115"/>
      <c r="CS147" s="115"/>
      <c r="CT147" s="134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3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</row>
    <row r="148" spans="1:147" s="38" customFormat="1" x14ac:dyDescent="0.8">
      <c r="A148" s="39"/>
      <c r="G148" s="40"/>
      <c r="H148" s="40"/>
      <c r="K148" s="41"/>
      <c r="M148" s="115"/>
      <c r="R148" s="40"/>
      <c r="S148" s="40"/>
      <c r="T148" s="42"/>
      <c r="X148" s="115"/>
      <c r="AC148" s="43"/>
      <c r="AD148" s="43"/>
      <c r="AI148" s="115"/>
      <c r="AT148" s="115"/>
      <c r="AY148" s="44"/>
      <c r="BD148" s="5"/>
      <c r="BN148" s="5"/>
      <c r="CG148" s="45"/>
      <c r="CH148" s="115"/>
      <c r="CS148" s="115"/>
      <c r="CT148" s="134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3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</row>
    <row r="149" spans="1:147" s="38" customFormat="1" x14ac:dyDescent="0.8">
      <c r="A149" s="39"/>
      <c r="G149" s="40"/>
      <c r="H149" s="40"/>
      <c r="K149" s="41"/>
      <c r="M149" s="115"/>
      <c r="R149" s="40"/>
      <c r="S149" s="40"/>
      <c r="T149" s="42"/>
      <c r="X149" s="115"/>
      <c r="AC149" s="43"/>
      <c r="AD149" s="43"/>
      <c r="AI149" s="115"/>
      <c r="AT149" s="115"/>
      <c r="AY149" s="44"/>
      <c r="BD149" s="5"/>
      <c r="BN149" s="5"/>
      <c r="CG149" s="45"/>
      <c r="CH149" s="115"/>
      <c r="CS149" s="115"/>
      <c r="CT149" s="134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3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</row>
    <row r="150" spans="1:147" s="38" customFormat="1" x14ac:dyDescent="0.8">
      <c r="A150" s="39"/>
      <c r="G150" s="40"/>
      <c r="H150" s="40"/>
      <c r="K150" s="41"/>
      <c r="M150" s="115"/>
      <c r="R150" s="40"/>
      <c r="S150" s="40"/>
      <c r="T150" s="42"/>
      <c r="X150" s="115"/>
      <c r="AC150" s="43"/>
      <c r="AD150" s="43"/>
      <c r="AI150" s="115"/>
      <c r="AT150" s="115"/>
      <c r="AY150" s="44"/>
      <c r="BD150" s="5"/>
      <c r="BN150" s="5"/>
      <c r="CG150" s="45"/>
      <c r="CH150" s="115"/>
      <c r="CS150" s="115"/>
      <c r="CT150" s="134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3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</row>
    <row r="151" spans="1:147" s="38" customFormat="1" x14ac:dyDescent="0.8">
      <c r="A151" s="39"/>
      <c r="G151" s="40"/>
      <c r="H151" s="40"/>
      <c r="K151" s="41"/>
      <c r="M151" s="115"/>
      <c r="R151" s="40"/>
      <c r="S151" s="40"/>
      <c r="T151" s="42"/>
      <c r="X151" s="115"/>
      <c r="AC151" s="43"/>
      <c r="AD151" s="43"/>
      <c r="AI151" s="115"/>
      <c r="AT151" s="115"/>
      <c r="AY151" s="44"/>
      <c r="BD151" s="5"/>
      <c r="BN151" s="5"/>
      <c r="CG151" s="45"/>
      <c r="CH151" s="115"/>
      <c r="CS151" s="115"/>
      <c r="CT151" s="134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3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</row>
    <row r="152" spans="1:147" s="38" customFormat="1" x14ac:dyDescent="0.8">
      <c r="A152" s="39"/>
      <c r="G152" s="40"/>
      <c r="H152" s="40"/>
      <c r="K152" s="41"/>
      <c r="M152" s="115"/>
      <c r="R152" s="40"/>
      <c r="S152" s="40"/>
      <c r="T152" s="42"/>
      <c r="X152" s="115"/>
      <c r="AC152" s="43"/>
      <c r="AD152" s="43"/>
      <c r="AI152" s="115"/>
      <c r="AT152" s="115"/>
      <c r="AY152" s="44"/>
      <c r="BD152" s="5"/>
      <c r="BN152" s="5"/>
      <c r="CG152" s="45"/>
      <c r="CH152" s="115"/>
      <c r="CS152" s="115"/>
      <c r="CT152" s="134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3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</row>
    <row r="153" spans="1:147" s="38" customFormat="1" x14ac:dyDescent="0.8">
      <c r="A153" s="39"/>
      <c r="G153" s="40"/>
      <c r="H153" s="40"/>
      <c r="K153" s="41"/>
      <c r="M153" s="115"/>
      <c r="R153" s="40"/>
      <c r="S153" s="40"/>
      <c r="T153" s="42"/>
      <c r="X153" s="115"/>
      <c r="AC153" s="43"/>
      <c r="AD153" s="43"/>
      <c r="AI153" s="115"/>
      <c r="AT153" s="115"/>
      <c r="AY153" s="44"/>
      <c r="BD153" s="5"/>
      <c r="BN153" s="5"/>
      <c r="CG153" s="45"/>
      <c r="CH153" s="115"/>
      <c r="CS153" s="115"/>
      <c r="CT153" s="134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3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</row>
    <row r="154" spans="1:147" s="38" customFormat="1" x14ac:dyDescent="0.8">
      <c r="A154" s="39"/>
      <c r="G154" s="40"/>
      <c r="H154" s="40"/>
      <c r="K154" s="41"/>
      <c r="M154" s="115"/>
      <c r="R154" s="40"/>
      <c r="S154" s="40"/>
      <c r="T154" s="42"/>
      <c r="X154" s="115"/>
      <c r="AC154" s="43"/>
      <c r="AD154" s="43"/>
      <c r="AI154" s="115"/>
      <c r="AT154" s="115"/>
      <c r="AY154" s="44"/>
      <c r="BD154" s="5"/>
      <c r="BN154" s="5"/>
      <c r="CG154" s="45"/>
      <c r="CH154" s="115"/>
      <c r="CS154" s="115"/>
      <c r="CT154" s="134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3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</row>
    <row r="155" spans="1:147" s="38" customFormat="1" x14ac:dyDescent="0.8">
      <c r="A155" s="39"/>
      <c r="G155" s="40"/>
      <c r="H155" s="40"/>
      <c r="K155" s="41"/>
      <c r="M155" s="115"/>
      <c r="R155" s="40"/>
      <c r="S155" s="40"/>
      <c r="T155" s="42"/>
      <c r="X155" s="115"/>
      <c r="AC155" s="43"/>
      <c r="AD155" s="43"/>
      <c r="AI155" s="115"/>
      <c r="AT155" s="115"/>
      <c r="AY155" s="44"/>
      <c r="BD155" s="5"/>
      <c r="BN155" s="5"/>
      <c r="CG155" s="45"/>
      <c r="CH155" s="115"/>
      <c r="CS155" s="115"/>
      <c r="CT155" s="134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3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</row>
    <row r="156" spans="1:147" s="38" customFormat="1" x14ac:dyDescent="0.8">
      <c r="A156" s="39"/>
      <c r="G156" s="40"/>
      <c r="H156" s="40"/>
      <c r="K156" s="41"/>
      <c r="M156" s="115"/>
      <c r="R156" s="40"/>
      <c r="S156" s="40"/>
      <c r="T156" s="42"/>
      <c r="X156" s="115"/>
      <c r="AC156" s="43"/>
      <c r="AD156" s="43"/>
      <c r="AI156" s="115"/>
      <c r="AT156" s="115"/>
      <c r="AY156" s="44"/>
      <c r="BD156" s="5"/>
      <c r="BN156" s="5"/>
      <c r="CG156" s="45"/>
      <c r="CH156" s="115"/>
      <c r="CS156" s="115"/>
      <c r="CT156" s="134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3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</row>
    <row r="157" spans="1:147" s="38" customFormat="1" x14ac:dyDescent="0.8">
      <c r="A157" s="39"/>
      <c r="G157" s="40"/>
      <c r="H157" s="40"/>
      <c r="K157" s="41"/>
      <c r="M157" s="115"/>
      <c r="R157" s="40"/>
      <c r="S157" s="40"/>
      <c r="T157" s="42"/>
      <c r="X157" s="115"/>
      <c r="AC157" s="43"/>
      <c r="AD157" s="43"/>
      <c r="AI157" s="115"/>
      <c r="AT157" s="115"/>
      <c r="AY157" s="44"/>
      <c r="BD157" s="5"/>
      <c r="BN157" s="5"/>
      <c r="CG157" s="45"/>
      <c r="CH157" s="115"/>
      <c r="CS157" s="115"/>
      <c r="CT157" s="134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3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</row>
    <row r="158" spans="1:147" s="38" customFormat="1" x14ac:dyDescent="0.8">
      <c r="A158" s="39"/>
      <c r="G158" s="40"/>
      <c r="H158" s="40"/>
      <c r="K158" s="41"/>
      <c r="M158" s="115"/>
      <c r="R158" s="40"/>
      <c r="S158" s="40"/>
      <c r="T158" s="42"/>
      <c r="X158" s="115"/>
      <c r="AC158" s="43"/>
      <c r="AD158" s="43"/>
      <c r="AI158" s="115"/>
      <c r="AT158" s="115"/>
      <c r="AY158" s="44"/>
      <c r="BD158" s="5"/>
      <c r="BN158" s="5"/>
      <c r="CG158" s="45"/>
      <c r="CH158" s="115"/>
      <c r="CS158" s="115"/>
      <c r="CT158" s="134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3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</row>
    <row r="159" spans="1:147" s="38" customFormat="1" x14ac:dyDescent="0.8">
      <c r="A159" s="39"/>
      <c r="G159" s="40"/>
      <c r="H159" s="40"/>
      <c r="K159" s="41"/>
      <c r="M159" s="115"/>
      <c r="R159" s="40"/>
      <c r="S159" s="40"/>
      <c r="T159" s="42"/>
      <c r="X159" s="115"/>
      <c r="AC159" s="43"/>
      <c r="AD159" s="43"/>
      <c r="AI159" s="115"/>
      <c r="AT159" s="115"/>
      <c r="AY159" s="44"/>
      <c r="BD159" s="5"/>
      <c r="BN159" s="5"/>
      <c r="CG159" s="45"/>
      <c r="CH159" s="115"/>
      <c r="CS159" s="115"/>
      <c r="CT159" s="134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3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</row>
    <row r="160" spans="1:147" s="38" customFormat="1" x14ac:dyDescent="0.8">
      <c r="A160" s="39"/>
      <c r="G160" s="40"/>
      <c r="H160" s="40"/>
      <c r="K160" s="41"/>
      <c r="M160" s="115"/>
      <c r="R160" s="40"/>
      <c r="S160" s="40"/>
      <c r="T160" s="42"/>
      <c r="X160" s="115"/>
      <c r="AC160" s="43"/>
      <c r="AD160" s="43"/>
      <c r="AI160" s="115"/>
      <c r="AT160" s="115"/>
      <c r="AY160" s="44"/>
      <c r="BD160" s="5"/>
      <c r="BN160" s="5"/>
      <c r="CG160" s="45"/>
      <c r="CH160" s="115"/>
      <c r="CS160" s="115"/>
      <c r="CT160" s="134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3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</row>
    <row r="161" spans="1:147" s="38" customFormat="1" x14ac:dyDescent="0.8">
      <c r="A161" s="39"/>
      <c r="G161" s="40"/>
      <c r="H161" s="40"/>
      <c r="K161" s="41"/>
      <c r="M161" s="115"/>
      <c r="R161" s="40"/>
      <c r="S161" s="40"/>
      <c r="T161" s="42"/>
      <c r="X161" s="115"/>
      <c r="AC161" s="43"/>
      <c r="AD161" s="43"/>
      <c r="AI161" s="115"/>
      <c r="AT161" s="115"/>
      <c r="AY161" s="44"/>
      <c r="BD161" s="5"/>
      <c r="BN161" s="5"/>
      <c r="CG161" s="45"/>
      <c r="CH161" s="115"/>
      <c r="CS161" s="115"/>
      <c r="CT161" s="134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3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</row>
    <row r="162" spans="1:147" s="38" customFormat="1" x14ac:dyDescent="0.8">
      <c r="A162" s="39"/>
      <c r="G162" s="40"/>
      <c r="H162" s="40"/>
      <c r="K162" s="41"/>
      <c r="M162" s="115"/>
      <c r="R162" s="40"/>
      <c r="S162" s="40"/>
      <c r="T162" s="42"/>
      <c r="X162" s="115"/>
      <c r="AC162" s="43"/>
      <c r="AD162" s="43"/>
      <c r="AI162" s="115"/>
      <c r="AT162" s="115"/>
      <c r="AY162" s="44"/>
      <c r="BD162" s="5"/>
      <c r="BN162" s="5"/>
      <c r="CG162" s="45"/>
      <c r="CH162" s="115"/>
      <c r="CS162" s="115"/>
      <c r="CT162" s="134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3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</row>
    <row r="163" spans="1:147" s="38" customFormat="1" x14ac:dyDescent="0.8">
      <c r="A163" s="39"/>
      <c r="G163" s="40"/>
      <c r="H163" s="40"/>
      <c r="K163" s="41"/>
      <c r="M163" s="115"/>
      <c r="R163" s="40"/>
      <c r="S163" s="40"/>
      <c r="T163" s="42"/>
      <c r="X163" s="115"/>
      <c r="AC163" s="43"/>
      <c r="AD163" s="43"/>
      <c r="AI163" s="115"/>
      <c r="AT163" s="115"/>
      <c r="AY163" s="44"/>
      <c r="BD163" s="5"/>
      <c r="BN163" s="5"/>
      <c r="CG163" s="45"/>
      <c r="CH163" s="115"/>
      <c r="CS163" s="115"/>
      <c r="CT163" s="134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3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</row>
    <row r="164" spans="1:147" s="38" customFormat="1" x14ac:dyDescent="0.8">
      <c r="A164" s="39"/>
      <c r="G164" s="40"/>
      <c r="H164" s="40"/>
      <c r="K164" s="41"/>
      <c r="M164" s="115"/>
      <c r="R164" s="40"/>
      <c r="S164" s="40"/>
      <c r="T164" s="42"/>
      <c r="X164" s="115"/>
      <c r="AC164" s="43"/>
      <c r="AD164" s="43"/>
      <c r="AI164" s="115"/>
      <c r="AT164" s="115"/>
      <c r="AY164" s="44"/>
      <c r="BD164" s="5"/>
      <c r="BN164" s="5"/>
      <c r="CG164" s="45"/>
      <c r="CH164" s="115"/>
      <c r="CS164" s="115"/>
      <c r="CT164" s="134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3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</row>
    <row r="165" spans="1:147" s="38" customFormat="1" x14ac:dyDescent="0.8">
      <c r="A165" s="39"/>
      <c r="G165" s="40"/>
      <c r="H165" s="40"/>
      <c r="K165" s="41"/>
      <c r="M165" s="115"/>
      <c r="R165" s="40"/>
      <c r="S165" s="40"/>
      <c r="T165" s="42"/>
      <c r="X165" s="115"/>
      <c r="AC165" s="43"/>
      <c r="AD165" s="43"/>
      <c r="AI165" s="115"/>
      <c r="AT165" s="115"/>
      <c r="AY165" s="44"/>
      <c r="BD165" s="5"/>
      <c r="BN165" s="5"/>
      <c r="CG165" s="45"/>
      <c r="CH165" s="115"/>
      <c r="CS165" s="115"/>
      <c r="CT165" s="134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3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</row>
    <row r="166" spans="1:147" s="38" customFormat="1" x14ac:dyDescent="0.8">
      <c r="A166" s="39"/>
      <c r="G166" s="40"/>
      <c r="H166" s="40"/>
      <c r="K166" s="41"/>
      <c r="M166" s="115"/>
      <c r="R166" s="40"/>
      <c r="S166" s="40"/>
      <c r="T166" s="42"/>
      <c r="X166" s="115"/>
      <c r="AC166" s="43"/>
      <c r="AD166" s="43"/>
      <c r="AI166" s="115"/>
      <c r="AT166" s="115"/>
      <c r="AY166" s="44"/>
      <c r="BD166" s="5"/>
      <c r="BN166" s="5"/>
      <c r="CG166" s="45"/>
      <c r="CH166" s="115"/>
      <c r="CS166" s="115"/>
      <c r="CT166" s="134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3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</row>
    <row r="167" spans="1:147" s="38" customFormat="1" x14ac:dyDescent="0.8">
      <c r="A167" s="39"/>
      <c r="G167" s="40"/>
      <c r="H167" s="40"/>
      <c r="K167" s="41"/>
      <c r="M167" s="115"/>
      <c r="R167" s="40"/>
      <c r="S167" s="40"/>
      <c r="T167" s="42"/>
      <c r="X167" s="115"/>
      <c r="AC167" s="43"/>
      <c r="AD167" s="43"/>
      <c r="AI167" s="115"/>
      <c r="AT167" s="115"/>
      <c r="AY167" s="44"/>
      <c r="BD167" s="5"/>
      <c r="BN167" s="5"/>
      <c r="CG167" s="45"/>
      <c r="CH167" s="115"/>
      <c r="CS167" s="115"/>
      <c r="CT167" s="134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3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</row>
    <row r="168" spans="1:147" s="38" customFormat="1" x14ac:dyDescent="0.8">
      <c r="A168" s="39"/>
      <c r="G168" s="40"/>
      <c r="H168" s="40"/>
      <c r="K168" s="41"/>
      <c r="M168" s="115"/>
      <c r="R168" s="40"/>
      <c r="S168" s="40"/>
      <c r="T168" s="42"/>
      <c r="X168" s="115"/>
      <c r="AC168" s="43"/>
      <c r="AD168" s="43"/>
      <c r="AI168" s="115"/>
      <c r="AT168" s="115"/>
      <c r="AY168" s="44"/>
      <c r="BD168" s="5"/>
      <c r="BN168" s="5"/>
      <c r="CG168" s="45"/>
      <c r="CH168" s="115"/>
      <c r="CS168" s="115"/>
      <c r="CT168" s="134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3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</row>
    <row r="169" spans="1:147" s="38" customFormat="1" x14ac:dyDescent="0.8">
      <c r="A169" s="39"/>
      <c r="G169" s="40"/>
      <c r="H169" s="40"/>
      <c r="K169" s="41"/>
      <c r="M169" s="115"/>
      <c r="R169" s="40"/>
      <c r="S169" s="40"/>
      <c r="T169" s="42"/>
      <c r="X169" s="115"/>
      <c r="AC169" s="43"/>
      <c r="AD169" s="43"/>
      <c r="AI169" s="115"/>
      <c r="AT169" s="115"/>
      <c r="AY169" s="44"/>
      <c r="BD169" s="5"/>
      <c r="BN169" s="5"/>
      <c r="CG169" s="45"/>
      <c r="CH169" s="115"/>
      <c r="CS169" s="115"/>
      <c r="CT169" s="134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3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</row>
    <row r="170" spans="1:147" s="38" customFormat="1" x14ac:dyDescent="0.8">
      <c r="A170" s="39"/>
      <c r="G170" s="40"/>
      <c r="H170" s="40"/>
      <c r="K170" s="41"/>
      <c r="M170" s="115"/>
      <c r="R170" s="40"/>
      <c r="S170" s="40"/>
      <c r="T170" s="42"/>
      <c r="X170" s="115"/>
      <c r="AC170" s="43"/>
      <c r="AD170" s="43"/>
      <c r="AI170" s="115"/>
      <c r="AT170" s="115"/>
      <c r="AY170" s="44"/>
      <c r="BD170" s="5"/>
      <c r="BN170" s="5"/>
      <c r="CG170" s="45"/>
      <c r="CH170" s="115"/>
      <c r="CS170" s="115"/>
      <c r="CT170" s="134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3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</row>
    <row r="171" spans="1:147" s="38" customFormat="1" x14ac:dyDescent="0.8">
      <c r="A171" s="39"/>
      <c r="G171" s="40"/>
      <c r="H171" s="40"/>
      <c r="K171" s="41"/>
      <c r="M171" s="115"/>
      <c r="R171" s="40"/>
      <c r="S171" s="40"/>
      <c r="T171" s="42"/>
      <c r="X171" s="115"/>
      <c r="AC171" s="43"/>
      <c r="AD171" s="43"/>
      <c r="AI171" s="115"/>
      <c r="AT171" s="115"/>
      <c r="AY171" s="44"/>
      <c r="BD171" s="5"/>
      <c r="BN171" s="5"/>
      <c r="CG171" s="45"/>
      <c r="CH171" s="115"/>
      <c r="CS171" s="115"/>
      <c r="CT171" s="134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3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</row>
    <row r="172" spans="1:147" s="38" customFormat="1" x14ac:dyDescent="0.8">
      <c r="A172" s="39"/>
      <c r="G172" s="40"/>
      <c r="H172" s="40"/>
      <c r="K172" s="41"/>
      <c r="M172" s="115"/>
      <c r="R172" s="40"/>
      <c r="S172" s="40"/>
      <c r="T172" s="42"/>
      <c r="X172" s="115"/>
      <c r="AC172" s="43"/>
      <c r="AD172" s="43"/>
      <c r="AI172" s="115"/>
      <c r="AT172" s="115"/>
      <c r="AY172" s="44"/>
      <c r="BD172" s="5"/>
      <c r="BN172" s="5"/>
      <c r="CG172" s="45"/>
      <c r="CH172" s="115"/>
      <c r="CS172" s="115"/>
      <c r="CT172" s="134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3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</row>
    <row r="173" spans="1:147" s="38" customFormat="1" x14ac:dyDescent="0.8">
      <c r="A173" s="39"/>
      <c r="G173" s="40"/>
      <c r="H173" s="40"/>
      <c r="K173" s="41"/>
      <c r="M173" s="115"/>
      <c r="R173" s="40"/>
      <c r="S173" s="40"/>
      <c r="T173" s="42"/>
      <c r="X173" s="115"/>
      <c r="AC173" s="43"/>
      <c r="AD173" s="43"/>
      <c r="AI173" s="115"/>
      <c r="AT173" s="115"/>
      <c r="AY173" s="44"/>
      <c r="BD173" s="5"/>
      <c r="BN173" s="5"/>
      <c r="CG173" s="45"/>
      <c r="CH173" s="115"/>
      <c r="CS173" s="115"/>
      <c r="CT173" s="134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3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</row>
    <row r="174" spans="1:147" s="38" customFormat="1" x14ac:dyDescent="0.8">
      <c r="A174" s="39"/>
      <c r="G174" s="40"/>
      <c r="H174" s="40"/>
      <c r="K174" s="41"/>
      <c r="M174" s="115"/>
      <c r="R174" s="40"/>
      <c r="S174" s="40"/>
      <c r="T174" s="42"/>
      <c r="X174" s="115"/>
      <c r="AC174" s="43"/>
      <c r="AD174" s="43"/>
      <c r="AI174" s="115"/>
      <c r="AT174" s="115"/>
      <c r="AY174" s="44"/>
      <c r="BD174" s="5"/>
      <c r="BN174" s="5"/>
      <c r="CG174" s="45"/>
      <c r="CH174" s="115"/>
      <c r="CS174" s="115"/>
      <c r="CT174" s="134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3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</row>
    <row r="175" spans="1:147" s="38" customFormat="1" x14ac:dyDescent="0.8">
      <c r="A175" s="39"/>
      <c r="G175" s="40"/>
      <c r="H175" s="40"/>
      <c r="K175" s="41"/>
      <c r="M175" s="115"/>
      <c r="R175" s="40"/>
      <c r="S175" s="40"/>
      <c r="T175" s="42"/>
      <c r="X175" s="115"/>
      <c r="AC175" s="43"/>
      <c r="AD175" s="43"/>
      <c r="AI175" s="115"/>
      <c r="AT175" s="115"/>
      <c r="AY175" s="44"/>
      <c r="BD175" s="5"/>
      <c r="BN175" s="5"/>
      <c r="CG175" s="45"/>
      <c r="CH175" s="115"/>
      <c r="CS175" s="115"/>
      <c r="CT175" s="134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3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</row>
    <row r="176" spans="1:147" s="38" customFormat="1" x14ac:dyDescent="0.8">
      <c r="A176" s="39"/>
      <c r="G176" s="40"/>
      <c r="H176" s="40"/>
      <c r="K176" s="41"/>
      <c r="M176" s="115"/>
      <c r="R176" s="40"/>
      <c r="S176" s="40"/>
      <c r="T176" s="42"/>
      <c r="X176" s="115"/>
      <c r="AC176" s="43"/>
      <c r="AD176" s="43"/>
      <c r="AI176" s="115"/>
      <c r="AT176" s="115"/>
      <c r="AY176" s="44"/>
      <c r="BD176" s="5"/>
      <c r="BN176" s="5"/>
      <c r="CG176" s="45"/>
      <c r="CH176" s="115"/>
      <c r="CS176" s="115"/>
      <c r="CT176" s="134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3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</row>
    <row r="177" spans="1:147" s="38" customFormat="1" x14ac:dyDescent="0.8">
      <c r="A177" s="39"/>
      <c r="G177" s="40"/>
      <c r="H177" s="40"/>
      <c r="K177" s="41"/>
      <c r="M177" s="115"/>
      <c r="R177" s="40"/>
      <c r="S177" s="40"/>
      <c r="T177" s="42"/>
      <c r="X177" s="115"/>
      <c r="AC177" s="43"/>
      <c r="AD177" s="43"/>
      <c r="AI177" s="115"/>
      <c r="AT177" s="115"/>
      <c r="AY177" s="44"/>
      <c r="BD177" s="5"/>
      <c r="BN177" s="5"/>
      <c r="CG177" s="45"/>
      <c r="CH177" s="115"/>
      <c r="CS177" s="115"/>
      <c r="CT177" s="134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3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</row>
    <row r="178" spans="1:147" s="38" customFormat="1" x14ac:dyDescent="0.8">
      <c r="A178" s="39"/>
      <c r="G178" s="40"/>
      <c r="H178" s="40"/>
      <c r="K178" s="41"/>
      <c r="M178" s="115"/>
      <c r="R178" s="40"/>
      <c r="S178" s="40"/>
      <c r="T178" s="42"/>
      <c r="X178" s="115"/>
      <c r="AC178" s="43"/>
      <c r="AD178" s="43"/>
      <c r="AI178" s="115"/>
      <c r="AT178" s="115"/>
      <c r="AY178" s="44"/>
      <c r="BD178" s="5"/>
      <c r="BN178" s="5"/>
      <c r="CG178" s="45"/>
      <c r="CH178" s="115"/>
      <c r="CS178" s="115"/>
      <c r="CT178" s="134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3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</row>
    <row r="179" spans="1:147" s="38" customFormat="1" x14ac:dyDescent="0.8">
      <c r="A179" s="39"/>
      <c r="G179" s="40"/>
      <c r="H179" s="40"/>
      <c r="K179" s="41"/>
      <c r="M179" s="115"/>
      <c r="R179" s="40"/>
      <c r="S179" s="40"/>
      <c r="T179" s="42"/>
      <c r="X179" s="115"/>
      <c r="AC179" s="43"/>
      <c r="AD179" s="43"/>
      <c r="AI179" s="115"/>
      <c r="AT179" s="115"/>
      <c r="AY179" s="44"/>
      <c r="BD179" s="5"/>
      <c r="BN179" s="5"/>
      <c r="CG179" s="45"/>
      <c r="CH179" s="115"/>
      <c r="CS179" s="115"/>
      <c r="CT179" s="134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3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</row>
    <row r="180" spans="1:147" s="38" customFormat="1" x14ac:dyDescent="0.8">
      <c r="A180" s="39"/>
      <c r="G180" s="40"/>
      <c r="H180" s="40"/>
      <c r="K180" s="41"/>
      <c r="M180" s="115"/>
      <c r="R180" s="40"/>
      <c r="S180" s="40"/>
      <c r="T180" s="42"/>
      <c r="X180" s="115"/>
      <c r="AC180" s="43"/>
      <c r="AD180" s="43"/>
      <c r="AI180" s="115"/>
      <c r="AT180" s="115"/>
      <c r="AY180" s="44"/>
      <c r="BD180" s="5"/>
      <c r="BN180" s="5"/>
      <c r="CG180" s="45"/>
      <c r="CH180" s="115"/>
      <c r="CS180" s="115"/>
      <c r="CT180" s="134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3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</row>
    <row r="181" spans="1:147" s="38" customFormat="1" x14ac:dyDescent="0.8">
      <c r="A181" s="39"/>
      <c r="G181" s="40"/>
      <c r="H181" s="40"/>
      <c r="K181" s="41"/>
      <c r="M181" s="115"/>
      <c r="R181" s="40"/>
      <c r="S181" s="40"/>
      <c r="T181" s="42"/>
      <c r="X181" s="115"/>
      <c r="AC181" s="43"/>
      <c r="AD181" s="43"/>
      <c r="AI181" s="115"/>
      <c r="AT181" s="115"/>
      <c r="AY181" s="44"/>
      <c r="BD181" s="5"/>
      <c r="BN181" s="5"/>
      <c r="CG181" s="45"/>
      <c r="CH181" s="115"/>
      <c r="CS181" s="115"/>
      <c r="CT181" s="134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3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</row>
    <row r="182" spans="1:147" s="38" customFormat="1" x14ac:dyDescent="0.8">
      <c r="A182" s="39"/>
      <c r="G182" s="40"/>
      <c r="H182" s="40"/>
      <c r="K182" s="41"/>
      <c r="M182" s="115"/>
      <c r="R182" s="40"/>
      <c r="S182" s="40"/>
      <c r="T182" s="42"/>
      <c r="X182" s="115"/>
      <c r="AC182" s="43"/>
      <c r="AD182" s="43"/>
      <c r="AI182" s="115"/>
      <c r="AT182" s="115"/>
      <c r="AY182" s="44"/>
      <c r="BD182" s="5"/>
      <c r="BN182" s="5"/>
      <c r="CG182" s="45"/>
      <c r="CH182" s="115"/>
      <c r="CS182" s="115"/>
      <c r="CT182" s="134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3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</row>
    <row r="183" spans="1:147" s="38" customFormat="1" x14ac:dyDescent="0.8">
      <c r="A183" s="39"/>
      <c r="G183" s="40"/>
      <c r="H183" s="40"/>
      <c r="K183" s="41"/>
      <c r="M183" s="115"/>
      <c r="R183" s="40"/>
      <c r="S183" s="40"/>
      <c r="T183" s="42"/>
      <c r="X183" s="115"/>
      <c r="AC183" s="43"/>
      <c r="AD183" s="43"/>
      <c r="AI183" s="115"/>
      <c r="AT183" s="115"/>
      <c r="AY183" s="44"/>
      <c r="BD183" s="5"/>
      <c r="BN183" s="5"/>
      <c r="CG183" s="45"/>
      <c r="CH183" s="115"/>
      <c r="CS183" s="115"/>
      <c r="CT183" s="134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3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</row>
    <row r="184" spans="1:147" s="38" customFormat="1" x14ac:dyDescent="0.8">
      <c r="A184" s="39"/>
      <c r="G184" s="40"/>
      <c r="H184" s="40"/>
      <c r="K184" s="41"/>
      <c r="M184" s="115"/>
      <c r="R184" s="40"/>
      <c r="S184" s="40"/>
      <c r="T184" s="42"/>
      <c r="X184" s="115"/>
      <c r="AC184" s="43"/>
      <c r="AD184" s="43"/>
      <c r="AI184" s="115"/>
      <c r="AT184" s="115"/>
      <c r="AY184" s="44"/>
      <c r="BD184" s="5"/>
      <c r="BN184" s="5"/>
      <c r="CG184" s="45"/>
      <c r="CH184" s="115"/>
      <c r="CS184" s="115"/>
      <c r="CT184" s="134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3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</row>
    <row r="185" spans="1:147" s="38" customFormat="1" x14ac:dyDescent="0.8">
      <c r="A185" s="39"/>
      <c r="G185" s="40"/>
      <c r="H185" s="40"/>
      <c r="K185" s="41"/>
      <c r="M185" s="115"/>
      <c r="R185" s="40"/>
      <c r="S185" s="40"/>
      <c r="T185" s="42"/>
      <c r="X185" s="115"/>
      <c r="AC185" s="43"/>
      <c r="AD185" s="43"/>
      <c r="AI185" s="115"/>
      <c r="AT185" s="115"/>
      <c r="AY185" s="44"/>
      <c r="BD185" s="5"/>
      <c r="BN185" s="5"/>
      <c r="CG185" s="45"/>
      <c r="CH185" s="115"/>
      <c r="CS185" s="115"/>
      <c r="CT185" s="134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3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</row>
    <row r="186" spans="1:147" s="38" customFormat="1" x14ac:dyDescent="0.8">
      <c r="A186" s="39"/>
      <c r="G186" s="40"/>
      <c r="H186" s="40"/>
      <c r="K186" s="41"/>
      <c r="M186" s="115"/>
      <c r="R186" s="40"/>
      <c r="S186" s="40"/>
      <c r="T186" s="42"/>
      <c r="X186" s="115"/>
      <c r="AC186" s="43"/>
      <c r="AD186" s="43"/>
      <c r="AI186" s="115"/>
      <c r="AT186" s="115"/>
      <c r="AY186" s="44"/>
      <c r="BD186" s="5"/>
      <c r="BN186" s="5"/>
      <c r="CG186" s="45"/>
      <c r="CH186" s="115"/>
      <c r="CS186" s="115"/>
      <c r="CT186" s="134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3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</row>
    <row r="187" spans="1:147" s="38" customFormat="1" x14ac:dyDescent="0.8">
      <c r="A187" s="39"/>
      <c r="G187" s="40"/>
      <c r="H187" s="40"/>
      <c r="K187" s="41"/>
      <c r="M187" s="115"/>
      <c r="R187" s="40"/>
      <c r="S187" s="40"/>
      <c r="T187" s="42"/>
      <c r="X187" s="115"/>
      <c r="AC187" s="43"/>
      <c r="AD187" s="43"/>
      <c r="AI187" s="115"/>
      <c r="AT187" s="115"/>
      <c r="AY187" s="44"/>
      <c r="BD187" s="5"/>
      <c r="BN187" s="5"/>
      <c r="CG187" s="45"/>
      <c r="CH187" s="115"/>
      <c r="CS187" s="115"/>
      <c r="CT187" s="134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3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</row>
    <row r="188" spans="1:147" s="38" customFormat="1" x14ac:dyDescent="0.8">
      <c r="A188" s="39"/>
      <c r="G188" s="40"/>
      <c r="H188" s="40"/>
      <c r="K188" s="41"/>
      <c r="M188" s="115"/>
      <c r="R188" s="40"/>
      <c r="S188" s="40"/>
      <c r="T188" s="42"/>
      <c r="X188" s="115"/>
      <c r="AC188" s="43"/>
      <c r="AD188" s="43"/>
      <c r="AI188" s="115"/>
      <c r="AT188" s="115"/>
      <c r="AY188" s="44"/>
      <c r="BD188" s="5"/>
      <c r="BN188" s="5"/>
      <c r="CG188" s="45"/>
      <c r="CH188" s="115"/>
      <c r="CS188" s="115"/>
      <c r="CT188" s="134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3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</row>
    <row r="189" spans="1:147" s="38" customFormat="1" x14ac:dyDescent="0.8">
      <c r="A189" s="39"/>
      <c r="G189" s="40"/>
      <c r="H189" s="40"/>
      <c r="K189" s="41"/>
      <c r="M189" s="115"/>
      <c r="R189" s="40"/>
      <c r="S189" s="40"/>
      <c r="T189" s="42"/>
      <c r="X189" s="115"/>
      <c r="AC189" s="43"/>
      <c r="AD189" s="43"/>
      <c r="AI189" s="115"/>
      <c r="AT189" s="115"/>
      <c r="AY189" s="44"/>
      <c r="BD189" s="5"/>
      <c r="BN189" s="5"/>
      <c r="CG189" s="45"/>
      <c r="CH189" s="115"/>
      <c r="CS189" s="115"/>
      <c r="CT189" s="134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3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</row>
    <row r="190" spans="1:147" s="38" customFormat="1" x14ac:dyDescent="0.8">
      <c r="A190" s="39"/>
      <c r="G190" s="40"/>
      <c r="H190" s="40"/>
      <c r="K190" s="41"/>
      <c r="M190" s="115"/>
      <c r="R190" s="40"/>
      <c r="S190" s="40"/>
      <c r="T190" s="42"/>
      <c r="X190" s="115"/>
      <c r="AC190" s="43"/>
      <c r="AD190" s="43"/>
      <c r="AI190" s="115"/>
      <c r="AT190" s="115"/>
      <c r="AY190" s="44"/>
      <c r="BD190" s="5"/>
      <c r="BN190" s="5"/>
      <c r="CG190" s="45"/>
      <c r="CH190" s="115"/>
      <c r="CS190" s="115"/>
      <c r="CT190" s="134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3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</row>
    <row r="191" spans="1:147" s="38" customFormat="1" x14ac:dyDescent="0.8">
      <c r="A191" s="39"/>
      <c r="G191" s="40"/>
      <c r="H191" s="40"/>
      <c r="K191" s="41"/>
      <c r="M191" s="115"/>
      <c r="R191" s="40"/>
      <c r="S191" s="40"/>
      <c r="T191" s="42"/>
      <c r="X191" s="115"/>
      <c r="AC191" s="43"/>
      <c r="AD191" s="43"/>
      <c r="AI191" s="115"/>
      <c r="AT191" s="115"/>
      <c r="AY191" s="44"/>
      <c r="BD191" s="5"/>
      <c r="BN191" s="5"/>
      <c r="CG191" s="45"/>
      <c r="CH191" s="115"/>
      <c r="CS191" s="115"/>
      <c r="CT191" s="134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3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</row>
    <row r="192" spans="1:147" s="38" customFormat="1" x14ac:dyDescent="0.8">
      <c r="A192" s="39"/>
      <c r="G192" s="40"/>
      <c r="H192" s="40"/>
      <c r="K192" s="41"/>
      <c r="M192" s="115"/>
      <c r="R192" s="40"/>
      <c r="S192" s="40"/>
      <c r="T192" s="42"/>
      <c r="X192" s="115"/>
      <c r="AC192" s="43"/>
      <c r="AD192" s="43"/>
      <c r="AI192" s="115"/>
      <c r="AT192" s="115"/>
      <c r="AY192" s="44"/>
      <c r="BD192" s="5"/>
      <c r="BN192" s="5"/>
      <c r="CG192" s="45"/>
      <c r="CH192" s="115"/>
      <c r="CS192" s="115"/>
      <c r="CT192" s="134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3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</row>
    <row r="193" spans="1:147" s="38" customFormat="1" x14ac:dyDescent="0.8">
      <c r="A193" s="39"/>
      <c r="G193" s="40"/>
      <c r="H193" s="40"/>
      <c r="K193" s="41"/>
      <c r="M193" s="115"/>
      <c r="R193" s="40"/>
      <c r="S193" s="40"/>
      <c r="T193" s="42"/>
      <c r="X193" s="115"/>
      <c r="AC193" s="43"/>
      <c r="AD193" s="43"/>
      <c r="AI193" s="115"/>
      <c r="AT193" s="115"/>
      <c r="AY193" s="44"/>
      <c r="BD193" s="5"/>
      <c r="BN193" s="5"/>
      <c r="CG193" s="45"/>
      <c r="CH193" s="115"/>
      <c r="CS193" s="115"/>
      <c r="CT193" s="134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3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</row>
    <row r="194" spans="1:147" s="38" customFormat="1" x14ac:dyDescent="0.8">
      <c r="A194" s="39"/>
      <c r="G194" s="40"/>
      <c r="H194" s="40"/>
      <c r="K194" s="41"/>
      <c r="M194" s="115"/>
      <c r="R194" s="40"/>
      <c r="S194" s="40"/>
      <c r="T194" s="42"/>
      <c r="X194" s="115"/>
      <c r="AC194" s="43"/>
      <c r="AD194" s="43"/>
      <c r="AI194" s="115"/>
      <c r="AT194" s="115"/>
      <c r="AY194" s="44"/>
      <c r="BD194" s="5"/>
      <c r="BN194" s="5"/>
      <c r="CG194" s="45"/>
      <c r="CH194" s="115"/>
      <c r="CS194" s="115"/>
      <c r="CT194" s="134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3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</row>
    <row r="195" spans="1:147" s="38" customFormat="1" x14ac:dyDescent="0.8">
      <c r="A195" s="39"/>
      <c r="G195" s="40"/>
      <c r="H195" s="40"/>
      <c r="K195" s="41"/>
      <c r="M195" s="115"/>
      <c r="R195" s="40"/>
      <c r="S195" s="40"/>
      <c r="T195" s="42"/>
      <c r="X195" s="115"/>
      <c r="AC195" s="43"/>
      <c r="AD195" s="43"/>
      <c r="AI195" s="115"/>
      <c r="AT195" s="115"/>
      <c r="AY195" s="44"/>
      <c r="BD195" s="5"/>
      <c r="BN195" s="5"/>
      <c r="CG195" s="45"/>
      <c r="CH195" s="115"/>
      <c r="CS195" s="115"/>
      <c r="CT195" s="134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3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</row>
    <row r="196" spans="1:147" s="38" customFormat="1" x14ac:dyDescent="0.8">
      <c r="A196" s="39"/>
      <c r="G196" s="40"/>
      <c r="H196" s="40"/>
      <c r="K196" s="41"/>
      <c r="M196" s="115"/>
      <c r="R196" s="40"/>
      <c r="S196" s="40"/>
      <c r="T196" s="42"/>
      <c r="X196" s="115"/>
      <c r="AC196" s="43"/>
      <c r="AD196" s="43"/>
      <c r="AI196" s="115"/>
      <c r="AT196" s="115"/>
      <c r="AY196" s="44"/>
      <c r="BD196" s="5"/>
      <c r="BN196" s="5"/>
      <c r="CG196" s="45"/>
      <c r="CH196" s="115"/>
      <c r="CS196" s="115"/>
      <c r="CT196" s="134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3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</row>
    <row r="197" spans="1:147" s="38" customFormat="1" x14ac:dyDescent="0.8">
      <c r="A197" s="39"/>
      <c r="G197" s="40"/>
      <c r="H197" s="40"/>
      <c r="K197" s="41"/>
      <c r="M197" s="115"/>
      <c r="R197" s="40"/>
      <c r="S197" s="40"/>
      <c r="T197" s="42"/>
      <c r="X197" s="115"/>
      <c r="AC197" s="43"/>
      <c r="AD197" s="43"/>
      <c r="AI197" s="115"/>
      <c r="AT197" s="115"/>
      <c r="AY197" s="44"/>
      <c r="BD197" s="5"/>
      <c r="BN197" s="5"/>
      <c r="CG197" s="45"/>
      <c r="CH197" s="115"/>
      <c r="CS197" s="115"/>
      <c r="CT197" s="134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3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</row>
    <row r="198" spans="1:147" s="38" customFormat="1" x14ac:dyDescent="0.8">
      <c r="A198" s="39"/>
      <c r="G198" s="40"/>
      <c r="H198" s="40"/>
      <c r="K198" s="41"/>
      <c r="M198" s="115"/>
      <c r="R198" s="40"/>
      <c r="S198" s="40"/>
      <c r="T198" s="42"/>
      <c r="X198" s="115"/>
      <c r="AC198" s="43"/>
      <c r="AD198" s="43"/>
      <c r="AI198" s="115"/>
      <c r="AT198" s="115"/>
      <c r="AY198" s="44"/>
      <c r="BD198" s="5"/>
      <c r="BN198" s="5"/>
      <c r="CG198" s="45"/>
      <c r="CH198" s="115"/>
      <c r="CS198" s="115"/>
      <c r="CT198" s="134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3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</row>
    <row r="199" spans="1:147" s="38" customFormat="1" x14ac:dyDescent="0.8">
      <c r="A199" s="39"/>
      <c r="G199" s="40"/>
      <c r="H199" s="40"/>
      <c r="K199" s="41"/>
      <c r="M199" s="115"/>
      <c r="R199" s="40"/>
      <c r="S199" s="40"/>
      <c r="T199" s="42"/>
      <c r="X199" s="115"/>
      <c r="AC199" s="43"/>
      <c r="AD199" s="43"/>
      <c r="AI199" s="115"/>
      <c r="AT199" s="115"/>
      <c r="AY199" s="44"/>
      <c r="BD199" s="5"/>
      <c r="BN199" s="5"/>
      <c r="CG199" s="45"/>
      <c r="CH199" s="115"/>
      <c r="CS199" s="115"/>
      <c r="CT199" s="134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3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</row>
    <row r="200" spans="1:147" s="38" customFormat="1" x14ac:dyDescent="0.8">
      <c r="A200" s="39"/>
      <c r="G200" s="40"/>
      <c r="H200" s="40"/>
      <c r="K200" s="41"/>
      <c r="M200" s="115"/>
      <c r="R200" s="40"/>
      <c r="S200" s="40"/>
      <c r="T200" s="42"/>
      <c r="X200" s="115"/>
      <c r="AC200" s="43"/>
      <c r="AD200" s="43"/>
      <c r="AI200" s="115"/>
      <c r="AT200" s="115"/>
      <c r="AY200" s="44"/>
      <c r="BD200" s="5"/>
      <c r="BN200" s="5"/>
      <c r="CG200" s="45"/>
      <c r="CH200" s="115"/>
      <c r="CS200" s="115"/>
      <c r="CT200" s="134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3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</row>
    <row r="201" spans="1:147" s="38" customFormat="1" x14ac:dyDescent="0.8">
      <c r="A201" s="39"/>
      <c r="G201" s="40"/>
      <c r="H201" s="40"/>
      <c r="K201" s="41"/>
      <c r="M201" s="115"/>
      <c r="R201" s="40"/>
      <c r="S201" s="40"/>
      <c r="T201" s="42"/>
      <c r="X201" s="115"/>
      <c r="AC201" s="43"/>
      <c r="AD201" s="43"/>
      <c r="AI201" s="115"/>
      <c r="AT201" s="115"/>
      <c r="AY201" s="44"/>
      <c r="BD201" s="5"/>
      <c r="BN201" s="5"/>
      <c r="CG201" s="45"/>
      <c r="CH201" s="115"/>
      <c r="CS201" s="115"/>
      <c r="CT201" s="134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3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</row>
    <row r="202" spans="1:147" s="38" customFormat="1" x14ac:dyDescent="0.8">
      <c r="A202" s="39"/>
      <c r="G202" s="40"/>
      <c r="H202" s="40"/>
      <c r="K202" s="41"/>
      <c r="M202" s="115"/>
      <c r="R202" s="40"/>
      <c r="S202" s="40"/>
      <c r="T202" s="42"/>
      <c r="X202" s="115"/>
      <c r="AC202" s="43"/>
      <c r="AD202" s="43"/>
      <c r="AI202" s="115"/>
      <c r="AT202" s="115"/>
      <c r="AY202" s="44"/>
      <c r="BD202" s="5"/>
      <c r="BN202" s="5"/>
      <c r="CG202" s="45"/>
      <c r="CH202" s="115"/>
      <c r="CS202" s="115"/>
      <c r="CT202" s="134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3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</row>
    <row r="203" spans="1:147" s="38" customFormat="1" x14ac:dyDescent="0.8">
      <c r="A203" s="39"/>
      <c r="G203" s="40"/>
      <c r="H203" s="40"/>
      <c r="K203" s="41"/>
      <c r="M203" s="115"/>
      <c r="R203" s="40"/>
      <c r="S203" s="40"/>
      <c r="T203" s="42"/>
      <c r="X203" s="115"/>
      <c r="AC203" s="43"/>
      <c r="AD203" s="43"/>
      <c r="AI203" s="115"/>
      <c r="AT203" s="115"/>
      <c r="AY203" s="44"/>
      <c r="BD203" s="5"/>
      <c r="BN203" s="5"/>
      <c r="CG203" s="45"/>
      <c r="CH203" s="115"/>
      <c r="CS203" s="115"/>
      <c r="CT203" s="134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3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</row>
    <row r="204" spans="1:147" s="38" customFormat="1" x14ac:dyDescent="0.8">
      <c r="A204" s="39"/>
      <c r="G204" s="40"/>
      <c r="H204" s="40"/>
      <c r="K204" s="41"/>
      <c r="M204" s="115"/>
      <c r="R204" s="40"/>
      <c r="S204" s="40"/>
      <c r="T204" s="42"/>
      <c r="X204" s="115"/>
      <c r="AC204" s="43"/>
      <c r="AD204" s="43"/>
      <c r="AI204" s="115"/>
      <c r="AT204" s="115"/>
      <c r="AY204" s="44"/>
      <c r="BD204" s="5"/>
      <c r="BN204" s="5"/>
      <c r="CG204" s="45"/>
      <c r="CH204" s="115"/>
      <c r="CS204" s="115"/>
      <c r="CT204" s="134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3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</row>
    <row r="205" spans="1:147" s="38" customFormat="1" x14ac:dyDescent="0.8">
      <c r="A205" s="39"/>
      <c r="G205" s="40"/>
      <c r="H205" s="40"/>
      <c r="K205" s="41"/>
      <c r="M205" s="115"/>
      <c r="R205" s="40"/>
      <c r="S205" s="40"/>
      <c r="T205" s="42"/>
      <c r="X205" s="115"/>
      <c r="AC205" s="43"/>
      <c r="AD205" s="43"/>
      <c r="AI205" s="115"/>
      <c r="AT205" s="115"/>
      <c r="AY205" s="44"/>
      <c r="BD205" s="5"/>
      <c r="BN205" s="5"/>
      <c r="CG205" s="45"/>
      <c r="CH205" s="115"/>
      <c r="CS205" s="115"/>
      <c r="CT205" s="134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3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</row>
    <row r="206" spans="1:147" s="38" customFormat="1" x14ac:dyDescent="0.8">
      <c r="A206" s="39"/>
      <c r="G206" s="40"/>
      <c r="H206" s="40"/>
      <c r="K206" s="41"/>
      <c r="M206" s="115"/>
      <c r="R206" s="40"/>
      <c r="S206" s="40"/>
      <c r="T206" s="42"/>
      <c r="X206" s="115"/>
      <c r="AC206" s="43"/>
      <c r="AD206" s="43"/>
      <c r="AI206" s="115"/>
      <c r="AT206" s="115"/>
      <c r="AY206" s="44"/>
      <c r="BD206" s="5"/>
      <c r="BN206" s="5"/>
      <c r="CG206" s="45"/>
      <c r="CH206" s="115"/>
      <c r="CS206" s="115"/>
      <c r="CT206" s="134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3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</row>
    <row r="207" spans="1:147" s="38" customFormat="1" x14ac:dyDescent="0.8">
      <c r="A207" s="39"/>
      <c r="G207" s="40"/>
      <c r="H207" s="40"/>
      <c r="K207" s="41"/>
      <c r="M207" s="115"/>
      <c r="R207" s="40"/>
      <c r="S207" s="40"/>
      <c r="T207" s="42"/>
      <c r="X207" s="115"/>
      <c r="AC207" s="43"/>
      <c r="AD207" s="43"/>
      <c r="AI207" s="115"/>
      <c r="AT207" s="115"/>
      <c r="AY207" s="44"/>
      <c r="BD207" s="5"/>
      <c r="BN207" s="5"/>
      <c r="CG207" s="45"/>
      <c r="CH207" s="115"/>
      <c r="CS207" s="115"/>
      <c r="CT207" s="134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3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</row>
    <row r="208" spans="1:147" s="38" customFormat="1" x14ac:dyDescent="0.8">
      <c r="A208" s="39"/>
      <c r="G208" s="40"/>
      <c r="H208" s="40"/>
      <c r="K208" s="41"/>
      <c r="M208" s="115"/>
      <c r="R208" s="40"/>
      <c r="S208" s="40"/>
      <c r="T208" s="42"/>
      <c r="X208" s="115"/>
      <c r="AC208" s="43"/>
      <c r="AD208" s="43"/>
      <c r="AI208" s="115"/>
      <c r="AT208" s="115"/>
      <c r="AY208" s="44"/>
      <c r="BD208" s="5"/>
      <c r="BN208" s="5"/>
      <c r="CG208" s="45"/>
      <c r="CH208" s="115"/>
      <c r="CS208" s="115"/>
      <c r="CT208" s="134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3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</row>
    <row r="209" spans="1:147" s="38" customFormat="1" x14ac:dyDescent="0.8">
      <c r="A209" s="39"/>
      <c r="G209" s="40"/>
      <c r="H209" s="40"/>
      <c r="K209" s="41"/>
      <c r="M209" s="115"/>
      <c r="R209" s="40"/>
      <c r="S209" s="40"/>
      <c r="T209" s="42"/>
      <c r="X209" s="115"/>
      <c r="AC209" s="43"/>
      <c r="AD209" s="43"/>
      <c r="AI209" s="115"/>
      <c r="AT209" s="115"/>
      <c r="AY209" s="44"/>
      <c r="BD209" s="5"/>
      <c r="BN209" s="5"/>
      <c r="CG209" s="45"/>
      <c r="CH209" s="115"/>
      <c r="CS209" s="115"/>
      <c r="CT209" s="134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3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</row>
    <row r="210" spans="1:147" s="38" customFormat="1" x14ac:dyDescent="0.8">
      <c r="A210" s="39"/>
      <c r="G210" s="40"/>
      <c r="H210" s="40"/>
      <c r="K210" s="41"/>
      <c r="M210" s="115"/>
      <c r="R210" s="40"/>
      <c r="S210" s="40"/>
      <c r="T210" s="42"/>
      <c r="X210" s="115"/>
      <c r="AC210" s="43"/>
      <c r="AD210" s="43"/>
      <c r="AI210" s="115"/>
      <c r="AT210" s="115"/>
      <c r="AY210" s="44"/>
      <c r="BD210" s="5"/>
      <c r="BN210" s="5"/>
      <c r="CG210" s="45"/>
      <c r="CH210" s="115"/>
      <c r="CS210" s="115"/>
      <c r="CT210" s="134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3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</row>
  </sheetData>
  <mergeCells count="17">
    <mergeCell ref="CI2:CR2"/>
    <mergeCell ref="CW2:CX2"/>
    <mergeCell ref="CS1:CS2"/>
    <mergeCell ref="B2:B3"/>
    <mergeCell ref="C2:L2"/>
    <mergeCell ref="N2:W2"/>
    <mergeCell ref="Y2:AH2"/>
    <mergeCell ref="M1:M2"/>
    <mergeCell ref="X1:X2"/>
    <mergeCell ref="AJ2:AS2"/>
    <mergeCell ref="AU2:BC2"/>
    <mergeCell ref="AT1:AT2"/>
    <mergeCell ref="CH1:CH2"/>
    <mergeCell ref="AI1:AI2"/>
    <mergeCell ref="BE2:BM2"/>
    <mergeCell ref="BO2:BW2"/>
    <mergeCell ref="BX2:CG2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4"/>
  <sheetViews>
    <sheetView topLeftCell="A12" zoomScale="65" zoomScaleNormal="70" workbookViewId="0">
      <selection activeCell="AD1" sqref="AD1:AH1048576"/>
    </sheetView>
  </sheetViews>
  <sheetFormatPr baseColWidth="10" defaultColWidth="11.47265625" defaultRowHeight="15.3" x14ac:dyDescent="0.55000000000000004"/>
  <cols>
    <col min="1" max="2" width="11.47265625" style="79"/>
    <col min="3" max="3" width="36.3125" style="79" bestFit="1" customWidth="1"/>
    <col min="4" max="4" width="13.68359375" style="79" bestFit="1" customWidth="1"/>
    <col min="5" max="5" width="11.47265625" style="79"/>
    <col min="6" max="6" width="13.5234375" style="79" customWidth="1"/>
    <col min="7" max="7" width="11.47265625" style="79"/>
    <col min="8" max="8" width="32.83984375" style="79" bestFit="1" customWidth="1"/>
    <col min="9" max="9" width="13.68359375" style="79" bestFit="1" customWidth="1"/>
    <col min="10" max="10" width="14" style="79" bestFit="1" customWidth="1"/>
    <col min="11" max="11" width="17.47265625" style="79" customWidth="1"/>
    <col min="12" max="12" width="11.47265625" style="79"/>
    <col min="13" max="13" width="19.47265625" style="79" bestFit="1" customWidth="1"/>
    <col min="14" max="14" width="17.83984375" style="79" bestFit="1" customWidth="1"/>
    <col min="15" max="15" width="15.47265625" style="79" customWidth="1"/>
    <col min="16" max="16" width="19.47265625" style="79" customWidth="1"/>
    <col min="17" max="17" width="18" style="79" customWidth="1"/>
    <col min="18" max="18" width="15.68359375" style="79" customWidth="1"/>
    <col min="19" max="19" width="17.47265625" style="79" bestFit="1" customWidth="1"/>
    <col min="20" max="21" width="11.47265625" style="79"/>
    <col min="22" max="22" width="17" style="79" bestFit="1" customWidth="1"/>
    <col min="23" max="23" width="16.68359375" style="79" bestFit="1" customWidth="1"/>
    <col min="24" max="25" width="29.83984375" style="79" bestFit="1" customWidth="1"/>
    <col min="26" max="27" width="11.47265625" style="79" bestFit="1" customWidth="1"/>
    <col min="28" max="28" width="20.47265625" style="79" customWidth="1"/>
    <col min="29" max="16384" width="11.47265625" style="79"/>
  </cols>
  <sheetData>
    <row r="1" spans="1:28" ht="15.6" thickBot="1" x14ac:dyDescent="0.6">
      <c r="B1" s="179" t="s">
        <v>79</v>
      </c>
      <c r="C1" s="180"/>
      <c r="D1" s="181"/>
      <c r="G1" s="179" t="s">
        <v>80</v>
      </c>
      <c r="H1" s="180"/>
      <c r="I1" s="181"/>
      <c r="J1" s="144" t="s">
        <v>67</v>
      </c>
      <c r="M1" s="182" t="str">
        <f>M43</f>
        <v>Données juin 2024</v>
      </c>
      <c r="N1" s="182"/>
      <c r="O1" s="182"/>
      <c r="P1" s="182"/>
      <c r="Q1" s="182"/>
      <c r="R1" s="182"/>
      <c r="S1" s="182"/>
      <c r="V1" s="182" t="str">
        <f>M1</f>
        <v>Données juin 2024</v>
      </c>
      <c r="W1" s="182"/>
      <c r="X1" s="182"/>
      <c r="Y1" s="182"/>
      <c r="Z1" s="182"/>
      <c r="AA1" s="182"/>
      <c r="AB1" s="182"/>
    </row>
    <row r="2" spans="1:28" x14ac:dyDescent="0.55000000000000004">
      <c r="B2" s="80" t="s">
        <v>10</v>
      </c>
      <c r="C2" s="83" t="s">
        <v>41</v>
      </c>
      <c r="D2" s="83" t="s">
        <v>42</v>
      </c>
      <c r="G2" s="80" t="s">
        <v>10</v>
      </c>
      <c r="H2" s="83" t="s">
        <v>43</v>
      </c>
      <c r="I2" s="83" t="s">
        <v>42</v>
      </c>
      <c r="J2" s="79" t="s">
        <v>66</v>
      </c>
      <c r="L2" s="86"/>
      <c r="M2" s="87" t="s">
        <v>37</v>
      </c>
      <c r="N2" s="87" t="s">
        <v>38</v>
      </c>
      <c r="O2" s="87" t="s">
        <v>46</v>
      </c>
      <c r="P2" s="87" t="s">
        <v>45</v>
      </c>
      <c r="Q2" s="87" t="s">
        <v>35</v>
      </c>
      <c r="R2" s="87" t="s">
        <v>39</v>
      </c>
      <c r="S2" s="87" t="s">
        <v>40</v>
      </c>
      <c r="U2" s="149"/>
      <c r="V2" s="87" t="s">
        <v>37</v>
      </c>
      <c r="W2" s="87" t="s">
        <v>38</v>
      </c>
      <c r="X2" s="87" t="s">
        <v>46</v>
      </c>
      <c r="Y2" s="87" t="s">
        <v>46</v>
      </c>
      <c r="Z2" s="87" t="s">
        <v>35</v>
      </c>
      <c r="AA2" s="87" t="s">
        <v>39</v>
      </c>
      <c r="AB2" s="87" t="s">
        <v>40</v>
      </c>
    </row>
    <row r="3" spans="1:28" x14ac:dyDescent="0.55000000000000004">
      <c r="B3" s="81">
        <v>1</v>
      </c>
      <c r="C3" s="84">
        <f>'Prod juin 2024'!G4+'Prod juin 2024'!R4+'Prod juin 2024'!AN4+'Prod juin 2024'!CB4+'Prod juin 2024'!CM4</f>
        <v>7345</v>
      </c>
      <c r="D3" s="84">
        <f>C3</f>
        <v>7345</v>
      </c>
      <c r="G3" s="81">
        <v>1</v>
      </c>
      <c r="H3" s="84">
        <f>'Prod juin 2024'!H4+'Prod juin 2024'!S4+'Prod juin 2024'!AO4+'Prod juin 2024'!CC4+'Prod juin 2024'!CN4</f>
        <v>7649</v>
      </c>
      <c r="I3" s="84">
        <f>H3</f>
        <v>7649</v>
      </c>
      <c r="J3" s="82">
        <f>C3-H3</f>
        <v>-304</v>
      </c>
      <c r="L3" s="88" t="s">
        <v>29</v>
      </c>
      <c r="M3" s="89">
        <f>'Prod juin 2024'!G35</f>
        <v>100695.4</v>
      </c>
      <c r="N3" s="90">
        <f>'Prod juin 2024'!H35</f>
        <v>90559</v>
      </c>
      <c r="O3" s="99">
        <f>N3/$N$9</f>
        <v>0.36787777353493173</v>
      </c>
      <c r="P3" s="92">
        <f>(M3-N3)/M3</f>
        <v>0.10066398266455066</v>
      </c>
      <c r="Q3" s="93">
        <f>'Prod juin 2024'!I35</f>
        <v>0</v>
      </c>
      <c r="R3" s="94">
        <f>'Prod juin 2024'!J35</f>
        <v>3.0000000000000013</v>
      </c>
      <c r="S3" s="91">
        <f>'Prod juin 2024'!K35</f>
        <v>712</v>
      </c>
      <c r="U3" s="150" t="s">
        <v>29</v>
      </c>
      <c r="V3" s="89">
        <f>M3</f>
        <v>100695.4</v>
      </c>
      <c r="W3" s="90">
        <f>N3</f>
        <v>90559</v>
      </c>
      <c r="X3" s="99">
        <f>W3/$N$9</f>
        <v>0.36787777353493173</v>
      </c>
      <c r="Y3" s="92">
        <f>(V3-W3)/V3</f>
        <v>0.10066398266455066</v>
      </c>
      <c r="Z3" s="93">
        <f t="shared" ref="Z3:AB3" si="0">Q3</f>
        <v>0</v>
      </c>
      <c r="AA3" s="94">
        <f t="shared" si="0"/>
        <v>3.0000000000000013</v>
      </c>
      <c r="AB3" s="91">
        <f t="shared" si="0"/>
        <v>712</v>
      </c>
    </row>
    <row r="4" spans="1:28" x14ac:dyDescent="0.55000000000000004">
      <c r="B4" s="81">
        <v>2</v>
      </c>
      <c r="C4" s="84">
        <f>'Prod juin 2024'!G5+'Prod juin 2024'!R5+'Prod juin 2024'!AN5+'Prod juin 2024'!CB5+'Prod juin 2024'!CM5</f>
        <v>7227.6</v>
      </c>
      <c r="D4" s="84">
        <f>C4+D3</f>
        <v>14572.6</v>
      </c>
      <c r="G4" s="81">
        <v>2</v>
      </c>
      <c r="H4" s="84">
        <f>'Prod juin 2024'!H5+'Prod juin 2024'!S5+'Prod juin 2024'!AO5+'Prod juin 2024'!CC5+'Prod juin 2024'!CN5</f>
        <v>7259</v>
      </c>
      <c r="I4" s="84">
        <f>H4+I3</f>
        <v>14908</v>
      </c>
      <c r="J4" s="82">
        <f t="shared" ref="J4:J32" si="1">C4-H4</f>
        <v>-31.399999999999636</v>
      </c>
      <c r="L4" s="88" t="s">
        <v>30</v>
      </c>
      <c r="M4" s="89">
        <f>'Prod juin 2024'!R35</f>
        <v>11117.8</v>
      </c>
      <c r="N4" s="90">
        <f>'Prod juin 2024'!S35</f>
        <v>9745</v>
      </c>
      <c r="O4" s="99">
        <f t="shared" ref="O4:O8" si="2">N4/$N$9</f>
        <v>3.9587107886548102E-2</v>
      </c>
      <c r="P4" s="92">
        <f>(M4-N4)/M4</f>
        <v>0.12347766644480017</v>
      </c>
      <c r="Q4" s="93">
        <f>'Prod juin 2024'!T35</f>
        <v>0</v>
      </c>
      <c r="R4" s="94">
        <f>'Prod juin 2024'!U35</f>
        <v>0</v>
      </c>
      <c r="S4" s="91">
        <f>'Prod juin 2024'!V35</f>
        <v>377</v>
      </c>
      <c r="U4" s="150" t="s">
        <v>44</v>
      </c>
      <c r="V4" s="89">
        <f>M4+M5+M6+M7+M8</f>
        <v>174354.2</v>
      </c>
      <c r="W4" s="90">
        <f>N4+N5+N6+N7+N8</f>
        <v>155607</v>
      </c>
      <c r="X4" s="99">
        <f>W4/$N$9</f>
        <v>0.63212222646506833</v>
      </c>
      <c r="Y4" s="92">
        <f>(V4-W4)/V4</f>
        <v>0.10752365013289046</v>
      </c>
      <c r="Z4" s="93">
        <f t="shared" ref="Z4:AB4" si="3">Q4+Q5+Q6+Q7+Q8</f>
        <v>0</v>
      </c>
      <c r="AA4" s="94">
        <f t="shared" si="3"/>
        <v>15.000000000000007</v>
      </c>
      <c r="AB4" s="91">
        <f t="shared" si="3"/>
        <v>1522</v>
      </c>
    </row>
    <row r="5" spans="1:28" x14ac:dyDescent="0.55000000000000004">
      <c r="A5" s="142"/>
      <c r="B5" s="81">
        <v>3</v>
      </c>
      <c r="C5" s="84">
        <f>'Prod juin 2024'!G6+'Prod juin 2024'!R6+'Prod juin 2024'!AN6+'Prod juin 2024'!CB6+'Prod juin 2024'!CM6</f>
        <v>7866</v>
      </c>
      <c r="D5" s="84">
        <f t="shared" ref="D5:D33" si="4">C5+D4</f>
        <v>22438.6</v>
      </c>
      <c r="G5" s="81">
        <v>3</v>
      </c>
      <c r="H5" s="84">
        <f>'Prod juin 2024'!H6+'Prod juin 2024'!S6+'Prod juin 2024'!AO6+'Prod juin 2024'!CC6+'Prod juin 2024'!CN6</f>
        <v>6973</v>
      </c>
      <c r="I5" s="84">
        <f t="shared" ref="I5:I33" si="5">H5+I4</f>
        <v>21881</v>
      </c>
      <c r="J5" s="82">
        <f t="shared" si="1"/>
        <v>893</v>
      </c>
      <c r="K5" s="190"/>
      <c r="L5" s="88" t="s">
        <v>31</v>
      </c>
      <c r="M5" s="89">
        <f>'Prod juin 2024'!AC35</f>
        <v>0</v>
      </c>
      <c r="N5" s="90">
        <f>'Prod juin 2024'!AD35</f>
        <v>0</v>
      </c>
      <c r="O5" s="99">
        <f t="shared" si="2"/>
        <v>0</v>
      </c>
      <c r="P5" s="92"/>
      <c r="Q5" s="93">
        <f>'Prod juin 2024'!AE35</f>
        <v>0</v>
      </c>
      <c r="R5" s="94">
        <f>'Prod juin 2024'!AF35</f>
        <v>0</v>
      </c>
      <c r="S5" s="91">
        <f>'Prod juin 2024'!AG35</f>
        <v>0</v>
      </c>
    </row>
    <row r="6" spans="1:28" x14ac:dyDescent="0.55000000000000004">
      <c r="B6" s="81">
        <v>4</v>
      </c>
      <c r="C6" s="84">
        <f>'Prod juin 2024'!G7+'Prod juin 2024'!R7+'Prod juin 2024'!AN7+'Prod juin 2024'!CB7+'Prod juin 2024'!CM7</f>
        <v>9420</v>
      </c>
      <c r="D6" s="84">
        <f t="shared" si="4"/>
        <v>31858.6</v>
      </c>
      <c r="G6" s="81">
        <v>4</v>
      </c>
      <c r="H6" s="84">
        <f>'Prod juin 2024'!H7+'Prod juin 2024'!S7+'Prod juin 2024'!AO7+'Prod juin 2024'!CC7+'Prod juin 2024'!CN7</f>
        <v>8513</v>
      </c>
      <c r="I6" s="84">
        <f t="shared" si="5"/>
        <v>30394</v>
      </c>
      <c r="J6" s="82">
        <f t="shared" si="1"/>
        <v>907</v>
      </c>
      <c r="K6" s="190"/>
      <c r="L6" s="88" t="s">
        <v>32</v>
      </c>
      <c r="M6" s="89">
        <f>'Prod juin 2024'!AN35</f>
        <v>86551.1</v>
      </c>
      <c r="N6" s="90">
        <f>'Prod juin 2024'!AO35</f>
        <v>77346</v>
      </c>
      <c r="O6" s="99">
        <f t="shared" si="2"/>
        <v>0.31420261124606974</v>
      </c>
      <c r="P6" s="92">
        <f t="shared" ref="P6:P9" si="6">(M6-N6)/M6</f>
        <v>0.10635451195883132</v>
      </c>
      <c r="Q6" s="93">
        <f>'Prod juin 2024'!AP35</f>
        <v>0</v>
      </c>
      <c r="R6" s="94">
        <f>'Prod juin 2024'!AQ35</f>
        <v>6.0000000000000027</v>
      </c>
      <c r="S6" s="91">
        <f>'Prod juin 2024'!AR35</f>
        <v>379</v>
      </c>
    </row>
    <row r="7" spans="1:28" x14ac:dyDescent="0.55000000000000004">
      <c r="B7" s="81">
        <v>5</v>
      </c>
      <c r="C7" s="84">
        <f>'Prod juin 2024'!G8+'Prod juin 2024'!R8+'Prod juin 2024'!AN8+'Prod juin 2024'!CB8+'Prod juin 2024'!CM8</f>
        <v>9384</v>
      </c>
      <c r="D7" s="84">
        <f t="shared" si="4"/>
        <v>41242.6</v>
      </c>
      <c r="G7" s="81">
        <v>5</v>
      </c>
      <c r="H7" s="84">
        <f>'Prod juin 2024'!H8+'Prod juin 2024'!S8+'Prod juin 2024'!AO8+'Prod juin 2024'!CC8+'Prod juin 2024'!CN8</f>
        <v>8568</v>
      </c>
      <c r="I7" s="84">
        <f t="shared" si="5"/>
        <v>38962</v>
      </c>
      <c r="J7" s="82">
        <f t="shared" si="1"/>
        <v>816</v>
      </c>
      <c r="L7" s="88" t="s">
        <v>33</v>
      </c>
      <c r="M7" s="89">
        <f>'Prod juin 2024'!CB35</f>
        <v>18928.599999999999</v>
      </c>
      <c r="N7" s="90">
        <f>'Prod juin 2024'!CC35</f>
        <v>16856</v>
      </c>
      <c r="O7" s="158">
        <f t="shared" si="2"/>
        <v>6.847411909036992E-2</v>
      </c>
      <c r="P7" s="92">
        <f t="shared" si="6"/>
        <v>0.10949568378009988</v>
      </c>
      <c r="Q7" s="93">
        <f>'Prod juin 2024'!CD35</f>
        <v>0</v>
      </c>
      <c r="R7" s="94">
        <f>'Prod juin 2024'!CE35</f>
        <v>3.0000000000000013</v>
      </c>
      <c r="S7" s="91">
        <f>'Prod juin 2024'!CF35</f>
        <v>341</v>
      </c>
    </row>
    <row r="8" spans="1:28" x14ac:dyDescent="0.55000000000000004">
      <c r="B8" s="81">
        <v>6</v>
      </c>
      <c r="C8" s="84">
        <f>'Prod juin 2024'!G9+'Prod juin 2024'!R9+'Prod juin 2024'!AN9+'Prod juin 2024'!CB9+'Prod juin 2024'!CM9</f>
        <v>9435</v>
      </c>
      <c r="D8" s="84">
        <f t="shared" si="4"/>
        <v>50677.599999999999</v>
      </c>
      <c r="G8" s="81">
        <v>6</v>
      </c>
      <c r="H8" s="84">
        <f>'Prod juin 2024'!H9+'Prod juin 2024'!S9+'Prod juin 2024'!AO9+'Prod juin 2024'!CC9+'Prod juin 2024'!CN9</f>
        <v>8404</v>
      </c>
      <c r="I8" s="84">
        <f t="shared" si="5"/>
        <v>47366</v>
      </c>
      <c r="J8" s="82">
        <f t="shared" si="1"/>
        <v>1031</v>
      </c>
      <c r="L8" s="88" t="s">
        <v>34</v>
      </c>
      <c r="M8" s="89">
        <f>'Prod juin 2024'!CM35</f>
        <v>57756.7</v>
      </c>
      <c r="N8" s="90">
        <f>'Prod juin 2024'!CN35</f>
        <v>51660</v>
      </c>
      <c r="O8" s="99">
        <f t="shared" si="2"/>
        <v>0.20985838824208056</v>
      </c>
      <c r="P8" s="92">
        <f t="shared" si="6"/>
        <v>0.10555831617803645</v>
      </c>
      <c r="Q8" s="93">
        <f>'Prod juin 2024'!CO35</f>
        <v>0</v>
      </c>
      <c r="R8" s="94">
        <f>'Prod juin 2024'!CP35</f>
        <v>6.0000000000000027</v>
      </c>
      <c r="S8" s="91">
        <f>'Prod juin 2024'!CQ35</f>
        <v>425</v>
      </c>
    </row>
    <row r="9" spans="1:28" x14ac:dyDescent="0.55000000000000004">
      <c r="B9" s="81">
        <v>7</v>
      </c>
      <c r="C9" s="84">
        <f>'Prod juin 2024'!G10+'Prod juin 2024'!R10+'Prod juin 2024'!AN10+'Prod juin 2024'!CB10+'Prod juin 2024'!CM10</f>
        <v>10463</v>
      </c>
      <c r="D9" s="84">
        <f t="shared" si="4"/>
        <v>61140.6</v>
      </c>
      <c r="G9" s="81">
        <v>7</v>
      </c>
      <c r="H9" s="84">
        <f>'Prod juin 2024'!H10+'Prod juin 2024'!S10+'Prod juin 2024'!AO10+'Prod juin 2024'!CC10+'Prod juin 2024'!CN10</f>
        <v>7296</v>
      </c>
      <c r="I9" s="84">
        <f t="shared" si="5"/>
        <v>54662</v>
      </c>
      <c r="J9" s="82">
        <f t="shared" si="1"/>
        <v>3167</v>
      </c>
      <c r="L9" s="98" t="s">
        <v>36</v>
      </c>
      <c r="M9" s="95">
        <f>SUM(M3:M8)</f>
        <v>275049.59999999998</v>
      </c>
      <c r="N9" s="95">
        <f>SUM(N3:N8)</f>
        <v>246166</v>
      </c>
      <c r="O9" s="95"/>
      <c r="P9" s="96">
        <f t="shared" si="6"/>
        <v>0.10501233232115219</v>
      </c>
      <c r="Q9" s="97">
        <f>SUM(Q3:Q8)</f>
        <v>0</v>
      </c>
      <c r="R9" s="97">
        <f>SUM(R3:R8)</f>
        <v>18.000000000000007</v>
      </c>
      <c r="S9" s="95">
        <f>SUM(S3:S8)</f>
        <v>2234</v>
      </c>
    </row>
    <row r="10" spans="1:28" x14ac:dyDescent="0.55000000000000004">
      <c r="A10" s="142"/>
      <c r="B10" s="81">
        <v>8</v>
      </c>
      <c r="C10" s="84">
        <f>'Prod juin 2024'!G11+'Prod juin 2024'!R11+'Prod juin 2024'!AN11+'Prod juin 2024'!CB11+'Prod juin 2024'!CM11</f>
        <v>10812</v>
      </c>
      <c r="D10" s="84">
        <f t="shared" si="4"/>
        <v>71952.600000000006</v>
      </c>
      <c r="G10" s="81">
        <v>8</v>
      </c>
      <c r="H10" s="84">
        <f>'Prod juin 2024'!H11+'Prod juin 2024'!S11+'Prod juin 2024'!AO11+'Prod juin 2024'!CC11+'Prod juin 2024'!CN11</f>
        <v>11238</v>
      </c>
      <c r="I10" s="84">
        <f t="shared" si="5"/>
        <v>65900</v>
      </c>
      <c r="J10" s="82">
        <f t="shared" si="1"/>
        <v>-426</v>
      </c>
    </row>
    <row r="11" spans="1:28" x14ac:dyDescent="0.55000000000000004">
      <c r="B11" s="81">
        <v>9</v>
      </c>
      <c r="C11" s="84">
        <f>'Prod juin 2024'!G12+'Prod juin 2024'!R12+'Prod juin 2024'!AN12+'Prod juin 2024'!CB12+'Prod juin 2024'!CM12</f>
        <v>9950</v>
      </c>
      <c r="D11" s="84">
        <f t="shared" si="4"/>
        <v>81902.600000000006</v>
      </c>
      <c r="G11" s="81">
        <v>9</v>
      </c>
      <c r="H11" s="84">
        <f>'Prod juin 2024'!H12+'Prod juin 2024'!S12+'Prod juin 2024'!AO12+'Prod juin 2024'!CC12+'Prod juin 2024'!CN12</f>
        <v>5863</v>
      </c>
      <c r="I11" s="84">
        <f t="shared" si="5"/>
        <v>71763</v>
      </c>
      <c r="J11" s="82">
        <f t="shared" si="1"/>
        <v>4087</v>
      </c>
    </row>
    <row r="12" spans="1:28" x14ac:dyDescent="0.55000000000000004">
      <c r="A12" s="142"/>
      <c r="B12" s="81">
        <v>10</v>
      </c>
      <c r="C12" s="84">
        <f>'Prod juin 2024'!G13+'Prod juin 2024'!R13+'Prod juin 2024'!AN13+'Prod juin 2024'!CB13+'Prod juin 2024'!CM13</f>
        <v>9586</v>
      </c>
      <c r="D12" s="84">
        <f t="shared" si="4"/>
        <v>91488.6</v>
      </c>
      <c r="G12" s="81">
        <v>10</v>
      </c>
      <c r="H12" s="84">
        <f>'Prod juin 2024'!H13+'Prod juin 2024'!S13+'Prod juin 2024'!AO13+'Prod juin 2024'!CC13+'Prod juin 2024'!CN13</f>
        <v>11156</v>
      </c>
      <c r="I12" s="84">
        <f t="shared" si="5"/>
        <v>82919</v>
      </c>
      <c r="J12" s="82">
        <f t="shared" si="1"/>
        <v>-1570</v>
      </c>
    </row>
    <row r="13" spans="1:28" x14ac:dyDescent="0.55000000000000004">
      <c r="B13" s="81">
        <v>11</v>
      </c>
      <c r="C13" s="84">
        <f>'Prod juin 2024'!G14+'Prod juin 2024'!R14+'Prod juin 2024'!AN14+'Prod juin 2024'!CB14+'Prod juin 2024'!CM14</f>
        <v>9780</v>
      </c>
      <c r="D13" s="84">
        <f t="shared" si="4"/>
        <v>101268.6</v>
      </c>
      <c r="G13" s="81">
        <v>11</v>
      </c>
      <c r="H13" s="84">
        <f>'Prod juin 2024'!H14+'Prod juin 2024'!S14+'Prod juin 2024'!AO14+'Prod juin 2024'!CC14+'Prod juin 2024'!CN14</f>
        <v>9047</v>
      </c>
      <c r="I13" s="84">
        <f t="shared" si="5"/>
        <v>91966</v>
      </c>
      <c r="J13" s="82">
        <f t="shared" si="1"/>
        <v>733</v>
      </c>
    </row>
    <row r="14" spans="1:28" x14ac:dyDescent="0.55000000000000004">
      <c r="B14" s="81">
        <v>12</v>
      </c>
      <c r="C14" s="84">
        <f>'Prod juin 2024'!G15+'Prod juin 2024'!R15+'Prod juin 2024'!AN15+'Prod juin 2024'!CB15+'Prod juin 2024'!CM15</f>
        <v>9440</v>
      </c>
      <c r="D14" s="84">
        <f t="shared" si="4"/>
        <v>110708.6</v>
      </c>
      <c r="G14" s="81">
        <v>12</v>
      </c>
      <c r="H14" s="84">
        <f>'Prod juin 2024'!H15+'Prod juin 2024'!S15+'Prod juin 2024'!AO15+'Prod juin 2024'!CC15+'Prod juin 2024'!CN15</f>
        <v>7995</v>
      </c>
      <c r="I14" s="84">
        <f t="shared" si="5"/>
        <v>99961</v>
      </c>
      <c r="J14" s="82">
        <f t="shared" si="1"/>
        <v>1445</v>
      </c>
    </row>
    <row r="15" spans="1:28" x14ac:dyDescent="0.55000000000000004">
      <c r="B15" s="81">
        <v>13</v>
      </c>
      <c r="C15" s="84">
        <f>'Prod juin 2024'!G16+'Prod juin 2024'!R16+'Prod juin 2024'!AN16+'Prod juin 2024'!CB16+'Prod juin 2024'!CM16</f>
        <v>9124</v>
      </c>
      <c r="D15" s="84">
        <f t="shared" si="4"/>
        <v>119832.6</v>
      </c>
      <c r="G15" s="81">
        <v>13</v>
      </c>
      <c r="H15" s="84">
        <f>'Prod juin 2024'!H16+'Prod juin 2024'!S16+'Prod juin 2024'!AO16+'Prod juin 2024'!CC16+'Prod juin 2024'!CN16</f>
        <v>8452</v>
      </c>
      <c r="I15" s="84">
        <f t="shared" si="5"/>
        <v>108413</v>
      </c>
      <c r="J15" s="82">
        <f t="shared" si="1"/>
        <v>672</v>
      </c>
    </row>
    <row r="16" spans="1:28" x14ac:dyDescent="0.55000000000000004">
      <c r="B16" s="81">
        <v>14</v>
      </c>
      <c r="C16" s="84">
        <f>'Prod juin 2024'!G17+'Prod juin 2024'!R17+'Prod juin 2024'!AN17+'Prod juin 2024'!CB17+'Prod juin 2024'!CM17</f>
        <v>8867</v>
      </c>
      <c r="D16" s="84">
        <f t="shared" si="4"/>
        <v>128699.6</v>
      </c>
      <c r="G16" s="81">
        <v>14</v>
      </c>
      <c r="H16" s="84">
        <f>'Prod juin 2024'!H17+'Prod juin 2024'!S17+'Prod juin 2024'!AO17+'Prod juin 2024'!CC17+'Prod juin 2024'!CN17</f>
        <v>7473</v>
      </c>
      <c r="I16" s="84">
        <f t="shared" si="5"/>
        <v>115886</v>
      </c>
      <c r="J16" s="82">
        <f t="shared" si="1"/>
        <v>1394</v>
      </c>
    </row>
    <row r="17" spans="1:13" x14ac:dyDescent="0.55000000000000004">
      <c r="A17" s="142"/>
      <c r="B17" s="81">
        <v>15</v>
      </c>
      <c r="C17" s="84">
        <f>'Prod juin 2024'!G18+'Prod juin 2024'!R18+'Prod juin 2024'!AN18+'Prod juin 2024'!CB18+'Prod juin 2024'!CM18</f>
        <v>9427</v>
      </c>
      <c r="D17" s="84">
        <f t="shared" si="4"/>
        <v>138126.6</v>
      </c>
      <c r="G17" s="81">
        <v>15</v>
      </c>
      <c r="H17" s="84">
        <f>'Prod juin 2024'!H18+'Prod juin 2024'!S18+'Prod juin 2024'!AO18+'Prod juin 2024'!CC18+'Prod juin 2024'!CN18</f>
        <v>5710</v>
      </c>
      <c r="I17" s="84">
        <f t="shared" si="5"/>
        <v>121596</v>
      </c>
      <c r="J17" s="82">
        <f t="shared" si="1"/>
        <v>3717</v>
      </c>
    </row>
    <row r="18" spans="1:13" x14ac:dyDescent="0.55000000000000004">
      <c r="B18" s="81">
        <v>16</v>
      </c>
      <c r="C18" s="84">
        <f>'Prod juin 2024'!G19+'Prod juin 2024'!R19+'Prod juin 2024'!AN19+'Prod juin 2024'!CB19+'Prod juin 2024'!CM19</f>
        <v>9500</v>
      </c>
      <c r="D18" s="84">
        <f t="shared" si="4"/>
        <v>147626.6</v>
      </c>
      <c r="G18" s="81">
        <v>16</v>
      </c>
      <c r="H18" s="84">
        <f>'Prod juin 2024'!H19+'Prod juin 2024'!S19+'Prod juin 2024'!AO19+'Prod juin 2024'!CC19+'Prod juin 2024'!CN19</f>
        <v>7016</v>
      </c>
      <c r="I18" s="84">
        <f t="shared" si="5"/>
        <v>128612</v>
      </c>
      <c r="J18" s="82">
        <f t="shared" si="1"/>
        <v>2484</v>
      </c>
    </row>
    <row r="19" spans="1:13" x14ac:dyDescent="0.55000000000000004">
      <c r="B19" s="81">
        <v>17</v>
      </c>
      <c r="C19" s="84">
        <f>'Prod juin 2024'!G20+'Prod juin 2024'!R20+'Prod juin 2024'!AN20+'Prod juin 2024'!CB20+'Prod juin 2024'!CM20</f>
        <v>8728</v>
      </c>
      <c r="D19" s="84">
        <f t="shared" si="4"/>
        <v>156354.6</v>
      </c>
      <c r="G19" s="81">
        <v>17</v>
      </c>
      <c r="H19" s="84">
        <f>'Prod juin 2024'!H20+'Prod juin 2024'!S20+'Prod juin 2024'!AO20+'Prod juin 2024'!CC20+'Prod juin 2024'!CN20</f>
        <v>6442</v>
      </c>
      <c r="I19" s="84">
        <f t="shared" si="5"/>
        <v>135054</v>
      </c>
      <c r="J19" s="82">
        <f t="shared" si="1"/>
        <v>2286</v>
      </c>
    </row>
    <row r="20" spans="1:13" x14ac:dyDescent="0.55000000000000004">
      <c r="A20" s="142"/>
      <c r="B20" s="81">
        <v>18</v>
      </c>
      <c r="C20" s="84">
        <f>'Prod juin 2024'!G21+'Prod juin 2024'!R21+'Prod juin 2024'!AN21+'Prod juin 2024'!CB21+'Prod juin 2024'!CM21</f>
        <v>8465</v>
      </c>
      <c r="D20" s="84">
        <f t="shared" si="4"/>
        <v>164819.6</v>
      </c>
      <c r="G20" s="81">
        <v>18</v>
      </c>
      <c r="H20" s="84">
        <f>'Prod juin 2024'!H21+'Prod juin 2024'!S21+'Prod juin 2024'!AO21+'Prod juin 2024'!CC21+'Prod juin 2024'!CN21</f>
        <v>12714</v>
      </c>
      <c r="I20" s="84">
        <f t="shared" si="5"/>
        <v>147768</v>
      </c>
      <c r="J20" s="82">
        <f t="shared" si="1"/>
        <v>-4249</v>
      </c>
    </row>
    <row r="21" spans="1:13" x14ac:dyDescent="0.55000000000000004">
      <c r="A21" s="143"/>
      <c r="B21" s="81">
        <v>19</v>
      </c>
      <c r="C21" s="84">
        <f>'Prod juin 2024'!G22+'Prod juin 2024'!R22+'Prod juin 2024'!AN22+'Prod juin 2024'!CB22+'Prod juin 2024'!CM22</f>
        <v>8785</v>
      </c>
      <c r="D21" s="84">
        <f t="shared" si="4"/>
        <v>173604.6</v>
      </c>
      <c r="G21" s="81">
        <v>19</v>
      </c>
      <c r="H21" s="84">
        <f>'Prod juin 2024'!H22+'Prod juin 2024'!S22+'Prod juin 2024'!AO22+'Prod juin 2024'!CC22+'Prod juin 2024'!CN22</f>
        <v>8971</v>
      </c>
      <c r="I21" s="84">
        <f t="shared" si="5"/>
        <v>156739</v>
      </c>
      <c r="J21" s="82">
        <f t="shared" si="1"/>
        <v>-186</v>
      </c>
    </row>
    <row r="22" spans="1:13" x14ac:dyDescent="0.55000000000000004">
      <c r="A22" s="142"/>
      <c r="B22" s="81">
        <v>20</v>
      </c>
      <c r="C22" s="84">
        <f>'Prod juin 2024'!G23+'Prod juin 2024'!R23+'Prod juin 2024'!AN23+'Prod juin 2024'!CB23+'Prod juin 2024'!CM23</f>
        <v>9740</v>
      </c>
      <c r="D22" s="84">
        <f t="shared" si="4"/>
        <v>183344.6</v>
      </c>
      <c r="G22" s="81">
        <v>20</v>
      </c>
      <c r="H22" s="84">
        <f>'Prod juin 2024'!H23+'Prod juin 2024'!S23+'Prod juin 2024'!AO23+'Prod juin 2024'!CC23+'Prod juin 2024'!CN23</f>
        <v>8168</v>
      </c>
      <c r="I22" s="84">
        <f t="shared" si="5"/>
        <v>164907</v>
      </c>
      <c r="J22" s="82">
        <f t="shared" si="1"/>
        <v>1572</v>
      </c>
    </row>
    <row r="23" spans="1:13" x14ac:dyDescent="0.55000000000000004">
      <c r="B23" s="81">
        <v>21</v>
      </c>
      <c r="C23" s="84">
        <f>'Prod juin 2024'!G24+'Prod juin 2024'!R24+'Prod juin 2024'!AN24+'Prod juin 2024'!CB24+'Prod juin 2024'!CM24</f>
        <v>9679</v>
      </c>
      <c r="D23" s="84">
        <f t="shared" si="4"/>
        <v>193023.6</v>
      </c>
      <c r="G23" s="81">
        <v>21</v>
      </c>
      <c r="H23" s="84">
        <f>'Prod juin 2024'!H24+'Prod juin 2024'!S24+'Prod juin 2024'!AO24+'Prod juin 2024'!CC24+'Prod juin 2024'!CN24</f>
        <v>9077</v>
      </c>
      <c r="I23" s="84">
        <f t="shared" si="5"/>
        <v>173984</v>
      </c>
      <c r="J23" s="82">
        <f t="shared" si="1"/>
        <v>602</v>
      </c>
    </row>
    <row r="24" spans="1:13" x14ac:dyDescent="0.55000000000000004">
      <c r="B24" s="81">
        <v>22</v>
      </c>
      <c r="C24" s="84">
        <f>'Prod juin 2024'!G25+'Prod juin 2024'!R25+'Prod juin 2024'!AN25+'Prod juin 2024'!CB25+'Prod juin 2024'!CM25</f>
        <v>9328</v>
      </c>
      <c r="D24" s="84">
        <f t="shared" si="4"/>
        <v>202351.6</v>
      </c>
      <c r="G24" s="81">
        <v>22</v>
      </c>
      <c r="H24" s="84">
        <f>'Prod juin 2024'!H25+'Prod juin 2024'!S25+'Prod juin 2024'!AO25+'Prod juin 2024'!CC25+'Prod juin 2024'!CN25</f>
        <v>8329</v>
      </c>
      <c r="I24" s="84">
        <f t="shared" si="5"/>
        <v>182313</v>
      </c>
      <c r="J24" s="82">
        <f t="shared" si="1"/>
        <v>999</v>
      </c>
    </row>
    <row r="25" spans="1:13" x14ac:dyDescent="0.55000000000000004">
      <c r="A25" s="142"/>
      <c r="B25" s="81">
        <v>23</v>
      </c>
      <c r="C25" s="84">
        <f>'Prod juin 2024'!G26+'Prod juin 2024'!R26+'Prod juin 2024'!AN26+'Prod juin 2024'!CB26+'Prod juin 2024'!CM26</f>
        <v>9392</v>
      </c>
      <c r="D25" s="84">
        <f t="shared" si="4"/>
        <v>211743.6</v>
      </c>
      <c r="G25" s="81">
        <v>23</v>
      </c>
      <c r="H25" s="84">
        <f>'Prod juin 2024'!H26+'Prod juin 2024'!S26+'Prod juin 2024'!AO26+'Prod juin 2024'!CC26+'Prod juin 2024'!CN26</f>
        <v>7552</v>
      </c>
      <c r="I25" s="84">
        <f t="shared" si="5"/>
        <v>189865</v>
      </c>
      <c r="J25" s="82">
        <f t="shared" si="1"/>
        <v>1840</v>
      </c>
    </row>
    <row r="26" spans="1:13" x14ac:dyDescent="0.55000000000000004">
      <c r="B26" s="81">
        <v>24</v>
      </c>
      <c r="C26" s="84">
        <f>'Prod juin 2024'!G27+'Prod juin 2024'!R27+'Prod juin 2024'!AN27+'Prod juin 2024'!CB27+'Prod juin 2024'!CM27</f>
        <v>9087</v>
      </c>
      <c r="D26" s="84">
        <f t="shared" si="4"/>
        <v>220830.6</v>
      </c>
      <c r="G26" s="81">
        <v>24</v>
      </c>
      <c r="H26" s="84">
        <f>'Prod juin 2024'!H27+'Prod juin 2024'!S27+'Prod juin 2024'!AO27+'Prod juin 2024'!CC27+'Prod juin 2024'!CN27</f>
        <v>5677</v>
      </c>
      <c r="I26" s="84">
        <f t="shared" si="5"/>
        <v>195542</v>
      </c>
      <c r="J26" s="82">
        <f t="shared" si="1"/>
        <v>3410</v>
      </c>
    </row>
    <row r="27" spans="1:13" x14ac:dyDescent="0.55000000000000004">
      <c r="B27" s="81">
        <v>25</v>
      </c>
      <c r="C27" s="84">
        <f>'Prod juin 2024'!G28+'Prod juin 2024'!R28+'Prod juin 2024'!AN28+'Prod juin 2024'!CB28+'Prod juin 2024'!CM28</f>
        <v>8579</v>
      </c>
      <c r="D27" s="84">
        <f t="shared" si="4"/>
        <v>229409.6</v>
      </c>
      <c r="G27" s="81">
        <v>25</v>
      </c>
      <c r="H27" s="84">
        <f>'Prod juin 2024'!H28+'Prod juin 2024'!S28+'Prod juin 2024'!AO28+'Prod juin 2024'!CC28+'Prod juin 2024'!CN28</f>
        <v>10107</v>
      </c>
      <c r="I27" s="84">
        <f t="shared" si="5"/>
        <v>205649</v>
      </c>
      <c r="J27" s="82">
        <f t="shared" si="1"/>
        <v>-1528</v>
      </c>
    </row>
    <row r="28" spans="1:13" x14ac:dyDescent="0.55000000000000004">
      <c r="B28" s="81">
        <v>26</v>
      </c>
      <c r="C28" s="84">
        <f>'Prod juin 2024'!G29+'Prod juin 2024'!R29+'Prod juin 2024'!AN29+'Prod juin 2024'!CB29+'Prod juin 2024'!CM29</f>
        <v>9305</v>
      </c>
      <c r="D28" s="84">
        <f t="shared" si="4"/>
        <v>238714.6</v>
      </c>
      <c r="G28" s="81">
        <v>26</v>
      </c>
      <c r="H28" s="84">
        <f>'Prod juin 2024'!H29+'Prod juin 2024'!S29+'Prod juin 2024'!AO29+'Prod juin 2024'!CC29+'Prod juin 2024'!CN29</f>
        <v>8982</v>
      </c>
      <c r="I28" s="84">
        <f t="shared" si="5"/>
        <v>214631</v>
      </c>
      <c r="J28" s="82">
        <f t="shared" si="1"/>
        <v>323</v>
      </c>
    </row>
    <row r="29" spans="1:13" x14ac:dyDescent="0.55000000000000004">
      <c r="B29" s="81">
        <v>27</v>
      </c>
      <c r="C29" s="84">
        <f>'Prod juin 2024'!G30+'Prod juin 2024'!R30+'Prod juin 2024'!AN30+'Prod juin 2024'!CB30+'Prod juin 2024'!CM30</f>
        <v>9103</v>
      </c>
      <c r="D29" s="84">
        <f t="shared" si="4"/>
        <v>247817.60000000001</v>
      </c>
      <c r="G29" s="81">
        <v>27</v>
      </c>
      <c r="H29" s="84">
        <f>'Prod juin 2024'!H30+'Prod juin 2024'!S30+'Prod juin 2024'!AO30+'Prod juin 2024'!CC30+'Prod juin 2024'!CN30</f>
        <v>7152</v>
      </c>
      <c r="I29" s="84">
        <f t="shared" si="5"/>
        <v>221783</v>
      </c>
      <c r="J29" s="82">
        <f t="shared" si="1"/>
        <v>1951</v>
      </c>
    </row>
    <row r="30" spans="1:13" x14ac:dyDescent="0.55000000000000004">
      <c r="B30" s="81">
        <v>28</v>
      </c>
      <c r="C30" s="84">
        <f>'Prod juin 2024'!G31+'Prod juin 2024'!R31+'Prod juin 2024'!AN31+'Prod juin 2024'!CB31+'Prod juin 2024'!CM31</f>
        <v>8804</v>
      </c>
      <c r="D30" s="84">
        <f t="shared" si="4"/>
        <v>256621.6</v>
      </c>
      <c r="G30" s="81">
        <v>28</v>
      </c>
      <c r="H30" s="84">
        <f>'Prod juin 2024'!H31+'Prod juin 2024'!S31+'Prod juin 2024'!AO31+'Prod juin 2024'!CC31+'Prod juin 2024'!CN31</f>
        <v>8219</v>
      </c>
      <c r="I30" s="84">
        <f t="shared" si="5"/>
        <v>230002</v>
      </c>
      <c r="J30" s="82">
        <f t="shared" si="1"/>
        <v>585</v>
      </c>
      <c r="M30" s="79">
        <v>24</v>
      </c>
    </row>
    <row r="31" spans="1:13" ht="15" customHeight="1" x14ac:dyDescent="0.55000000000000004">
      <c r="A31" s="142"/>
      <c r="B31" s="81">
        <v>29</v>
      </c>
      <c r="C31" s="84">
        <f>'Prod juin 2024'!G32+'Prod juin 2024'!R32+'Prod juin 2024'!AN32+'Prod juin 2024'!CB32+'Prod juin 2024'!CM32</f>
        <v>9232</v>
      </c>
      <c r="D31" s="84">
        <f t="shared" si="4"/>
        <v>265853.59999999998</v>
      </c>
      <c r="G31" s="81">
        <v>29</v>
      </c>
      <c r="H31" s="84">
        <f>'Prod juin 2024'!H32+'Prod juin 2024'!S32+'Prod juin 2024'!AO32+'Prod juin 2024'!CC32+'Prod juin 2024'!CN32</f>
        <v>6420</v>
      </c>
      <c r="I31" s="84">
        <f t="shared" si="5"/>
        <v>236422</v>
      </c>
      <c r="J31" s="82">
        <f t="shared" si="1"/>
        <v>2812</v>
      </c>
      <c r="M31" s="79">
        <v>14</v>
      </c>
    </row>
    <row r="32" spans="1:13" x14ac:dyDescent="0.55000000000000004">
      <c r="B32" s="81">
        <v>30</v>
      </c>
      <c r="C32" s="84">
        <f>'Prod juin 2024'!G33+'Prod juin 2024'!R33+'Prod juin 2024'!AN33+'Prod juin 2024'!CB33+'Prod juin 2024'!CM33</f>
        <v>9196</v>
      </c>
      <c r="D32" s="84">
        <f t="shared" si="4"/>
        <v>275049.59999999998</v>
      </c>
      <c r="G32" s="81">
        <v>30</v>
      </c>
      <c r="H32" s="84">
        <f>'Prod juin 2024'!H33+'Prod juin 2024'!S33+'Prod juin 2024'!AO33+'Prod juin 2024'!CC33+'Prod juin 2024'!CN33</f>
        <v>9744</v>
      </c>
      <c r="I32" s="84">
        <f t="shared" si="5"/>
        <v>246166</v>
      </c>
      <c r="J32" s="82">
        <f t="shared" si="1"/>
        <v>-548</v>
      </c>
      <c r="M32" s="79">
        <v>14</v>
      </c>
    </row>
    <row r="33" spans="2:20" x14ac:dyDescent="0.55000000000000004">
      <c r="B33" s="81">
        <v>31</v>
      </c>
      <c r="C33" s="84">
        <f>'Prod juin 2024'!G34+'Prod juin 2024'!R34+'Prod juin 2024'!AN34+'Prod juin 2024'!CB34+'Prod juin 2024'!CM34</f>
        <v>0</v>
      </c>
      <c r="D33" s="84">
        <f t="shared" si="4"/>
        <v>275049.59999999998</v>
      </c>
      <c r="G33" s="81">
        <v>31</v>
      </c>
      <c r="H33" s="84">
        <f>'Prod juin 2024'!H34+'Prod juin 2024'!S34+'Prod juin 2024'!AO34+'Prod juin 2024'!CC34+'Prod juin 2024'!CN34</f>
        <v>0</v>
      </c>
      <c r="I33" s="84">
        <f t="shared" si="5"/>
        <v>246166</v>
      </c>
      <c r="J33" s="82">
        <f>C33-H33</f>
        <v>0</v>
      </c>
      <c r="M33" s="79">
        <v>14</v>
      </c>
    </row>
    <row r="34" spans="2:20" x14ac:dyDescent="0.55000000000000004">
      <c r="B34" s="81"/>
      <c r="C34" s="84"/>
      <c r="D34" s="146">
        <f>C34+D33</f>
        <v>275049.59999999998</v>
      </c>
      <c r="G34" s="81"/>
      <c r="H34" s="84"/>
      <c r="I34" s="85">
        <f>H34+I33</f>
        <v>246166</v>
      </c>
      <c r="M34" s="79">
        <v>22</v>
      </c>
    </row>
    <row r="35" spans="2:20" x14ac:dyDescent="0.55000000000000004">
      <c r="C35" s="82"/>
      <c r="D35" s="82"/>
    </row>
    <row r="43" spans="2:20" ht="17.399999999999999" x14ac:dyDescent="0.55000000000000004">
      <c r="L43" s="110"/>
      <c r="M43" s="191" t="s">
        <v>81</v>
      </c>
      <c r="N43" s="191"/>
      <c r="O43" s="191"/>
      <c r="P43" s="191"/>
      <c r="Q43" s="191"/>
      <c r="R43" s="191"/>
      <c r="S43" s="191"/>
      <c r="T43" s="191"/>
    </row>
    <row r="44" spans="2:20" ht="17.399999999999999" x14ac:dyDescent="0.55000000000000004">
      <c r="L44" s="110"/>
      <c r="M44" s="185" t="s">
        <v>47</v>
      </c>
      <c r="N44" s="186"/>
      <c r="O44" s="187"/>
      <c r="P44" s="183" t="s">
        <v>48</v>
      </c>
      <c r="Q44" s="183" t="s">
        <v>63</v>
      </c>
      <c r="R44" s="188" t="s">
        <v>49</v>
      </c>
      <c r="S44" s="183" t="s">
        <v>50</v>
      </c>
      <c r="T44" s="151" t="s">
        <v>70</v>
      </c>
    </row>
    <row r="45" spans="2:20" ht="30.3" x14ac:dyDescent="0.55000000000000004">
      <c r="L45" s="111"/>
      <c r="M45" s="112" t="s">
        <v>51</v>
      </c>
      <c r="N45" s="112" t="s">
        <v>52</v>
      </c>
      <c r="O45" s="112" t="s">
        <v>53</v>
      </c>
      <c r="P45" s="184"/>
      <c r="Q45" s="184"/>
      <c r="R45" s="189"/>
      <c r="S45" s="184"/>
      <c r="T45" s="152">
        <f t="shared" ref="T45:T50" si="7">S3/(24*31)</f>
        <v>0.956989247311828</v>
      </c>
    </row>
    <row r="46" spans="2:20" x14ac:dyDescent="0.55000000000000004">
      <c r="L46" s="88" t="s">
        <v>29</v>
      </c>
      <c r="M46" s="89">
        <f>M3</f>
        <v>100695.4</v>
      </c>
      <c r="N46" s="93">
        <v>0</v>
      </c>
      <c r="O46" s="94">
        <f>R3</f>
        <v>3.0000000000000013</v>
      </c>
      <c r="P46" s="91">
        <f>S3</f>
        <v>712</v>
      </c>
      <c r="Q46" s="91">
        <f>'Prod juin 2024'!M36</f>
        <v>355</v>
      </c>
      <c r="R46" s="91">
        <f>'Prod juin 2024'!G36</f>
        <v>3356.5133333333333</v>
      </c>
      <c r="S46" s="91">
        <v>180</v>
      </c>
      <c r="T46" s="152">
        <f t="shared" si="7"/>
        <v>0.50672043010752688</v>
      </c>
    </row>
    <row r="47" spans="2:20" x14ac:dyDescent="0.55000000000000004">
      <c r="L47" s="88" t="s">
        <v>30</v>
      </c>
      <c r="M47" s="89">
        <f>M4</f>
        <v>11117.8</v>
      </c>
      <c r="N47" s="93">
        <v>0</v>
      </c>
      <c r="O47" s="94">
        <f>R4</f>
        <v>0</v>
      </c>
      <c r="P47" s="91">
        <f>S4</f>
        <v>377</v>
      </c>
      <c r="Q47" s="91">
        <f>'Prod juin 2024'!X36</f>
        <v>377</v>
      </c>
      <c r="R47" s="91">
        <f>'Prod juin 2024'!R36</f>
        <v>370.59333333333331</v>
      </c>
      <c r="S47" s="91">
        <v>260</v>
      </c>
      <c r="T47" s="152">
        <f t="shared" si="7"/>
        <v>0</v>
      </c>
    </row>
    <row r="48" spans="2:20" x14ac:dyDescent="0.55000000000000004">
      <c r="L48" s="88" t="s">
        <v>32</v>
      </c>
      <c r="M48" s="89">
        <f>M6</f>
        <v>86551.1</v>
      </c>
      <c r="N48" s="93">
        <v>0</v>
      </c>
      <c r="O48" s="94">
        <f t="shared" ref="O48:P50" si="8">R6</f>
        <v>6.0000000000000027</v>
      </c>
      <c r="P48" s="91">
        <f t="shared" si="8"/>
        <v>379</v>
      </c>
      <c r="Q48" s="91">
        <f>'Prod juin 2024'!AT36</f>
        <v>379</v>
      </c>
      <c r="R48" s="91">
        <f>'Prod juin 2024'!AN36</f>
        <v>2885.0366666666669</v>
      </c>
      <c r="S48" s="91">
        <v>230</v>
      </c>
      <c r="T48" s="152">
        <f t="shared" si="7"/>
        <v>0.50940860215053763</v>
      </c>
    </row>
    <row r="49" spans="5:20" x14ac:dyDescent="0.55000000000000004">
      <c r="L49" s="88" t="s">
        <v>33</v>
      </c>
      <c r="M49" s="89">
        <f>M7</f>
        <v>18928.599999999999</v>
      </c>
      <c r="N49" s="93">
        <v>0</v>
      </c>
      <c r="O49" s="94">
        <f t="shared" si="8"/>
        <v>3.0000000000000013</v>
      </c>
      <c r="P49" s="91">
        <f t="shared" si="8"/>
        <v>341</v>
      </c>
      <c r="Q49" s="91">
        <f>S7</f>
        <v>341</v>
      </c>
      <c r="R49" s="91">
        <f>'Prod juin 2024'!CB36</f>
        <v>630.95333333333326</v>
      </c>
      <c r="S49" s="91">
        <v>210</v>
      </c>
      <c r="T49" s="152">
        <f t="shared" si="7"/>
        <v>0.45833333333333331</v>
      </c>
    </row>
    <row r="50" spans="5:20" x14ac:dyDescent="0.55000000000000004">
      <c r="L50" s="88" t="s">
        <v>34</v>
      </c>
      <c r="M50" s="89">
        <f>M8</f>
        <v>57756.7</v>
      </c>
      <c r="N50" s="93">
        <v>0</v>
      </c>
      <c r="O50" s="94">
        <f t="shared" si="8"/>
        <v>6.0000000000000027</v>
      </c>
      <c r="P50" s="91">
        <f t="shared" si="8"/>
        <v>425</v>
      </c>
      <c r="Q50" s="91">
        <f>'Prod juin 2024'!CS36</f>
        <v>376</v>
      </c>
      <c r="R50" s="91">
        <f>'Prod juin 2024'!CM36</f>
        <v>1925.2233333333331</v>
      </c>
      <c r="S50" s="91">
        <v>280</v>
      </c>
      <c r="T50" s="152">
        <f t="shared" si="7"/>
        <v>0.57123655913978499</v>
      </c>
    </row>
    <row r="51" spans="5:20" x14ac:dyDescent="0.55000000000000004">
      <c r="L51" s="98" t="s">
        <v>36</v>
      </c>
      <c r="M51" s="113">
        <f>M9</f>
        <v>275049.59999999998</v>
      </c>
      <c r="N51" s="114">
        <f>Q9</f>
        <v>0</v>
      </c>
      <c r="O51" s="114">
        <f>R9</f>
        <v>18.000000000000007</v>
      </c>
      <c r="P51" s="95">
        <f>SUM(P46:P50)</f>
        <v>2234</v>
      </c>
      <c r="Q51" s="95">
        <f>SUM(Q46:Q50)</f>
        <v>1828</v>
      </c>
      <c r="R51" s="95">
        <f>SUM(R46:R50)</f>
        <v>9168.32</v>
      </c>
      <c r="S51" s="110"/>
      <c r="T51" s="153">
        <f>S9/(24*5*30)</f>
        <v>0.62055555555555553</v>
      </c>
    </row>
    <row r="53" spans="5:20" x14ac:dyDescent="0.55000000000000004">
      <c r="P53" s="157">
        <f>Q51/P51</f>
        <v>0.81826320501342886</v>
      </c>
      <c r="Q53" s="79" t="s">
        <v>71</v>
      </c>
    </row>
    <row r="54" spans="5:20" x14ac:dyDescent="0.55000000000000004">
      <c r="E54" s="147" t="s">
        <v>69</v>
      </c>
      <c r="F54" s="148">
        <f>M9-N9</f>
        <v>28883.599999999977</v>
      </c>
    </row>
  </sheetData>
  <mergeCells count="11">
    <mergeCell ref="B1:D1"/>
    <mergeCell ref="G1:I1"/>
    <mergeCell ref="M1:S1"/>
    <mergeCell ref="Q44:Q45"/>
    <mergeCell ref="V1:AB1"/>
    <mergeCell ref="M44:O44"/>
    <mergeCell ref="P44:P45"/>
    <mergeCell ref="R44:R45"/>
    <mergeCell ref="S44:S45"/>
    <mergeCell ref="K5:K6"/>
    <mergeCell ref="M43:T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 juin 2024</vt:lpstr>
      <vt:lpstr> juin 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Ibrahima NDOUR</cp:lastModifiedBy>
  <dcterms:created xsi:type="dcterms:W3CDTF">2020-08-03T18:22:13Z</dcterms:created>
  <dcterms:modified xsi:type="dcterms:W3CDTF">2024-10-02T17:58:48Z</dcterms:modified>
</cp:coreProperties>
</file>