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945" windowHeight="9750"/>
  </bookViews>
  <sheets>
    <sheet name="Bean" sheetId="1" r:id="rId1"/>
    <sheet name="Text" sheetId="2" r:id="rId2"/>
  </sheets>
  <calcPr calcId="145621"/>
</workbook>
</file>

<file path=xl/sharedStrings.xml><?xml version="1.0" encoding="utf-8"?>
<sst xmlns="http://schemas.openxmlformats.org/spreadsheetml/2006/main" count="1704" uniqueCount="93">
  <si>
    <t>&lt;jt:forEach items="${divisionsList}" var="division"&gt;Division: ${division.name}</t>
  </si>
  <si>
    <t>City</t>
  </si>
  <si>
    <t>Name</t>
  </si>
  <si>
    <t>Wins</t>
  </si>
  <si>
    <t>Losses</t>
  </si>
  <si>
    <t>&lt;jt:forEach items="${division.teams}" var="team"&gt;${team.city}</t>
  </si>
  <si>
    <t>${team.name}</t>
  </si>
  <si>
    <t>${team.wins}</t>
  </si>
  <si>
    <t>${team.losses}</t>
  </si>
  <si>
    <t>Pct.</t>
  </si>
  <si>
    <t>GB</t>
  </si>
  <si>
    <t>Played</t>
  </si>
  <si>
    <t>&lt;jt:formula bean="dynFormulas[0]" ifError="N/A"/&gt;</t>
  </si>
  <si>
    <t>&lt;jt:formula bean="dynFormulas[1]"/&gt;</t>
  </si>
  <si>
    <t>&lt;jt:formula bean="dynFormulas[2]"/&gt;&lt;/jt:forEach&gt;&lt;/jt:forEach&gt;</t>
  </si>
  <si>
    <t>&lt;jt:formula text="(${jagg:eval(division.teams, 'Max(numGamesAboveEven)')} - (${jett:cellRef(cell.rowIndex, 2)} - ${jett:cellRef(cell.rowIndex, 3)})) / 2"/&gt;</t>
  </si>
  <si>
    <t>&lt;jt:formula text="${jett:cellRef(cell.rowIndex, 2)} + ${jett:cellRef(cell.rowIndex, 3)}"/&gt;&lt;/jt:forEach&gt;&lt;/jt:forEach&gt;</t>
  </si>
  <si>
    <t>&lt;jt:formula text="${jett:cellRef(cell.rowIndex, 2)} / (${jett:cellRef(cell.rowIndex, 2)} + ${jett:cellRef(cell.rowIndex, 3)})" ifError="N/A"/&gt;</t>
  </si>
  <si>
    <t>Division: ${division.name}</t>
  </si>
  <si>
    <t>&lt;jt:formula bean="dynFormulas[2]"/&gt;&lt;/jt:forEach&gt;</t>
  </si>
  <si>
    <t>Division: Atlantic</t>
  </si>
  <si>
    <t>${team.city}</t>
  </si>
  <si>
    <t>&lt;jt:formula bean="dynFormulas[2]"/&gt;</t>
  </si>
  <si>
    <t>Boston</t>
  </si>
  <si>
    <t>Celtics</t>
  </si>
  <si>
    <t>Philadelphia</t>
  </si>
  <si>
    <t>76ers</t>
  </si>
  <si>
    <t>New York</t>
  </si>
  <si>
    <t>Knicks</t>
  </si>
  <si>
    <t>New Jersey</t>
  </si>
  <si>
    <t>Nets</t>
  </si>
  <si>
    <t>Toronto</t>
  </si>
  <si>
    <t>Raptors</t>
  </si>
  <si>
    <t>Division: Central</t>
  </si>
  <si>
    <t>Chicago</t>
  </si>
  <si>
    <t>Bulls</t>
  </si>
  <si>
    <t>Indiana</t>
  </si>
  <si>
    <t>Pacers</t>
  </si>
  <si>
    <t>Milwaukee</t>
  </si>
  <si>
    <t>Bucks</t>
  </si>
  <si>
    <t>Detroit</t>
  </si>
  <si>
    <t>Pistons</t>
  </si>
  <si>
    <t>Cleveland</t>
  </si>
  <si>
    <t>Cavaliers</t>
  </si>
  <si>
    <t>Division: Southeast</t>
  </si>
  <si>
    <t>Miami</t>
  </si>
  <si>
    <t>Heat</t>
  </si>
  <si>
    <t>Orlando</t>
  </si>
  <si>
    <t>Magic</t>
  </si>
  <si>
    <t>Atlanta</t>
  </si>
  <si>
    <t>Hawks</t>
  </si>
  <si>
    <t>Charlotte</t>
  </si>
  <si>
    <t>Bobcats</t>
  </si>
  <si>
    <t>Washington</t>
  </si>
  <si>
    <t>Wizards</t>
  </si>
  <si>
    <t>Division: Northwest</t>
  </si>
  <si>
    <t>Oklahoma City</t>
  </si>
  <si>
    <t>Thunder</t>
  </si>
  <si>
    <t>Denver</t>
  </si>
  <si>
    <t>Nuggets</t>
  </si>
  <si>
    <t>Portland</t>
  </si>
  <si>
    <t>Trailblazers</t>
  </si>
  <si>
    <t>Utah</t>
  </si>
  <si>
    <t>Jazz</t>
  </si>
  <si>
    <t>Minnesota</t>
  </si>
  <si>
    <t>Timberwolves</t>
  </si>
  <si>
    <t>Division: Pacific</t>
  </si>
  <si>
    <t>Los Angeles</t>
  </si>
  <si>
    <t>Lakers</t>
  </si>
  <si>
    <t>Phoenix</t>
  </si>
  <si>
    <t>Suns</t>
  </si>
  <si>
    <t>Golden State</t>
  </si>
  <si>
    <t>Warriors</t>
  </si>
  <si>
    <t>Clippers</t>
  </si>
  <si>
    <t>Sacramento</t>
  </si>
  <si>
    <t>Kings</t>
  </si>
  <si>
    <t>Division: Southwest</t>
  </si>
  <si>
    <t>San Antonio</t>
  </si>
  <si>
    <t>Spurs</t>
  </si>
  <si>
    <t>Dallas</t>
  </si>
  <si>
    <t>Mavericks</t>
  </si>
  <si>
    <t>New Orleans</t>
  </si>
  <si>
    <t>Hornets</t>
  </si>
  <si>
    <t>Memphis</t>
  </si>
  <si>
    <t>Grizzlies</t>
  </si>
  <si>
    <t>Houston</t>
  </si>
  <si>
    <t>Rockets</t>
  </si>
  <si>
    <t>Division: Empty</t>
  </si>
  <si>
    <t>Division: Of Their Own</t>
  </si>
  <si>
    <t>Harlem</t>
  </si>
  <si>
    <t>Globetrotters</t>
  </si>
  <si>
    <t>&lt;jt:formula text="${jett:cellRef(cell.rowIndex, 2)} + ${jett:cellRef(cell.rowIndex, 3)}"/&gt;&lt;/jt:forEach&gt;</t>
  </si>
  <si>
    <t>&lt;jt:formula text="${jett:cellRef(cell.rowIndex, 2)} + ${jett:cellRef(cell.rowIndex, 3)}"/&gt;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</si>
</sst>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/>
    <xf numFmtId="0" fontId="0" fillId="3" borderId="1" xfId="0" applyNumberForma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sqref="A1:G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7" x14ac:dyDescent="0.25">
      <c r="A1" s="5" t="s">
        <v>20</v>
      </c>
      <c r="B1" s="6"/>
      <c r="C1" s="6"/>
      <c r="D1" s="6"/>
      <c r="E1" s="6"/>
      <c r="F1" s="6"/>
      <c r="G1" s="7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9</v>
      </c>
      <c r="F2" s="3" t="s">
        <v>10</v>
      </c>
      <c r="G2" s="3" t="s">
        <v>11</v>
      </c>
    </row>
    <row r="3" spans="1:7" x14ac:dyDescent="0.25">
      <c r="A3" s="1" t="s">
        <v>23</v>
      </c>
      <c r="B3" s="1" t="s">
        <v>24</v>
      </c>
      <c r="C3" s="1" t="n">
        <v>51.0</v>
      </c>
      <c r="D3" s="1" t="n">
        <v>21.0</v>
      </c>
      <c r="E3" s="2" t="s">
        <f>IF(ISERROR(51/(51+21)),"N/A",51/(51+21))</f>
        <v>12</v>
      </c>
      <c r="F3" s="4" t="s">
        <f>(30-(30))/2</f>
        <v>13</v>
      </c>
      <c r="G3" s="4" t="s">
        <f>51+21</f>
        <v>22</v>
      </c>
    </row>
    <row r="4" ht="15.0" customHeight="true">
      <c r="A4" s="1" t="s">
        <v>25</v>
      </c>
      <c r="B4" s="1" t="s">
        <v>26</v>
      </c>
      <c r="C4" s="1" t="n">
        <v>37.0</v>
      </c>
      <c r="D4" s="1" t="n">
        <v>36.0</v>
      </c>
      <c r="E4" s="2" t="s">
        <f>IF(ISERROR(37/(37+36)),"N/A",37/(37+36))</f>
        <v>12</v>
      </c>
      <c r="F4" s="4" t="s">
        <f>(30-(1))/2</f>
        <v>13</v>
      </c>
      <c r="G4" s="4" t="s">
        <f>37+36</f>
        <v>22</v>
      </c>
    </row>
    <row r="5" ht="15.0" customHeight="true">
      <c r="A5" s="1" t="s">
        <v>27</v>
      </c>
      <c r="B5" s="1" t="s">
        <v>28</v>
      </c>
      <c r="C5" s="1" t="n">
        <v>35.0</v>
      </c>
      <c r="D5" s="1" t="n">
        <v>38.0</v>
      </c>
      <c r="E5" s="2" t="s">
        <f>IF(ISERROR(35/(35+38)),"N/A",35/(35+38))</f>
        <v>12</v>
      </c>
      <c r="F5" s="4" t="s">
        <f>(30-(-3))/2</f>
        <v>13</v>
      </c>
      <c r="G5" s="4" t="s">
        <f>35+38</f>
        <v>22</v>
      </c>
    </row>
    <row r="6" ht="15.0" customHeight="true">
      <c r="A6" s="1" t="s">
        <v>29</v>
      </c>
      <c r="B6" s="1" t="s">
        <v>30</v>
      </c>
      <c r="C6" s="1" t="n">
        <v>23.0</v>
      </c>
      <c r="D6" s="1" t="n">
        <v>49.0</v>
      </c>
      <c r="E6" s="2" t="s">
        <f>IF(ISERROR(23/(23+49)),"N/A",23/(23+49))</f>
        <v>12</v>
      </c>
      <c r="F6" s="4" t="s">
        <f>(30-(-26))/2</f>
        <v>13</v>
      </c>
      <c r="G6" s="4" t="s">
        <f>23+49</f>
        <v>22</v>
      </c>
    </row>
    <row r="7" ht="15.0" customHeight="true">
      <c r="A7" s="1" t="s">
        <v>31</v>
      </c>
      <c r="B7" s="1" t="s">
        <v>32</v>
      </c>
      <c r="C7" s="1" t="n">
        <v>20.0</v>
      </c>
      <c r="D7" s="1" t="n">
        <v>53.0</v>
      </c>
      <c r="E7" s="2" t="s">
        <f>IF(ISERROR(20/(20+53)),"N/A",20/(20+53))</f>
        <v>12</v>
      </c>
      <c r="F7" s="4" t="s">
        <f>(30-(-33))/2</f>
        <v>13</v>
      </c>
      <c r="G7" s="4" t="s">
        <f>20+53</f>
        <v>22</v>
      </c>
    </row>
    <row r="8" ht="15.0" customHeight="true">
      <c r="A8" s="5" t="s">
        <v>33</v>
      </c>
      <c r="B8" s="6"/>
      <c r="C8" s="6"/>
      <c r="D8" s="6"/>
      <c r="E8" s="6"/>
      <c r="F8" s="6"/>
      <c r="G8" s="7"/>
    </row>
    <row r="9" ht="15.0" customHeight="true">
      <c r="A9" s="3" t="s">
        <v>1</v>
      </c>
      <c r="B9" s="3" t="s">
        <v>2</v>
      </c>
      <c r="C9" s="3" t="s">
        <v>3</v>
      </c>
      <c r="D9" s="3" t="s">
        <v>4</v>
      </c>
      <c r="E9" s="3" t="s">
        <v>9</v>
      </c>
      <c r="F9" s="3" t="s">
        <v>10</v>
      </c>
      <c r="G9" s="3" t="s">
        <v>11</v>
      </c>
    </row>
    <row r="10" ht="15.0" customHeight="true">
      <c r="A10" s="1" t="s">
        <v>34</v>
      </c>
      <c r="B10" s="1" t="s">
        <v>35</v>
      </c>
      <c r="C10" s="1" t="n">
        <v>53.0</v>
      </c>
      <c r="D10" s="1" t="n">
        <v>19.0</v>
      </c>
      <c r="E10" s="2" t="s">
        <f>IF(ISERROR(53/(53+19)),"N/A",53/(53+19))</f>
        <v>12</v>
      </c>
      <c r="F10" s="4" t="s">
        <f>(34-(34))/2</f>
        <v>13</v>
      </c>
      <c r="G10" s="4" t="s">
        <f>53+19</f>
        <v>22</v>
      </c>
    </row>
    <row r="11" ht="15.0" customHeight="true">
      <c r="A11" s="1" t="s">
        <v>36</v>
      </c>
      <c r="B11" s="1" t="s">
        <v>37</v>
      </c>
      <c r="C11" s="1" t="n">
        <v>32.0</v>
      </c>
      <c r="D11" s="1" t="n">
        <v>42.0</v>
      </c>
      <c r="E11" s="2" t="s">
        <f>IF(ISERROR(32/(32+42)),"N/A",32/(32+42))</f>
        <v>12</v>
      </c>
      <c r="F11" s="4" t="s">
        <f>(34-(-10))/2</f>
        <v>13</v>
      </c>
      <c r="G11" s="4" t="s">
        <f>32+42</f>
        <v>22</v>
      </c>
    </row>
    <row r="12" ht="15.0" customHeight="true">
      <c r="A12" s="1" t="s">
        <v>38</v>
      </c>
      <c r="B12" s="1" t="s">
        <v>39</v>
      </c>
      <c r="C12" s="1" t="n">
        <v>29.0</v>
      </c>
      <c r="D12" s="1" t="n">
        <v>43.0</v>
      </c>
      <c r="E12" s="2" t="s">
        <f>IF(ISERROR(29/(29+43)),"N/A",29/(29+43))</f>
        <v>12</v>
      </c>
      <c r="F12" s="4" t="s">
        <f>(34-(-14))/2</f>
        <v>13</v>
      </c>
      <c r="G12" s="4" t="s">
        <f>29+43</f>
        <v>22</v>
      </c>
    </row>
    <row r="13" ht="15.0" customHeight="true">
      <c r="A13" s="1" t="s">
        <v>40</v>
      </c>
      <c r="B13" s="1" t="s">
        <v>41</v>
      </c>
      <c r="C13" s="1" t="n">
        <v>26.0</v>
      </c>
      <c r="D13" s="1" t="n">
        <v>47.0</v>
      </c>
      <c r="E13" s="2" t="s">
        <f>IF(ISERROR(26/(26+47)),"N/A",26/(26+47))</f>
        <v>12</v>
      </c>
      <c r="F13" s="4" t="s">
        <f>(34-(-21))/2</f>
        <v>13</v>
      </c>
      <c r="G13" s="4" t="s">
        <f>26+47</f>
        <v>22</v>
      </c>
    </row>
    <row r="14" ht="15.0" customHeight="true">
      <c r="A14" s="1" t="s">
        <v>42</v>
      </c>
      <c r="B14" s="1" t="s">
        <v>43</v>
      </c>
      <c r="C14" s="1" t="n">
        <v>14.0</v>
      </c>
      <c r="D14" s="1" t="n">
        <v>58.0</v>
      </c>
      <c r="E14" s="2" t="s">
        <f>IF(ISERROR(14/(14+58)),"N/A",14/(14+58))</f>
        <v>12</v>
      </c>
      <c r="F14" s="4" t="s">
        <f>(34-(-44))/2</f>
        <v>13</v>
      </c>
      <c r="G14" s="4" t="s">
        <f>14+58</f>
        <v>22</v>
      </c>
    </row>
    <row r="15" ht="15.0" customHeight="true">
      <c r="A15" s="5" t="s">
        <v>44</v>
      </c>
      <c r="B15" s="6"/>
      <c r="C15" s="6"/>
      <c r="D15" s="6"/>
      <c r="E15" s="6"/>
      <c r="F15" s="6"/>
      <c r="G15" s="7"/>
    </row>
    <row r="16" ht="15.0" customHeight="true">
      <c r="A16" s="3" t="s">
        <v>1</v>
      </c>
      <c r="B16" s="3" t="s">
        <v>2</v>
      </c>
      <c r="C16" s="3" t="s">
        <v>3</v>
      </c>
      <c r="D16" s="3" t="s">
        <v>4</v>
      </c>
      <c r="E16" s="3" t="s">
        <v>9</v>
      </c>
      <c r="F16" s="3" t="s">
        <v>10</v>
      </c>
      <c r="G16" s="3" t="s">
        <v>11</v>
      </c>
    </row>
    <row r="17" ht="15.0" customHeight="true">
      <c r="A17" s="1" t="s">
        <v>45</v>
      </c>
      <c r="B17" s="1" t="s">
        <v>46</v>
      </c>
      <c r="C17" s="1" t="n">
        <v>51.0</v>
      </c>
      <c r="D17" s="1" t="n">
        <v>22.0</v>
      </c>
      <c r="E17" s="2" t="s">
        <f>IF(ISERROR(51/(51+22)),"N/A",51/(51+22))</f>
        <v>12</v>
      </c>
      <c r="F17" s="4" t="s">
        <f>(29-(29))/2</f>
        <v>13</v>
      </c>
      <c r="G17" s="4" t="s">
        <f>51+22</f>
        <v>22</v>
      </c>
    </row>
    <row r="18" ht="15.0" customHeight="true">
      <c r="A18" s="1" t="s">
        <v>47</v>
      </c>
      <c r="B18" s="1" t="s">
        <v>48</v>
      </c>
      <c r="C18" s="1" t="n">
        <v>47.0</v>
      </c>
      <c r="D18" s="1" t="n">
        <v>26.0</v>
      </c>
      <c r="E18" s="2" t="s">
        <f>IF(ISERROR(47/(47+26)),"N/A",47/(47+26))</f>
        <v>12</v>
      </c>
      <c r="F18" s="4" t="s">
        <f>(29-(21))/2</f>
        <v>13</v>
      </c>
      <c r="G18" s="4" t="s">
        <f>47+26</f>
        <v>22</v>
      </c>
    </row>
    <row r="19" ht="15.0" customHeight="true">
      <c r="A19" s="1" t="s">
        <v>49</v>
      </c>
      <c r="B19" s="1" t="s">
        <v>50</v>
      </c>
      <c r="C19" s="1" t="n">
        <v>42.0</v>
      </c>
      <c r="D19" s="1" t="n">
        <v>32.0</v>
      </c>
      <c r="E19" s="2" t="s">
        <f>IF(ISERROR(42/(42+32)),"N/A",42/(42+32))</f>
        <v>12</v>
      </c>
      <c r="F19" s="4" t="s">
        <f>(29-(10))/2</f>
        <v>13</v>
      </c>
      <c r="G19" s="4" t="s">
        <f>42+32</f>
        <v>22</v>
      </c>
    </row>
    <row r="20" ht="15.0" customHeight="true">
      <c r="A20" s="1" t="s">
        <v>51</v>
      </c>
      <c r="B20" s="1" t="s">
        <v>52</v>
      </c>
      <c r="C20" s="1" t="n">
        <v>30.0</v>
      </c>
      <c r="D20" s="1" t="n">
        <v>42.0</v>
      </c>
      <c r="E20" s="2" t="s">
        <f>IF(ISERROR(30/(30+42)),"N/A",30/(30+42))</f>
        <v>12</v>
      </c>
      <c r="F20" s="4" t="s">
        <f>(29-(-12))/2</f>
        <v>13</v>
      </c>
      <c r="G20" s="4" t="s">
        <f>30+42</f>
        <v>22</v>
      </c>
    </row>
    <row r="21" ht="15.0" customHeight="true">
      <c r="A21" s="1" t="s">
        <v>53</v>
      </c>
      <c r="B21" s="1" t="s">
        <v>54</v>
      </c>
      <c r="C21" s="1" t="n">
        <v>17.0</v>
      </c>
      <c r="D21" s="1" t="n">
        <v>55.0</v>
      </c>
      <c r="E21" s="2" t="s">
        <f>IF(ISERROR(17/(17+55)),"N/A",17/(17+55))</f>
        <v>12</v>
      </c>
      <c r="F21" s="4" t="s">
        <f>(29-(-38))/2</f>
        <v>13</v>
      </c>
      <c r="G21" s="4" t="s">
        <f>17+55</f>
        <v>22</v>
      </c>
    </row>
    <row r="22" ht="15.0" customHeight="true">
      <c r="A22" s="5" t="s">
        <v>55</v>
      </c>
      <c r="B22" s="6"/>
      <c r="C22" s="6"/>
      <c r="D22" s="6"/>
      <c r="E22" s="6"/>
      <c r="F22" s="6"/>
      <c r="G22" s="7"/>
    </row>
    <row r="23" ht="15.0" customHeight="true">
      <c r="A23" s="3" t="s">
        <v>1</v>
      </c>
      <c r="B23" s="3" t="s">
        <v>2</v>
      </c>
      <c r="C23" s="3" t="s">
        <v>3</v>
      </c>
      <c r="D23" s="3" t="s">
        <v>4</v>
      </c>
      <c r="E23" s="3" t="s">
        <v>9</v>
      </c>
      <c r="F23" s="3" t="s">
        <v>10</v>
      </c>
      <c r="G23" s="3" t="s">
        <v>11</v>
      </c>
    </row>
    <row r="24" ht="15.0" customHeight="true">
      <c r="A24" s="1" t="s">
        <v>56</v>
      </c>
      <c r="B24" s="1" t="s">
        <v>57</v>
      </c>
      <c r="C24" s="1" t="n">
        <v>48.0</v>
      </c>
      <c r="D24" s="1" t="n">
        <v>24.0</v>
      </c>
      <c r="E24" s="2" t="s">
        <f>IF(ISERROR(48/(48+24)),"N/A",48/(48+24))</f>
        <v>12</v>
      </c>
      <c r="F24" s="4" t="s">
        <f>(24-(24))/2</f>
        <v>13</v>
      </c>
      <c r="G24" s="4" t="s">
        <f>48+24</f>
        <v>22</v>
      </c>
    </row>
    <row r="25" ht="15.0" customHeight="true">
      <c r="A25" s="1" t="s">
        <v>58</v>
      </c>
      <c r="B25" s="1" t="s">
        <v>59</v>
      </c>
      <c r="C25" s="1" t="n">
        <v>44.0</v>
      </c>
      <c r="D25" s="1" t="n">
        <v>29.0</v>
      </c>
      <c r="E25" s="2" t="s">
        <f>IF(ISERROR(44/(44+29)),"N/A",44/(44+29))</f>
        <v>12</v>
      </c>
      <c r="F25" s="4" t="s">
        <f>(24-(15))/2</f>
        <v>13</v>
      </c>
      <c r="G25" s="4" t="s">
        <f>44+29</f>
        <v>22</v>
      </c>
    </row>
    <row r="26" ht="15.0" customHeight="true">
      <c r="A26" s="1" t="s">
        <v>60</v>
      </c>
      <c r="B26" s="1" t="s">
        <v>61</v>
      </c>
      <c r="C26" s="1" t="n">
        <v>42.0</v>
      </c>
      <c r="D26" s="1" t="n">
        <v>31.0</v>
      </c>
      <c r="E26" s="2" t="s">
        <f>IF(ISERROR(42/(42+31)),"N/A",42/(42+31))</f>
        <v>12</v>
      </c>
      <c r="F26" s="4" t="s">
        <f>(24-(11))/2</f>
        <v>13</v>
      </c>
      <c r="G26" s="4" t="s">
        <f>42+31</f>
        <v>22</v>
      </c>
    </row>
    <row r="27" ht="15.0" customHeight="true">
      <c r="A27" s="1" t="s">
        <v>62</v>
      </c>
      <c r="B27" s="1" t="s">
        <v>63</v>
      </c>
      <c r="C27" s="1" t="n">
        <v>36.0</v>
      </c>
      <c r="D27" s="1" t="n">
        <v>38.0</v>
      </c>
      <c r="E27" s="2" t="s">
        <f>IF(ISERROR(36/(36+38)),"N/A",36/(36+38))</f>
        <v>12</v>
      </c>
      <c r="F27" s="4" t="s">
        <f>(24-(-2))/2</f>
        <v>13</v>
      </c>
      <c r="G27" s="4" t="s">
        <f>36+38</f>
        <v>22</v>
      </c>
    </row>
    <row r="28" ht="15.0" customHeight="true">
      <c r="A28" s="1" t="s">
        <v>64</v>
      </c>
      <c r="B28" s="1" t="s">
        <v>65</v>
      </c>
      <c r="C28" s="1" t="n">
        <v>17.0</v>
      </c>
      <c r="D28" s="1" t="n">
        <v>57.0</v>
      </c>
      <c r="E28" s="2" t="s">
        <f>IF(ISERROR(17/(17+57)),"N/A",17/(17+57))</f>
        <v>12</v>
      </c>
      <c r="F28" s="4" t="s">
        <f>(24-(-40))/2</f>
        <v>13</v>
      </c>
      <c r="G28" s="4" t="s">
        <f>17+57</f>
        <v>22</v>
      </c>
    </row>
    <row r="29" ht="15.0" customHeight="true">
      <c r="A29" s="5" t="s">
        <v>66</v>
      </c>
      <c r="B29" s="6"/>
      <c r="C29" s="6"/>
      <c r="D29" s="6"/>
      <c r="E29" s="6"/>
      <c r="F29" s="6"/>
      <c r="G29" s="7"/>
    </row>
    <row r="30" ht="15.0" customHeight="true">
      <c r="A30" s="3" t="s">
        <v>1</v>
      </c>
      <c r="B30" s="3" t="s">
        <v>2</v>
      </c>
      <c r="C30" s="3" t="s">
        <v>3</v>
      </c>
      <c r="D30" s="3" t="s">
        <v>4</v>
      </c>
      <c r="E30" s="3" t="s">
        <v>9</v>
      </c>
      <c r="F30" s="3" t="s">
        <v>10</v>
      </c>
      <c r="G30" s="3" t="s">
        <v>11</v>
      </c>
    </row>
    <row r="31" ht="15.0" customHeight="true">
      <c r="A31" s="1" t="s">
        <v>67</v>
      </c>
      <c r="B31" s="1" t="s">
        <v>68</v>
      </c>
      <c r="C31" s="1" t="n">
        <v>53.0</v>
      </c>
      <c r="D31" s="1" t="n">
        <v>20.0</v>
      </c>
      <c r="E31" s="2" t="s">
        <f>IF(ISERROR(53/(53+20)),"N/A",53/(53+20))</f>
        <v>12</v>
      </c>
      <c r="F31" s="4" t="s">
        <f>(33-(33))/2</f>
        <v>13</v>
      </c>
      <c r="G31" s="4" t="s">
        <f>53+20</f>
        <v>22</v>
      </c>
    </row>
    <row r="32" ht="15.0" customHeight="true">
      <c r="A32" s="1" t="s">
        <v>69</v>
      </c>
      <c r="B32" s="1" t="s">
        <v>70</v>
      </c>
      <c r="C32" s="1" t="n">
        <v>36.0</v>
      </c>
      <c r="D32" s="1" t="n">
        <v>36.0</v>
      </c>
      <c r="E32" s="2" t="s">
        <f>IF(ISERROR(36/(36+36)),"N/A",36/(36+36))</f>
        <v>12</v>
      </c>
      <c r="F32" s="4" t="s">
        <f>(33-(0))/2</f>
        <v>13</v>
      </c>
      <c r="G32" s="4" t="s">
        <f>36+36</f>
        <v>22</v>
      </c>
    </row>
    <row r="33" ht="15.0" customHeight="true">
      <c r="A33" s="1" t="s">
        <v>71</v>
      </c>
      <c r="B33" s="1" t="s">
        <v>72</v>
      </c>
      <c r="C33" s="1" t="n">
        <v>32.0</v>
      </c>
      <c r="D33" s="1" t="n">
        <v>42.0</v>
      </c>
      <c r="E33" s="2" t="s">
        <f>IF(ISERROR(32/(32+42)),"N/A",32/(32+42))</f>
        <v>12</v>
      </c>
      <c r="F33" s="4" t="s">
        <f>(33-(-10))/2</f>
        <v>13</v>
      </c>
      <c r="G33" s="4" t="s">
        <f>32+42</f>
        <v>22</v>
      </c>
    </row>
    <row r="34" ht="15.0" customHeight="true">
      <c r="A34" s="1" t="s">
        <v>67</v>
      </c>
      <c r="B34" s="1" t="s">
        <v>73</v>
      </c>
      <c r="C34" s="1" t="n">
        <v>29.0</v>
      </c>
      <c r="D34" s="1" t="n">
        <v>45.0</v>
      </c>
      <c r="E34" s="2" t="s">
        <f>IF(ISERROR(29/(29+45)),"N/A",29/(29+45))</f>
        <v>12</v>
      </c>
      <c r="F34" s="4" t="s">
        <f>(33-(-16))/2</f>
        <v>13</v>
      </c>
      <c r="G34" s="4" t="s">
        <f>29+45</f>
        <v>22</v>
      </c>
    </row>
    <row r="35" ht="15.0" customHeight="true">
      <c r="A35" s="1" t="s">
        <v>74</v>
      </c>
      <c r="B35" s="1" t="s">
        <v>75</v>
      </c>
      <c r="C35" s="1" t="n">
        <v>20.0</v>
      </c>
      <c r="D35" s="1" t="n">
        <v>52.0</v>
      </c>
      <c r="E35" s="2" t="s">
        <f>IF(ISERROR(20/(20+52)),"N/A",20/(20+52))</f>
        <v>12</v>
      </c>
      <c r="F35" s="4" t="s">
        <f>(33-(-32))/2</f>
        <v>13</v>
      </c>
      <c r="G35" s="4" t="s">
        <f>20+52</f>
        <v>22</v>
      </c>
    </row>
    <row r="36" ht="15.0" customHeight="true">
      <c r="A36" s="5" t="s">
        <v>76</v>
      </c>
      <c r="B36" s="6"/>
      <c r="C36" s="6"/>
      <c r="D36" s="6"/>
      <c r="E36" s="6"/>
      <c r="F36" s="6"/>
      <c r="G36" s="7"/>
    </row>
    <row r="37" ht="15.0" customHeight="true">
      <c r="A37" s="3" t="s">
        <v>1</v>
      </c>
      <c r="B37" s="3" t="s">
        <v>2</v>
      </c>
      <c r="C37" s="3" t="s">
        <v>3</v>
      </c>
      <c r="D37" s="3" t="s">
        <v>4</v>
      </c>
      <c r="E37" s="3" t="s">
        <v>9</v>
      </c>
      <c r="F37" s="3" t="s">
        <v>10</v>
      </c>
      <c r="G37" s="3" t="s">
        <v>11</v>
      </c>
    </row>
    <row r="38" ht="15.0" customHeight="true">
      <c r="A38" s="1" t="s">
        <v>77</v>
      </c>
      <c r="B38" s="1" t="s">
        <v>78</v>
      </c>
      <c r="C38" s="1" t="n">
        <v>57.0</v>
      </c>
      <c r="D38" s="1" t="n">
        <v>16.0</v>
      </c>
      <c r="E38" s="2" t="s">
        <f>IF(ISERROR(57/(57+16)),"N/A",57/(57+16))</f>
        <v>12</v>
      </c>
      <c r="F38" s="4" t="s">
        <f>(41-(41))/2</f>
        <v>13</v>
      </c>
      <c r="G38" s="4" t="s">
        <f>57+16</f>
        <v>22</v>
      </c>
    </row>
    <row r="39" ht="15.0" customHeight="true">
      <c r="A39" s="1" t="s">
        <v>79</v>
      </c>
      <c r="B39" s="1" t="s">
        <v>80</v>
      </c>
      <c r="C39" s="1" t="n">
        <v>52.0</v>
      </c>
      <c r="D39" s="1" t="n">
        <v>21.0</v>
      </c>
      <c r="E39" s="2" t="s">
        <f>IF(ISERROR(52/(52+21)),"N/A",52/(52+21))</f>
        <v>12</v>
      </c>
      <c r="F39" s="4" t="s">
        <f>(41-(31))/2</f>
        <v>13</v>
      </c>
      <c r="G39" s="4" t="s">
        <f>52+21</f>
        <v>22</v>
      </c>
    </row>
    <row r="40" ht="15.0" customHeight="true">
      <c r="A40" s="1" t="s">
        <v>81</v>
      </c>
      <c r="B40" s="1" t="s">
        <v>82</v>
      </c>
      <c r="C40" s="1" t="n">
        <v>42.0</v>
      </c>
      <c r="D40" s="1" t="n">
        <v>32.0</v>
      </c>
      <c r="E40" s="2" t="s">
        <f>IF(ISERROR(42/(42+32)),"N/A",42/(42+32))</f>
        <v>12</v>
      </c>
      <c r="F40" s="4" t="s">
        <f>(41-(10))/2</f>
        <v>13</v>
      </c>
      <c r="G40" s="4" t="s">
        <f>42+32</f>
        <v>22</v>
      </c>
    </row>
    <row r="41" ht="15.0" customHeight="true">
      <c r="A41" s="1" t="s">
        <v>83</v>
      </c>
      <c r="B41" s="1" t="s">
        <v>84</v>
      </c>
      <c r="C41" s="1" t="n">
        <v>41.0</v>
      </c>
      <c r="D41" s="1" t="n">
        <v>33.0</v>
      </c>
      <c r="E41" s="2" t="s">
        <f>IF(ISERROR(41/(41+33)),"N/A",41/(41+33))</f>
        <v>12</v>
      </c>
      <c r="F41" s="4" t="s">
        <f>(41-(8))/2</f>
        <v>13</v>
      </c>
      <c r="G41" s="4" t="s">
        <f>41+33</f>
        <v>22</v>
      </c>
    </row>
    <row r="42" ht="15.0" customHeight="true">
      <c r="A42" s="1" t="s">
        <v>85</v>
      </c>
      <c r="B42" s="1" t="s">
        <v>86</v>
      </c>
      <c r="C42" s="1" t="n">
        <v>38.0</v>
      </c>
      <c r="D42" s="1" t="n">
        <v>35.0</v>
      </c>
      <c r="E42" s="2" t="s">
        <f>IF(ISERROR(38/(38+35)),"N/A",38/(38+35))</f>
        <v>12</v>
      </c>
      <c r="F42" s="4" t="s">
        <f>(41-(3))/2</f>
        <v>13</v>
      </c>
      <c r="G42" s="4" t="s">
        <f>38+35</f>
        <v>22</v>
      </c>
    </row>
    <row r="43" ht="15.0" customHeight="true">
      <c r="A43" s="5" t="s">
        <v>87</v>
      </c>
      <c r="B43" s="6"/>
      <c r="C43" s="6"/>
      <c r="D43" s="6"/>
      <c r="E43" s="6"/>
      <c r="F43" s="6"/>
      <c r="G43" s="7"/>
    </row>
    <row r="44" ht="15.0" customHeight="true">
      <c r="A44" s="3" t="s">
        <v>1</v>
      </c>
      <c r="B44" s="3" t="s">
        <v>2</v>
      </c>
      <c r="C44" s="3" t="s">
        <v>3</v>
      </c>
      <c r="D44" s="3" t="s">
        <v>4</v>
      </c>
      <c r="E44" s="3" t="s">
        <v>9</v>
      </c>
      <c r="F44" s="3" t="s">
        <v>10</v>
      </c>
      <c r="G44" s="3" t="s">
        <v>11</v>
      </c>
    </row>
    <row r="45" ht="15.0" customHeight="true">
      <c r="A45" s="5" t="s">
        <v>88</v>
      </c>
      <c r="B45" s="6"/>
      <c r="C45" s="6"/>
      <c r="D45" s="6"/>
      <c r="E45" s="6"/>
      <c r="F45" s="6"/>
      <c r="G45" s="7"/>
    </row>
    <row r="46" ht="15.0" customHeight="true">
      <c r="A46" s="3" t="s">
        <v>1</v>
      </c>
      <c r="B46" s="3" t="s">
        <v>2</v>
      </c>
      <c r="C46" s="3" t="s">
        <v>3</v>
      </c>
      <c r="D46" s="3" t="s">
        <v>4</v>
      </c>
      <c r="E46" s="3" t="s">
        <v>9</v>
      </c>
      <c r="F46" s="3" t="s">
        <v>10</v>
      </c>
      <c r="G46" s="3" t="s">
        <v>11</v>
      </c>
    </row>
    <row r="47" ht="15.0" customHeight="true">
      <c r="A47" s="1" t="s">
        <v>89</v>
      </c>
      <c r="B47" s="1" t="s">
        <v>90</v>
      </c>
      <c r="C47" s="1" t="n">
        <v>21227.0</v>
      </c>
      <c r="D47" s="1" t="n">
        <v>341.0</v>
      </c>
      <c r="E47" s="2" t="s">
        <f>IF(ISERROR(21227/(21227+341)),"N/A",21227/(21227+341))</f>
        <v>12</v>
      </c>
      <c r="F47" s="4" t="s">
        <f>(20886-(20886))/2</f>
        <v>13</v>
      </c>
      <c r="G47" s="4" t="s">
        <f>21227+341</f>
        <v>22</v>
      </c>
    </row>
    <row r="48" ht="15.0" customHeight="true"/>
  </sheetData>
  <mergeCells count="8">
    <mergeCell ref="A1:G1"/>
    <mergeCell ref="A8:G8"/>
    <mergeCell ref="A15:G15"/>
    <mergeCell ref="A22:G22"/>
    <mergeCell ref="A29:G29"/>
    <mergeCell ref="A36:G36"/>
    <mergeCell ref="A43:G43"/>
    <mergeCell ref="A45:G45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G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7" x14ac:dyDescent="0.25">
      <c r="A1" s="5" t="s">
        <v>20</v>
      </c>
      <c r="B1" s="6"/>
      <c r="C1" s="6"/>
      <c r="D1" s="6"/>
      <c r="E1" s="6"/>
      <c r="F1" s="6"/>
      <c r="G1" s="7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9</v>
      </c>
      <c r="F2" s="3" t="s">
        <v>10</v>
      </c>
      <c r="G2" s="3" t="s">
        <v>11</v>
      </c>
    </row>
    <row r="3" spans="1:7" x14ac:dyDescent="0.25">
      <c r="A3" s="1" t="s">
        <v>23</v>
      </c>
      <c r="B3" s="1" t="s">
        <v>24</v>
      </c>
      <c r="C3" s="1" t="n">
        <v>51.0</v>
      </c>
      <c r="D3" s="1" t="n">
        <v>21.0</v>
      </c>
      <c r="E3" s="2" t="s">
        <f>IF(ISERROR(C3/(C3+D3)),"N/A",C3/(C3+D3))</f>
        <v>17</v>
      </c>
      <c r="F3" s="4" t="s">
        <f>(30-(C3-D3))/2</f>
        <v>15</v>
      </c>
      <c r="G3" s="4" t="s">
        <f>C3+D3</f>
        <v>92</v>
      </c>
    </row>
    <row r="4" ht="15.0" customHeight="true">
      <c r="A4" s="1" t="s">
        <v>25</v>
      </c>
      <c r="B4" s="1" t="s">
        <v>26</v>
      </c>
      <c r="C4" s="1" t="n">
        <v>37.0</v>
      </c>
      <c r="D4" s="1" t="n">
        <v>36.0</v>
      </c>
      <c r="E4" s="2" t="s">
        <f>IF(ISERROR(C4/(C4+D4)),"N/A",C4/(C4+D4))</f>
        <v>17</v>
      </c>
      <c r="F4" s="4" t="s">
        <f>(30-(C4-D4))/2</f>
        <v>15</v>
      </c>
      <c r="G4" s="4" t="s">
        <f>C4+D4</f>
        <v>92</v>
      </c>
    </row>
    <row r="5" ht="15.0" customHeight="true">
      <c r="A5" s="1" t="s">
        <v>27</v>
      </c>
      <c r="B5" s="1" t="s">
        <v>28</v>
      </c>
      <c r="C5" s="1" t="n">
        <v>35.0</v>
      </c>
      <c r="D5" s="1" t="n">
        <v>38.0</v>
      </c>
      <c r="E5" s="2" t="s">
        <f>IF(ISERROR(C5/(C5+D5)),"N/A",C5/(C5+D5))</f>
        <v>17</v>
      </c>
      <c r="F5" s="4" t="s">
        <f>(30-(C5-D5))/2</f>
        <v>15</v>
      </c>
      <c r="G5" s="4" t="s">
        <f>C5+D5</f>
        <v>92</v>
      </c>
    </row>
    <row r="6" ht="15.0" customHeight="true">
      <c r="A6" s="1" t="s">
        <v>29</v>
      </c>
      <c r="B6" s="1" t="s">
        <v>30</v>
      </c>
      <c r="C6" s="1" t="n">
        <v>23.0</v>
      </c>
      <c r="D6" s="1" t="n">
        <v>49.0</v>
      </c>
      <c r="E6" s="2" t="s">
        <f>IF(ISERROR(C6/(C6+D6)),"N/A",C6/(C6+D6))</f>
        <v>17</v>
      </c>
      <c r="F6" s="4" t="s">
        <f>(30-(C6-D6))/2</f>
        <v>15</v>
      </c>
      <c r="G6" s="4" t="s">
        <f>C6+D6</f>
        <v>92</v>
      </c>
    </row>
    <row r="7" ht="15.0" customHeight="true">
      <c r="A7" s="1" t="s">
        <v>31</v>
      </c>
      <c r="B7" s="1" t="s">
        <v>32</v>
      </c>
      <c r="C7" s="1" t="n">
        <v>20.0</v>
      </c>
      <c r="D7" s="1" t="n">
        <v>53.0</v>
      </c>
      <c r="E7" s="2" t="s">
        <f>IF(ISERROR(C7/(C7+D7)),"N/A",C7/(C7+D7))</f>
        <v>17</v>
      </c>
      <c r="F7" s="4" t="s">
        <f>(30-(C7-D7))/2</f>
        <v>15</v>
      </c>
      <c r="G7" s="4" t="s">
        <f>C7+D7</f>
        <v>92</v>
      </c>
    </row>
    <row r="8" ht="15.0" customHeight="true">
      <c r="A8" s="5" t="s">
        <v>33</v>
      </c>
      <c r="B8" s="6"/>
      <c r="C8" s="6"/>
      <c r="D8" s="6"/>
      <c r="E8" s="6"/>
      <c r="F8" s="6"/>
      <c r="G8" s="7"/>
    </row>
    <row r="9" ht="15.0" customHeight="true">
      <c r="A9" s="3" t="s">
        <v>1</v>
      </c>
      <c r="B9" s="3" t="s">
        <v>2</v>
      </c>
      <c r="C9" s="3" t="s">
        <v>3</v>
      </c>
      <c r="D9" s="3" t="s">
        <v>4</v>
      </c>
      <c r="E9" s="3" t="s">
        <v>9</v>
      </c>
      <c r="F9" s="3" t="s">
        <v>10</v>
      </c>
      <c r="G9" s="3" t="s">
        <v>11</v>
      </c>
    </row>
    <row r="10" ht="15.0" customHeight="true">
      <c r="A10" s="1" t="s">
        <v>34</v>
      </c>
      <c r="B10" s="1" t="s">
        <v>35</v>
      </c>
      <c r="C10" s="1" t="n">
        <v>53.0</v>
      </c>
      <c r="D10" s="1" t="n">
        <v>19.0</v>
      </c>
      <c r="E10" s="2" t="s">
        <f>IF(ISERROR(C10/(C10+D10)),"N/A",C10/(C10+D10))</f>
        <v>17</v>
      </c>
      <c r="F10" s="4" t="s">
        <f>(34-(C10-D10))/2</f>
        <v>15</v>
      </c>
      <c r="G10" s="4" t="s">
        <f>C10+D10</f>
        <v>92</v>
      </c>
    </row>
    <row r="11" ht="15.0" customHeight="true">
      <c r="A11" s="1" t="s">
        <v>36</v>
      </c>
      <c r="B11" s="1" t="s">
        <v>37</v>
      </c>
      <c r="C11" s="1" t="n">
        <v>32.0</v>
      </c>
      <c r="D11" s="1" t="n">
        <v>42.0</v>
      </c>
      <c r="E11" s="2" t="s">
        <f>IF(ISERROR(C11/(C11+D11)),"N/A",C11/(C11+D11))</f>
        <v>17</v>
      </c>
      <c r="F11" s="4" t="s">
        <f>(34-(C11-D11))/2</f>
        <v>15</v>
      </c>
      <c r="G11" s="4" t="s">
        <f>C11+D11</f>
        <v>92</v>
      </c>
    </row>
    <row r="12" ht="15.0" customHeight="true">
      <c r="A12" s="1" t="s">
        <v>38</v>
      </c>
      <c r="B12" s="1" t="s">
        <v>39</v>
      </c>
      <c r="C12" s="1" t="n">
        <v>29.0</v>
      </c>
      <c r="D12" s="1" t="n">
        <v>43.0</v>
      </c>
      <c r="E12" s="2" t="s">
        <f>IF(ISERROR(C12/(C12+D12)),"N/A",C12/(C12+D12))</f>
        <v>17</v>
      </c>
      <c r="F12" s="4" t="s">
        <f>(34-(C12-D12))/2</f>
        <v>15</v>
      </c>
      <c r="G12" s="4" t="s">
        <f>C12+D12</f>
        <v>92</v>
      </c>
    </row>
    <row r="13" ht="15.0" customHeight="true">
      <c r="A13" s="1" t="s">
        <v>40</v>
      </c>
      <c r="B13" s="1" t="s">
        <v>41</v>
      </c>
      <c r="C13" s="1" t="n">
        <v>26.0</v>
      </c>
      <c r="D13" s="1" t="n">
        <v>47.0</v>
      </c>
      <c r="E13" s="2" t="s">
        <f>IF(ISERROR(C13/(C13+D13)),"N/A",C13/(C13+D13))</f>
        <v>17</v>
      </c>
      <c r="F13" s="4" t="s">
        <f>(34-(C13-D13))/2</f>
        <v>15</v>
      </c>
      <c r="G13" s="4" t="s">
        <f>C13+D13</f>
        <v>92</v>
      </c>
    </row>
    <row r="14" ht="15.0" customHeight="true">
      <c r="A14" s="1" t="s">
        <v>42</v>
      </c>
      <c r="B14" s="1" t="s">
        <v>43</v>
      </c>
      <c r="C14" s="1" t="n">
        <v>14.0</v>
      </c>
      <c r="D14" s="1" t="n">
        <v>58.0</v>
      </c>
      <c r="E14" s="2" t="s">
        <f>IF(ISERROR(C14/(C14+D14)),"N/A",C14/(C14+D14))</f>
        <v>17</v>
      </c>
      <c r="F14" s="4" t="s">
        <f>(34-(C14-D14))/2</f>
        <v>15</v>
      </c>
      <c r="G14" s="4" t="s">
        <f>C14+D14</f>
        <v>92</v>
      </c>
    </row>
    <row r="15" ht="15.0" customHeight="true">
      <c r="A15" s="5" t="s">
        <v>44</v>
      </c>
      <c r="B15" s="6"/>
      <c r="C15" s="6"/>
      <c r="D15" s="6"/>
      <c r="E15" s="6"/>
      <c r="F15" s="6"/>
      <c r="G15" s="7"/>
    </row>
    <row r="16" ht="15.0" customHeight="true">
      <c r="A16" s="3" t="s">
        <v>1</v>
      </c>
      <c r="B16" s="3" t="s">
        <v>2</v>
      </c>
      <c r="C16" s="3" t="s">
        <v>3</v>
      </c>
      <c r="D16" s="3" t="s">
        <v>4</v>
      </c>
      <c r="E16" s="3" t="s">
        <v>9</v>
      </c>
      <c r="F16" s="3" t="s">
        <v>10</v>
      </c>
      <c r="G16" s="3" t="s">
        <v>11</v>
      </c>
    </row>
    <row r="17" ht="15.0" customHeight="true">
      <c r="A17" s="1" t="s">
        <v>45</v>
      </c>
      <c r="B17" s="1" t="s">
        <v>46</v>
      </c>
      <c r="C17" s="1" t="n">
        <v>51.0</v>
      </c>
      <c r="D17" s="1" t="n">
        <v>22.0</v>
      </c>
      <c r="E17" s="2" t="s">
        <f>IF(ISERROR(C17/(C17+D17)),"N/A",C17/(C17+D17))</f>
        <v>17</v>
      </c>
      <c r="F17" s="4" t="s">
        <f>(29-(C17-D17))/2</f>
        <v>15</v>
      </c>
      <c r="G17" s="4" t="s">
        <f>C17+D17</f>
        <v>92</v>
      </c>
    </row>
    <row r="18" ht="15.0" customHeight="true">
      <c r="A18" s="1" t="s">
        <v>47</v>
      </c>
      <c r="B18" s="1" t="s">
        <v>48</v>
      </c>
      <c r="C18" s="1" t="n">
        <v>47.0</v>
      </c>
      <c r="D18" s="1" t="n">
        <v>26.0</v>
      </c>
      <c r="E18" s="2" t="s">
        <f>IF(ISERROR(C18/(C18+D18)),"N/A",C18/(C18+D18))</f>
        <v>17</v>
      </c>
      <c r="F18" s="4" t="s">
        <f>(29-(C18-D18))/2</f>
        <v>15</v>
      </c>
      <c r="G18" s="4" t="s">
        <f>C18+D18</f>
        <v>92</v>
      </c>
    </row>
    <row r="19" ht="15.0" customHeight="true">
      <c r="A19" s="1" t="s">
        <v>49</v>
      </c>
      <c r="B19" s="1" t="s">
        <v>50</v>
      </c>
      <c r="C19" s="1" t="n">
        <v>42.0</v>
      </c>
      <c r="D19" s="1" t="n">
        <v>32.0</v>
      </c>
      <c r="E19" s="2" t="s">
        <f>IF(ISERROR(C19/(C19+D19)),"N/A",C19/(C19+D19))</f>
        <v>17</v>
      </c>
      <c r="F19" s="4" t="s">
        <f>(29-(C19-D19))/2</f>
        <v>15</v>
      </c>
      <c r="G19" s="4" t="s">
        <f>C19+D19</f>
        <v>92</v>
      </c>
    </row>
    <row r="20" ht="15.0" customHeight="true">
      <c r="A20" s="1" t="s">
        <v>51</v>
      </c>
      <c r="B20" s="1" t="s">
        <v>52</v>
      </c>
      <c r="C20" s="1" t="n">
        <v>30.0</v>
      </c>
      <c r="D20" s="1" t="n">
        <v>42.0</v>
      </c>
      <c r="E20" s="2" t="s">
        <f>IF(ISERROR(C20/(C20+D20)),"N/A",C20/(C20+D20))</f>
        <v>17</v>
      </c>
      <c r="F20" s="4" t="s">
        <f>(29-(C20-D20))/2</f>
        <v>15</v>
      </c>
      <c r="G20" s="4" t="s">
        <f>C20+D20</f>
        <v>92</v>
      </c>
    </row>
    <row r="21" ht="15.0" customHeight="true">
      <c r="A21" s="1" t="s">
        <v>53</v>
      </c>
      <c r="B21" s="1" t="s">
        <v>54</v>
      </c>
      <c r="C21" s="1" t="n">
        <v>17.0</v>
      </c>
      <c r="D21" s="1" t="n">
        <v>55.0</v>
      </c>
      <c r="E21" s="2" t="s">
        <f>IF(ISERROR(C21/(C21+D21)),"N/A",C21/(C21+D21))</f>
        <v>17</v>
      </c>
      <c r="F21" s="4" t="s">
        <f>(29-(C21-D21))/2</f>
        <v>15</v>
      </c>
      <c r="G21" s="4" t="s">
        <f>C21+D21</f>
        <v>92</v>
      </c>
    </row>
    <row r="22" ht="15.0" customHeight="true">
      <c r="A22" s="5" t="s">
        <v>55</v>
      </c>
      <c r="B22" s="6"/>
      <c r="C22" s="6"/>
      <c r="D22" s="6"/>
      <c r="E22" s="6"/>
      <c r="F22" s="6"/>
      <c r="G22" s="7"/>
    </row>
    <row r="23" ht="15.0" customHeight="true">
      <c r="A23" s="3" t="s">
        <v>1</v>
      </c>
      <c r="B23" s="3" t="s">
        <v>2</v>
      </c>
      <c r="C23" s="3" t="s">
        <v>3</v>
      </c>
      <c r="D23" s="3" t="s">
        <v>4</v>
      </c>
      <c r="E23" s="3" t="s">
        <v>9</v>
      </c>
      <c r="F23" s="3" t="s">
        <v>10</v>
      </c>
      <c r="G23" s="3" t="s">
        <v>11</v>
      </c>
    </row>
    <row r="24" ht="15.0" customHeight="true">
      <c r="A24" s="1" t="s">
        <v>56</v>
      </c>
      <c r="B24" s="1" t="s">
        <v>57</v>
      </c>
      <c r="C24" s="1" t="n">
        <v>48.0</v>
      </c>
      <c r="D24" s="1" t="n">
        <v>24.0</v>
      </c>
      <c r="E24" s="2" t="s">
        <f>IF(ISERROR(C24/(C24+D24)),"N/A",C24/(C24+D24))</f>
        <v>17</v>
      </c>
      <c r="F24" s="4" t="s">
        <f>(24-(C24-D24))/2</f>
        <v>15</v>
      </c>
      <c r="G24" s="4" t="s">
        <f>C24+D24</f>
        <v>92</v>
      </c>
    </row>
    <row r="25" ht="15.0" customHeight="true">
      <c r="A25" s="1" t="s">
        <v>58</v>
      </c>
      <c r="B25" s="1" t="s">
        <v>59</v>
      </c>
      <c r="C25" s="1" t="n">
        <v>44.0</v>
      </c>
      <c r="D25" s="1" t="n">
        <v>29.0</v>
      </c>
      <c r="E25" s="2" t="s">
        <f>IF(ISERROR(C25/(C25+D25)),"N/A",C25/(C25+D25))</f>
        <v>17</v>
      </c>
      <c r="F25" s="4" t="s">
        <f>(24-(C25-D25))/2</f>
        <v>15</v>
      </c>
      <c r="G25" s="4" t="s">
        <f>C25+D25</f>
        <v>92</v>
      </c>
    </row>
    <row r="26" ht="15.0" customHeight="true">
      <c r="A26" s="1" t="s">
        <v>60</v>
      </c>
      <c r="B26" s="1" t="s">
        <v>61</v>
      </c>
      <c r="C26" s="1" t="n">
        <v>42.0</v>
      </c>
      <c r="D26" s="1" t="n">
        <v>31.0</v>
      </c>
      <c r="E26" s="2" t="s">
        <f>IF(ISERROR(C26/(C26+D26)),"N/A",C26/(C26+D26))</f>
        <v>17</v>
      </c>
      <c r="F26" s="4" t="s">
        <f>(24-(C26-D26))/2</f>
        <v>15</v>
      </c>
      <c r="G26" s="4" t="s">
        <f>C26+D26</f>
        <v>92</v>
      </c>
    </row>
    <row r="27" ht="15.0" customHeight="true">
      <c r="A27" s="1" t="s">
        <v>62</v>
      </c>
      <c r="B27" s="1" t="s">
        <v>63</v>
      </c>
      <c r="C27" s="1" t="n">
        <v>36.0</v>
      </c>
      <c r="D27" s="1" t="n">
        <v>38.0</v>
      </c>
      <c r="E27" s="2" t="s">
        <f>IF(ISERROR(C27/(C27+D27)),"N/A",C27/(C27+D27))</f>
        <v>17</v>
      </c>
      <c r="F27" s="4" t="s">
        <f>(24-(C27-D27))/2</f>
        <v>15</v>
      </c>
      <c r="G27" s="4" t="s">
        <f>C27+D27</f>
        <v>92</v>
      </c>
    </row>
    <row r="28" ht="15.0" customHeight="true">
      <c r="A28" s="1" t="s">
        <v>64</v>
      </c>
      <c r="B28" s="1" t="s">
        <v>65</v>
      </c>
      <c r="C28" s="1" t="n">
        <v>17.0</v>
      </c>
      <c r="D28" s="1" t="n">
        <v>57.0</v>
      </c>
      <c r="E28" s="2" t="s">
        <f>IF(ISERROR(C28/(C28+D28)),"N/A",C28/(C28+D28))</f>
        <v>17</v>
      </c>
      <c r="F28" s="4" t="s">
        <f>(24-(C28-D28))/2</f>
        <v>15</v>
      </c>
      <c r="G28" s="4" t="s">
        <f>C28+D28</f>
        <v>92</v>
      </c>
    </row>
    <row r="29" ht="15.0" customHeight="true">
      <c r="A29" s="5" t="s">
        <v>66</v>
      </c>
      <c r="B29" s="6"/>
      <c r="C29" s="6"/>
      <c r="D29" s="6"/>
      <c r="E29" s="6"/>
      <c r="F29" s="6"/>
      <c r="G29" s="7"/>
    </row>
    <row r="30" ht="15.0" customHeight="true">
      <c r="A30" s="3" t="s">
        <v>1</v>
      </c>
      <c r="B30" s="3" t="s">
        <v>2</v>
      </c>
      <c r="C30" s="3" t="s">
        <v>3</v>
      </c>
      <c r="D30" s="3" t="s">
        <v>4</v>
      </c>
      <c r="E30" s="3" t="s">
        <v>9</v>
      </c>
      <c r="F30" s="3" t="s">
        <v>10</v>
      </c>
      <c r="G30" s="3" t="s">
        <v>11</v>
      </c>
    </row>
    <row r="31" ht="15.0" customHeight="true">
      <c r="A31" s="1" t="s">
        <v>67</v>
      </c>
      <c r="B31" s="1" t="s">
        <v>68</v>
      </c>
      <c r="C31" s="1" t="n">
        <v>53.0</v>
      </c>
      <c r="D31" s="1" t="n">
        <v>20.0</v>
      </c>
      <c r="E31" s="2" t="s">
        <f>IF(ISERROR(C31/(C31+D31)),"N/A",C31/(C31+D31))</f>
        <v>17</v>
      </c>
      <c r="F31" s="4" t="s">
        <f>(33-(C31-D31))/2</f>
        <v>15</v>
      </c>
      <c r="G31" s="4" t="s">
        <f>C31+D31</f>
        <v>92</v>
      </c>
    </row>
    <row r="32" ht="15.0" customHeight="true">
      <c r="A32" s="1" t="s">
        <v>69</v>
      </c>
      <c r="B32" s="1" t="s">
        <v>70</v>
      </c>
      <c r="C32" s="1" t="n">
        <v>36.0</v>
      </c>
      <c r="D32" s="1" t="n">
        <v>36.0</v>
      </c>
      <c r="E32" s="2" t="s">
        <f>IF(ISERROR(C32/(C32+D32)),"N/A",C32/(C32+D32))</f>
        <v>17</v>
      </c>
      <c r="F32" s="4" t="s">
        <f>(33-(C32-D32))/2</f>
        <v>15</v>
      </c>
      <c r="G32" s="4" t="s">
        <f>C32+D32</f>
        <v>92</v>
      </c>
    </row>
    <row r="33" ht="15.0" customHeight="true">
      <c r="A33" s="1" t="s">
        <v>71</v>
      </c>
      <c r="B33" s="1" t="s">
        <v>72</v>
      </c>
      <c r="C33" s="1" t="n">
        <v>32.0</v>
      </c>
      <c r="D33" s="1" t="n">
        <v>42.0</v>
      </c>
      <c r="E33" s="2" t="s">
        <f>IF(ISERROR(C33/(C33+D33)),"N/A",C33/(C33+D33))</f>
        <v>17</v>
      </c>
      <c r="F33" s="4" t="s">
        <f>(33-(C33-D33))/2</f>
        <v>15</v>
      </c>
      <c r="G33" s="4" t="s">
        <f>C33+D33</f>
        <v>92</v>
      </c>
    </row>
    <row r="34" ht="15.0" customHeight="true">
      <c r="A34" s="1" t="s">
        <v>67</v>
      </c>
      <c r="B34" s="1" t="s">
        <v>73</v>
      </c>
      <c r="C34" s="1" t="n">
        <v>29.0</v>
      </c>
      <c r="D34" s="1" t="n">
        <v>45.0</v>
      </c>
      <c r="E34" s="2" t="s">
        <f>IF(ISERROR(C34/(C34+D34)),"N/A",C34/(C34+D34))</f>
        <v>17</v>
      </c>
      <c r="F34" s="4" t="s">
        <f>(33-(C34-D34))/2</f>
        <v>15</v>
      </c>
      <c r="G34" s="4" t="s">
        <f>C34+D34</f>
        <v>92</v>
      </c>
    </row>
    <row r="35" ht="15.0" customHeight="true">
      <c r="A35" s="1" t="s">
        <v>74</v>
      </c>
      <c r="B35" s="1" t="s">
        <v>75</v>
      </c>
      <c r="C35" s="1" t="n">
        <v>20.0</v>
      </c>
      <c r="D35" s="1" t="n">
        <v>52.0</v>
      </c>
      <c r="E35" s="2" t="s">
        <f>IF(ISERROR(C35/(C35+D35)),"N/A",C35/(C35+D35))</f>
        <v>17</v>
      </c>
      <c r="F35" s="4" t="s">
        <f>(33-(C35-D35))/2</f>
        <v>15</v>
      </c>
      <c r="G35" s="4" t="s">
        <f>C35+D35</f>
        <v>92</v>
      </c>
    </row>
    <row r="36" ht="15.0" customHeight="true">
      <c r="A36" s="5" t="s">
        <v>76</v>
      </c>
      <c r="B36" s="6"/>
      <c r="C36" s="6"/>
      <c r="D36" s="6"/>
      <c r="E36" s="6"/>
      <c r="F36" s="6"/>
      <c r="G36" s="7"/>
    </row>
    <row r="37" ht="15.0" customHeight="true">
      <c r="A37" s="3" t="s">
        <v>1</v>
      </c>
      <c r="B37" s="3" t="s">
        <v>2</v>
      </c>
      <c r="C37" s="3" t="s">
        <v>3</v>
      </c>
      <c r="D37" s="3" t="s">
        <v>4</v>
      </c>
      <c r="E37" s="3" t="s">
        <v>9</v>
      </c>
      <c r="F37" s="3" t="s">
        <v>10</v>
      </c>
      <c r="G37" s="3" t="s">
        <v>11</v>
      </c>
    </row>
    <row r="38" ht="15.0" customHeight="true">
      <c r="A38" s="1" t="s">
        <v>77</v>
      </c>
      <c r="B38" s="1" t="s">
        <v>78</v>
      </c>
      <c r="C38" s="1" t="n">
        <v>57.0</v>
      </c>
      <c r="D38" s="1" t="n">
        <v>16.0</v>
      </c>
      <c r="E38" s="2" t="s">
        <f>IF(ISERROR(C38/(C38+D38)),"N/A",C38/(C38+D38))</f>
        <v>17</v>
      </c>
      <c r="F38" s="4" t="s">
        <f>(41-(C38-D38))/2</f>
        <v>15</v>
      </c>
      <c r="G38" s="4" t="s">
        <f>C38+D38</f>
        <v>92</v>
      </c>
    </row>
    <row r="39" ht="15.0" customHeight="true">
      <c r="A39" s="1" t="s">
        <v>79</v>
      </c>
      <c r="B39" s="1" t="s">
        <v>80</v>
      </c>
      <c r="C39" s="1" t="n">
        <v>52.0</v>
      </c>
      <c r="D39" s="1" t="n">
        <v>21.0</v>
      </c>
      <c r="E39" s="2" t="s">
        <f>IF(ISERROR(C39/(C39+D39)),"N/A",C39/(C39+D39))</f>
        <v>17</v>
      </c>
      <c r="F39" s="4" t="s">
        <f>(41-(C39-D39))/2</f>
        <v>15</v>
      </c>
      <c r="G39" s="4" t="s">
        <f>C39+D39</f>
        <v>92</v>
      </c>
    </row>
    <row r="40" ht="15.0" customHeight="true">
      <c r="A40" s="1" t="s">
        <v>81</v>
      </c>
      <c r="B40" s="1" t="s">
        <v>82</v>
      </c>
      <c r="C40" s="1" t="n">
        <v>42.0</v>
      </c>
      <c r="D40" s="1" t="n">
        <v>32.0</v>
      </c>
      <c r="E40" s="2" t="s">
        <f>IF(ISERROR(C40/(C40+D40)),"N/A",C40/(C40+D40))</f>
        <v>17</v>
      </c>
      <c r="F40" s="4" t="s">
        <f>(41-(C40-D40))/2</f>
        <v>15</v>
      </c>
      <c r="G40" s="4" t="s">
        <f>C40+D40</f>
        <v>92</v>
      </c>
    </row>
    <row r="41" ht="15.0" customHeight="true">
      <c r="A41" s="1" t="s">
        <v>83</v>
      </c>
      <c r="B41" s="1" t="s">
        <v>84</v>
      </c>
      <c r="C41" s="1" t="n">
        <v>41.0</v>
      </c>
      <c r="D41" s="1" t="n">
        <v>33.0</v>
      </c>
      <c r="E41" s="2" t="s">
        <f>IF(ISERROR(C41/(C41+D41)),"N/A",C41/(C41+D41))</f>
        <v>17</v>
      </c>
      <c r="F41" s="4" t="s">
        <f>(41-(C41-D41))/2</f>
        <v>15</v>
      </c>
      <c r="G41" s="4" t="s">
        <f>C41+D41</f>
        <v>92</v>
      </c>
    </row>
    <row r="42" ht="15.0" customHeight="true">
      <c r="A42" s="1" t="s">
        <v>85</v>
      </c>
      <c r="B42" s="1" t="s">
        <v>86</v>
      </c>
      <c r="C42" s="1" t="n">
        <v>38.0</v>
      </c>
      <c r="D42" s="1" t="n">
        <v>35.0</v>
      </c>
      <c r="E42" s="2" t="s">
        <f>IF(ISERROR(C42/(C42+D42)),"N/A",C42/(C42+D42))</f>
        <v>17</v>
      </c>
      <c r="F42" s="4" t="s">
        <f>(41-(C42-D42))/2</f>
        <v>15</v>
      </c>
      <c r="G42" s="4" t="s">
        <f>C42+D42</f>
        <v>92</v>
      </c>
    </row>
    <row r="43" ht="15.0" customHeight="true">
      <c r="A43" s="5" t="s">
        <v>87</v>
      </c>
      <c r="B43" s="6"/>
      <c r="C43" s="6"/>
      <c r="D43" s="6"/>
      <c r="E43" s="6"/>
      <c r="F43" s="6"/>
      <c r="G43" s="7"/>
    </row>
    <row r="44" ht="15.0" customHeight="true">
      <c r="A44" s="3" t="s">
        <v>1</v>
      </c>
      <c r="B44" s="3" t="s">
        <v>2</v>
      </c>
      <c r="C44" s="3" t="s">
        <v>3</v>
      </c>
      <c r="D44" s="3" t="s">
        <v>4</v>
      </c>
      <c r="E44" s="3" t="s">
        <v>9</v>
      </c>
      <c r="F44" s="3" t="s">
        <v>10</v>
      </c>
      <c r="G44" s="3" t="s">
        <v>11</v>
      </c>
    </row>
    <row r="45" ht="15.0" customHeight="true">
      <c r="A45" s="5" t="s">
        <v>88</v>
      </c>
      <c r="B45" s="6"/>
      <c r="C45" s="6"/>
      <c r="D45" s="6"/>
      <c r="E45" s="6"/>
      <c r="F45" s="6"/>
      <c r="G45" s="7"/>
    </row>
    <row r="46" ht="15.0" customHeight="true">
      <c r="A46" s="3" t="s">
        <v>1</v>
      </c>
      <c r="B46" s="3" t="s">
        <v>2</v>
      </c>
      <c r="C46" s="3" t="s">
        <v>3</v>
      </c>
      <c r="D46" s="3" t="s">
        <v>4</v>
      </c>
      <c r="E46" s="3" t="s">
        <v>9</v>
      </c>
      <c r="F46" s="3" t="s">
        <v>10</v>
      </c>
      <c r="G46" s="3" t="s">
        <v>11</v>
      </c>
    </row>
    <row r="47" ht="15.0" customHeight="true">
      <c r="A47" s="1" t="s">
        <v>89</v>
      </c>
      <c r="B47" s="1" t="s">
        <v>90</v>
      </c>
      <c r="C47" s="1" t="n">
        <v>21227.0</v>
      </c>
      <c r="D47" s="1" t="n">
        <v>341.0</v>
      </c>
      <c r="E47" s="2" t="s">
        <f>IF(ISERROR(C47/(C47+D47)),"N/A",C47/(C47+D47))</f>
        <v>17</v>
      </c>
      <c r="F47" s="4" t="s">
        <f>(20886-(C47-D47))/2</f>
        <v>15</v>
      </c>
      <c r="G47" s="4" t="s">
        <f>C47+D47</f>
        <v>92</v>
      </c>
    </row>
    <row r="48" ht="15.0" customHeight="true"/>
  </sheetData>
  <mergeCells count="8">
    <mergeCell ref="A1:G1"/>
    <mergeCell ref="A8:G8"/>
    <mergeCell ref="A15:G15"/>
    <mergeCell ref="A22:G22"/>
    <mergeCell ref="A29:G29"/>
    <mergeCell ref="A36:G36"/>
    <mergeCell ref="A43:G43"/>
    <mergeCell ref="A45:G4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Bean</vt:lpstr>
      <vt:lpstr>Text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2012-10-08T19:23:08Z</dcterms:created>
  <dc:creator>Randy Gettman</dc:creator>
  <cp:lastModifiedBy>Randy Gettman</cp:lastModifiedBy>
  <dcterms:modified xsi:type="dcterms:W3CDTF">2012-11-14T00:41:35Z</dcterms:modified>
</cp:coreProperties>
</file>