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1821\Downloads\SubSurface-Normalization-and-De-Normalization-main\"/>
    </mc:Choice>
  </mc:AlternateContent>
  <xr:revisionPtr revIDLastSave="0" documentId="13_ncr:1_{F9E6A4A1-41D0-451D-A122-0D50AA5D1C1B}" xr6:coauthVersionLast="47" xr6:coauthVersionMax="47" xr10:uidLastSave="{00000000-0000-0000-0000-000000000000}"/>
  <bookViews>
    <workbookView xWindow="-108" yWindow="-108" windowWidth="23256" windowHeight="13176" xr2:uid="{4C8142C9-14FC-4200-BD2E-94BE821A0ED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E65" i="1"/>
  <c r="I78" i="1" s="1"/>
  <c r="E58" i="1"/>
  <c r="I71" i="1" s="1"/>
  <c r="E59" i="1"/>
  <c r="I72" i="1" s="1"/>
  <c r="E60" i="1"/>
  <c r="I73" i="1" s="1"/>
  <c r="E61" i="1"/>
  <c r="I74" i="1" s="1"/>
  <c r="E62" i="1"/>
  <c r="I75" i="1" s="1"/>
  <c r="E63" i="1"/>
  <c r="I76" i="1" s="1"/>
  <c r="E64" i="1"/>
  <c r="I77" i="1" s="1"/>
  <c r="F127" i="1"/>
  <c r="F126" i="1"/>
  <c r="F125" i="1"/>
  <c r="F124" i="1"/>
  <c r="F123" i="1"/>
  <c r="F122" i="1"/>
  <c r="F121" i="1"/>
  <c r="F120" i="1"/>
  <c r="F119" i="1"/>
  <c r="H110" i="1"/>
  <c r="G110" i="1"/>
  <c r="F110" i="1"/>
  <c r="D110" i="1"/>
  <c r="C110" i="1"/>
  <c r="B110" i="1"/>
  <c r="H109" i="1"/>
  <c r="G109" i="1"/>
  <c r="F109" i="1"/>
  <c r="D109" i="1"/>
  <c r="C109" i="1"/>
  <c r="B109" i="1"/>
  <c r="H108" i="1"/>
  <c r="G108" i="1"/>
  <c r="F108" i="1"/>
  <c r="D108" i="1"/>
  <c r="C108" i="1"/>
  <c r="B108" i="1"/>
  <c r="H107" i="1"/>
  <c r="G107" i="1"/>
  <c r="F107" i="1"/>
  <c r="D107" i="1"/>
  <c r="C107" i="1"/>
  <c r="B107" i="1"/>
  <c r="H106" i="1"/>
  <c r="G106" i="1"/>
  <c r="F106" i="1"/>
  <c r="D106" i="1"/>
  <c r="C106" i="1"/>
  <c r="B106" i="1"/>
  <c r="H105" i="1"/>
  <c r="G105" i="1"/>
  <c r="F105" i="1"/>
  <c r="D105" i="1"/>
  <c r="C105" i="1"/>
  <c r="B105" i="1"/>
  <c r="H104" i="1"/>
  <c r="G104" i="1"/>
  <c r="F104" i="1"/>
  <c r="D104" i="1"/>
  <c r="C104" i="1"/>
  <c r="B104" i="1"/>
  <c r="H103" i="1"/>
  <c r="G103" i="1"/>
  <c r="F103" i="1"/>
  <c r="D103" i="1"/>
  <c r="C103" i="1"/>
  <c r="B103" i="1"/>
  <c r="H102" i="1"/>
  <c r="G102" i="1"/>
  <c r="F102" i="1"/>
  <c r="D102" i="1"/>
  <c r="C102" i="1"/>
  <c r="B102" i="1"/>
  <c r="B72" i="1"/>
  <c r="H71" i="1"/>
  <c r="C65" i="1"/>
  <c r="H78" i="1" s="1"/>
  <c r="C64" i="1"/>
  <c r="H77" i="1" s="1"/>
  <c r="C63" i="1"/>
  <c r="H76" i="1" s="1"/>
  <c r="C62" i="1"/>
  <c r="H75" i="1" s="1"/>
  <c r="C61" i="1"/>
  <c r="H74" i="1" s="1"/>
  <c r="C60" i="1"/>
  <c r="H73" i="1" s="1"/>
  <c r="C59" i="1"/>
  <c r="H72" i="1" s="1"/>
  <c r="E54" i="1"/>
  <c r="F78" i="1" s="1"/>
  <c r="C54" i="1"/>
  <c r="E78" i="1" s="1"/>
  <c r="E53" i="1"/>
  <c r="F77" i="1" s="1"/>
  <c r="C53" i="1"/>
  <c r="E77" i="1" s="1"/>
  <c r="E52" i="1"/>
  <c r="F76" i="1" s="1"/>
  <c r="C52" i="1"/>
  <c r="E76" i="1" s="1"/>
  <c r="E51" i="1"/>
  <c r="F75" i="1" s="1"/>
  <c r="C51" i="1"/>
  <c r="E75" i="1" s="1"/>
  <c r="E50" i="1"/>
  <c r="F74" i="1" s="1"/>
  <c r="C50" i="1"/>
  <c r="E74" i="1" s="1"/>
  <c r="E49" i="1"/>
  <c r="F73" i="1" s="1"/>
  <c r="C49" i="1"/>
  <c r="E73" i="1" s="1"/>
  <c r="E48" i="1"/>
  <c r="F72" i="1" s="1"/>
  <c r="C48" i="1"/>
  <c r="E72" i="1" s="1"/>
  <c r="E47" i="1"/>
  <c r="F71" i="1" s="1"/>
  <c r="C47" i="1"/>
  <c r="E71" i="1" s="1"/>
  <c r="E43" i="1"/>
  <c r="C78" i="1" s="1"/>
  <c r="C43" i="1"/>
  <c r="B78" i="1" s="1"/>
  <c r="E42" i="1"/>
  <c r="C77" i="1" s="1"/>
  <c r="C42" i="1"/>
  <c r="B77" i="1" s="1"/>
  <c r="E41" i="1"/>
  <c r="C76" i="1" s="1"/>
  <c r="C41" i="1"/>
  <c r="B76" i="1" s="1"/>
  <c r="E40" i="1"/>
  <c r="C75" i="1" s="1"/>
  <c r="C40" i="1"/>
  <c r="B75" i="1" s="1"/>
  <c r="E39" i="1"/>
  <c r="C74" i="1" s="1"/>
  <c r="C39" i="1"/>
  <c r="B74" i="1" s="1"/>
  <c r="E38" i="1"/>
  <c r="C73" i="1" s="1"/>
  <c r="C38" i="1"/>
  <c r="B73" i="1" s="1"/>
  <c r="E37" i="1"/>
  <c r="C72" i="1" s="1"/>
  <c r="C37" i="1"/>
  <c r="E36" i="1"/>
  <c r="C71" i="1" s="1"/>
  <c r="C36" i="1"/>
  <c r="B71" i="1" s="1"/>
  <c r="C28" i="1"/>
  <c r="C27" i="1"/>
  <c r="D22" i="1"/>
  <c r="C22" i="1"/>
  <c r="D78" i="1" s="1"/>
  <c r="B22" i="1"/>
  <c r="D21" i="1"/>
  <c r="G77" i="1" s="1"/>
  <c r="C21" i="1"/>
  <c r="D77" i="1" s="1"/>
  <c r="B21" i="1"/>
  <c r="A77" i="1" s="1"/>
  <c r="D20" i="1"/>
  <c r="G76" i="1" s="1"/>
  <c r="C20" i="1"/>
  <c r="D76" i="1" s="1"/>
  <c r="B20" i="1"/>
  <c r="A76" i="1" s="1"/>
  <c r="D19" i="1"/>
  <c r="G75" i="1" s="1"/>
  <c r="C19" i="1"/>
  <c r="D75" i="1" s="1"/>
  <c r="B19" i="1"/>
  <c r="A75" i="1" s="1"/>
  <c r="D18" i="1"/>
  <c r="G74" i="1" s="1"/>
  <c r="C18" i="1"/>
  <c r="D74" i="1" s="1"/>
  <c r="B18" i="1"/>
  <c r="A74" i="1" s="1"/>
  <c r="G73" i="1"/>
  <c r="C17" i="1"/>
  <c r="D73" i="1" s="1"/>
  <c r="B17" i="1"/>
  <c r="A73" i="1" s="1"/>
  <c r="D16" i="1"/>
  <c r="G72" i="1" s="1"/>
  <c r="C16" i="1"/>
  <c r="B16" i="1"/>
  <c r="A72" i="1" s="1"/>
  <c r="D15" i="1"/>
  <c r="G71" i="1" s="1"/>
  <c r="C15" i="1"/>
  <c r="B15" i="1"/>
  <c r="H3" i="1"/>
  <c r="G3" i="1"/>
  <c r="F3" i="1"/>
  <c r="I3" i="1" l="1"/>
  <c r="I109" i="1" s="1"/>
  <c r="C126" i="1" s="1"/>
  <c r="E126" i="1" s="1"/>
  <c r="E108" i="1" l="1"/>
  <c r="B125" i="1" s="1"/>
  <c r="D125" i="1" s="1"/>
  <c r="I106" i="1"/>
  <c r="C123" i="1" s="1"/>
  <c r="E123" i="1" s="1"/>
  <c r="E104" i="1"/>
  <c r="B121" i="1" s="1"/>
  <c r="D121" i="1" s="1"/>
  <c r="I102" i="1"/>
  <c r="C119" i="1" s="1"/>
  <c r="E119" i="1" s="1"/>
  <c r="E109" i="1"/>
  <c r="B126" i="1" s="1"/>
  <c r="D126" i="1" s="1"/>
  <c r="I103" i="1"/>
  <c r="C120" i="1" s="1"/>
  <c r="E120" i="1" s="1"/>
  <c r="I110" i="1"/>
  <c r="C127" i="1" s="1"/>
  <c r="E127" i="1" s="1"/>
  <c r="I107" i="1"/>
  <c r="C124" i="1" s="1"/>
  <c r="E124" i="1" s="1"/>
  <c r="E105" i="1"/>
  <c r="B122" i="1" s="1"/>
  <c r="D122" i="1" s="1"/>
  <c r="E102" i="1"/>
  <c r="B119" i="1" s="1"/>
  <c r="D119" i="1" s="1"/>
  <c r="E106" i="1"/>
  <c r="B123" i="1" s="1"/>
  <c r="D123" i="1" s="1"/>
  <c r="I104" i="1"/>
  <c r="C121" i="1" s="1"/>
  <c r="E121" i="1" s="1"/>
  <c r="I108" i="1"/>
  <c r="C125" i="1" s="1"/>
  <c r="E125" i="1" s="1"/>
  <c r="E103" i="1"/>
  <c r="B120" i="1" s="1"/>
  <c r="D120" i="1" s="1"/>
  <c r="E107" i="1"/>
  <c r="B124" i="1" s="1"/>
  <c r="D124" i="1" s="1"/>
  <c r="E110" i="1"/>
  <c r="B127" i="1" s="1"/>
  <c r="D127" i="1" s="1"/>
  <c r="I105" i="1"/>
  <c r="C122" i="1" s="1"/>
  <c r="E12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MANISH KUMAR</author>
  </authors>
  <commentList>
    <comment ref="A7" authorId="0" shapeId="0" xr:uid="{D8FAC7FC-0666-4A1A-8179-9BA086EC30EA}">
      <text>
        <r>
          <rPr>
            <b/>
            <sz val="9"/>
            <color indexed="81"/>
            <rFont val="Tahoma"/>
            <charset val="1"/>
          </rPr>
          <t>Ayush:
at critical condition i.e at Swc</t>
        </r>
      </text>
    </comment>
    <comment ref="A8" authorId="0" shapeId="0" xr:uid="{AF7FF07A-B603-4D79-9DAA-4ED74ECD1B31}">
      <text>
        <r>
          <rPr>
            <b/>
            <sz val="9"/>
            <color indexed="81"/>
            <rFont val="Tahoma"/>
            <charset val="1"/>
          </rPr>
          <t>AYUSH:
at critical condition i.e at Soc</t>
        </r>
      </text>
    </comment>
    <comment ref="B15" authorId="0" shapeId="0" xr:uid="{CAA991B0-6432-4AEE-929E-A5850A4DF653}">
      <text>
        <r>
          <rPr>
            <b/>
            <sz val="9"/>
            <color indexed="81"/>
            <rFont val="Tahoma"/>
            <family val="2"/>
          </rPr>
          <t xml:space="preserve">Ayush:
ignore the red box because water saturation cannot be negative and greater than 1
</t>
        </r>
      </text>
    </comment>
    <comment ref="B27" authorId="0" shapeId="0" xr:uid="{DAB1A97F-DC18-43C4-8424-FE1695073B25}">
      <text>
        <r>
          <rPr>
            <b/>
            <sz val="9"/>
            <color indexed="81"/>
            <rFont val="Tahoma"/>
            <family val="2"/>
          </rPr>
          <t>Ayush:
Relative permeability of oil at connate-water
saturation</t>
        </r>
      </text>
    </comment>
    <comment ref="B28" authorId="0" shapeId="0" xr:uid="{AA4C6CAA-F354-4E56-B2DD-7FBB82AFD407}">
      <text>
        <r>
          <rPr>
            <b/>
            <sz val="9"/>
            <color indexed="81"/>
            <rFont val="Tahoma"/>
            <family val="2"/>
          </rPr>
          <t>Ayush:
 The relative permeability of water at the critical
oil saturation.</t>
        </r>
      </text>
    </comment>
  </commentList>
</comments>
</file>

<file path=xl/sharedStrings.xml><?xml version="1.0" encoding="utf-8"?>
<sst xmlns="http://schemas.openxmlformats.org/spreadsheetml/2006/main" count="88" uniqueCount="37">
  <si>
    <t>DATA REQUIRED</t>
  </si>
  <si>
    <t>Column1</t>
  </si>
  <si>
    <t>core sample#1</t>
  </si>
  <si>
    <t>core sample#2</t>
  </si>
  <si>
    <t>core sample#3</t>
  </si>
  <si>
    <t>h*k_1</t>
  </si>
  <si>
    <t>h*k_2</t>
  </si>
  <si>
    <t>h*k_3</t>
  </si>
  <si>
    <t>sum(h*k)</t>
  </si>
  <si>
    <t>h(ft)</t>
  </si>
  <si>
    <t>K(md)</t>
  </si>
  <si>
    <t>Soc</t>
  </si>
  <si>
    <t>Swc</t>
  </si>
  <si>
    <t>Kro_c</t>
  </si>
  <si>
    <t>Krw_c</t>
  </si>
  <si>
    <t>NORMALIZED WATER SATURATION</t>
  </si>
  <si>
    <t>Sw</t>
  </si>
  <si>
    <t>Sw*</t>
  </si>
  <si>
    <t>NORMALIZED Kro and Krw</t>
  </si>
  <si>
    <t>Kro_Swc*=</t>
  </si>
  <si>
    <t>Krw_Soc* =</t>
  </si>
  <si>
    <t>CORE#1</t>
  </si>
  <si>
    <t>Kro</t>
  </si>
  <si>
    <t>Kro*</t>
  </si>
  <si>
    <t>Krw</t>
  </si>
  <si>
    <t>Krw*</t>
  </si>
  <si>
    <t xml:space="preserve"> NA</t>
  </si>
  <si>
    <t>NA</t>
  </si>
  <si>
    <t>CORE#2</t>
  </si>
  <si>
    <t>CORE#3</t>
  </si>
  <si>
    <t>Kro*_avg</t>
  </si>
  <si>
    <t>Krw*_avg</t>
  </si>
  <si>
    <t>core#1</t>
  </si>
  <si>
    <t>core#2</t>
  </si>
  <si>
    <t>core#3</t>
  </si>
  <si>
    <t>DENORMALIZING THE DATA</t>
  </si>
  <si>
    <r>
      <t xml:space="preserve">USING THE DESIRED FORMATION i.e. </t>
    </r>
    <r>
      <rPr>
        <b/>
        <sz val="11"/>
        <color rgb="FFFF0000"/>
        <rFont val="Aptos Narrow"/>
        <family val="2"/>
        <scheme val="minor"/>
      </rPr>
      <t>Soc=0.3</t>
    </r>
    <r>
      <rPr>
        <b/>
        <sz val="11"/>
        <color theme="1"/>
        <rFont val="Aptos Narrow"/>
        <family val="2"/>
        <scheme val="minor"/>
      </rPr>
      <t xml:space="preserve"> &amp; </t>
    </r>
    <r>
      <rPr>
        <b/>
        <sz val="11"/>
        <color rgb="FFFF0000"/>
        <rFont val="Aptos Narrow"/>
        <family val="2"/>
        <scheme val="minor"/>
      </rPr>
      <t>Swc=0.27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</si>
</sst>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sz val="11"/>
      <color theme="6" tint="-0.499984740745262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  <xf numFmtId="0" fontId="0" fillId="6" borderId="0" xfId="0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6" borderId="0" xfId="0" applyFont="1" applyFill="1" applyAlignment="1">
      <alignment horizontal="right"/>
    </xf>
    <xf numFmtId="0" fontId="0" fillId="6" borderId="0" xfId="0" applyFill="1" applyAlignment="1">
      <alignment horizontal="right"/>
    </xf>
    <xf numFmtId="0" fontId="0" fillId="6" borderId="0" xfId="0" applyFill="1"/>
    <xf numFmtId="0" fontId="2" fillId="6" borderId="0" xfId="0" applyFont="1" applyFill="1"/>
    <xf numFmtId="0" fontId="0" fillId="7" borderId="0" xfId="0" applyFill="1"/>
    <xf numFmtId="0" fontId="0" fillId="4" borderId="0" xfId="0" applyFill="1" applyAlignment="1">
      <alignment horizontal="center"/>
    </xf>
    <xf numFmtId="0" fontId="6" fillId="0" borderId="0" xfId="0" applyFont="1"/>
    <xf numFmtId="0" fontId="0" fillId="0" borderId="0" xfId="0" applyAlignment="1">
      <alignment vertic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u/>
        <color rgb="FFFF000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5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5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5" tint="0.5999938962981048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5" tint="0.5999938962981048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5" tint="0.5999938962981048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core#1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[1]Sheet1!$A$69:$A$76</c:f>
              <c:numCache>
                <c:formatCode>General</c:formatCode>
                <c:ptCount val="8"/>
                <c:pt idx="1">
                  <c:v>0</c:v>
                </c:pt>
                <c:pt idx="2">
                  <c:v>0.12499999999999997</c:v>
                </c:pt>
                <c:pt idx="3">
                  <c:v>0.37500000000000006</c:v>
                </c:pt>
                <c:pt idx="4">
                  <c:v>0.625</c:v>
                </c:pt>
                <c:pt idx="5">
                  <c:v>0.87499999999999989</c:v>
                </c:pt>
                <c:pt idx="6">
                  <c:v>1</c:v>
                </c:pt>
              </c:numCache>
            </c:numRef>
          </c:xVal>
          <c:yVal>
            <c:numRef>
              <c:f>[1]Sheet1!$B$69:$B$76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0.88700000000000001</c:v>
                </c:pt>
                <c:pt idx="3">
                  <c:v>0.65500000000000003</c:v>
                </c:pt>
                <c:pt idx="4">
                  <c:v>0.41399999999999998</c:v>
                </c:pt>
                <c:pt idx="5">
                  <c:v>0.154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86-4A66-8A47-3590A6CF116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41328815"/>
        <c:axId val="1941327855"/>
      </c:scatterChart>
      <c:scatterChart>
        <c:scatterStyle val="lineMarker"/>
        <c:varyColors val="0"/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2.0253718285214348E-3"/>
                  <c:y val="-5.046296296296296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[1]Sheet1!$A$69:$A$76</c:f>
              <c:numCache>
                <c:formatCode>General</c:formatCode>
                <c:ptCount val="8"/>
                <c:pt idx="1">
                  <c:v>0</c:v>
                </c:pt>
                <c:pt idx="2">
                  <c:v>0.12499999999999997</c:v>
                </c:pt>
                <c:pt idx="3">
                  <c:v>0.37500000000000006</c:v>
                </c:pt>
                <c:pt idx="4">
                  <c:v>0.625</c:v>
                </c:pt>
                <c:pt idx="5">
                  <c:v>0.87499999999999989</c:v>
                </c:pt>
                <c:pt idx="6">
                  <c:v>1</c:v>
                </c:pt>
              </c:numCache>
            </c:numRef>
          </c:xVal>
          <c:yVal>
            <c:numRef>
              <c:f>[1]Sheet1!$C$69:$C$76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4.4999999999999998E-2</c:v>
                </c:pt>
                <c:pt idx="3">
                  <c:v>0.23</c:v>
                </c:pt>
                <c:pt idx="4">
                  <c:v>0.495</c:v>
                </c:pt>
                <c:pt idx="5">
                  <c:v>0.81799999999999995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86-4A66-8A47-3590A6CF116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029752767"/>
        <c:axId val="2029754207"/>
      </c:scatterChart>
      <c:valAx>
        <c:axId val="1941328815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327855"/>
        <c:crosses val="autoZero"/>
        <c:crossBetween val="midCat"/>
        <c:majorUnit val="0.1"/>
      </c:valAx>
      <c:valAx>
        <c:axId val="19413278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328815"/>
        <c:crosses val="autoZero"/>
        <c:crossBetween val="midCat"/>
      </c:valAx>
      <c:valAx>
        <c:axId val="2029754207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752767"/>
        <c:crosses val="max"/>
        <c:crossBetween val="midCat"/>
      </c:valAx>
      <c:valAx>
        <c:axId val="202975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754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core#2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[1]Sheet1!$E$68</c:f>
              <c:strCache>
                <c:ptCount val="1"/>
                <c:pt idx="0">
                  <c:v>Kro*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4.7524059492563431E-3"/>
                  <c:y val="-6.92435841353164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[1]Sheet1!$D$69:$D$76</c:f>
              <c:numCache>
                <c:formatCode>General</c:formatCode>
                <c:ptCount val="8"/>
                <c:pt idx="2">
                  <c:v>0</c:v>
                </c:pt>
                <c:pt idx="3">
                  <c:v>0.23799999999999999</c:v>
                </c:pt>
                <c:pt idx="4">
                  <c:v>0.47599999999999998</c:v>
                </c:pt>
                <c:pt idx="5">
                  <c:v>0.71399999999999997</c:v>
                </c:pt>
                <c:pt idx="6">
                  <c:v>0.83299999999999996</c:v>
                </c:pt>
                <c:pt idx="7">
                  <c:v>1</c:v>
                </c:pt>
              </c:numCache>
            </c:numRef>
          </c:xVal>
          <c:yVal>
            <c:numRef>
              <c:f>[1]Sheet1!$E$69:$E$76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0.74099999999999999</c:v>
                </c:pt>
                <c:pt idx="4">
                  <c:v>0.49099999999999999</c:v>
                </c:pt>
                <c:pt idx="5">
                  <c:v>0.253</c:v>
                </c:pt>
                <c:pt idx="6">
                  <c:v>0.13900000000000001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5C-4C8D-99DB-530994B03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781471"/>
        <c:axId val="2020782431"/>
      </c:scatterChart>
      <c:scatterChart>
        <c:scatterStyle val="lineMarker"/>
        <c:varyColors val="0"/>
        <c:ser>
          <c:idx val="1"/>
          <c:order val="1"/>
          <c:tx>
            <c:strRef>
              <c:f>[1]Sheet1!$F$68</c:f>
              <c:strCache>
                <c:ptCount val="1"/>
                <c:pt idx="0">
                  <c:v>Krw*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[1]Sheet1!$D$69:$D$76</c:f>
              <c:numCache>
                <c:formatCode>General</c:formatCode>
                <c:ptCount val="8"/>
                <c:pt idx="2">
                  <c:v>0</c:v>
                </c:pt>
                <c:pt idx="3">
                  <c:v>0.23799999999999999</c:v>
                </c:pt>
                <c:pt idx="4">
                  <c:v>0.47599999999999998</c:v>
                </c:pt>
                <c:pt idx="5">
                  <c:v>0.71399999999999997</c:v>
                </c:pt>
                <c:pt idx="6">
                  <c:v>0.83299999999999996</c:v>
                </c:pt>
                <c:pt idx="7">
                  <c:v>1</c:v>
                </c:pt>
              </c:numCache>
            </c:numRef>
          </c:xVal>
          <c:yVal>
            <c:numRef>
              <c:f>[1]Sheet1!$F$69:$F$76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0.154</c:v>
                </c:pt>
                <c:pt idx="4">
                  <c:v>0.38200000000000001</c:v>
                </c:pt>
                <c:pt idx="5">
                  <c:v>0.64600000000000002</c:v>
                </c:pt>
                <c:pt idx="6">
                  <c:v>0.78800000000000003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5C-4C8D-99DB-530994B03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781472"/>
        <c:axId val="1941325455"/>
      </c:scatterChart>
      <c:valAx>
        <c:axId val="202078147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782431"/>
        <c:crosses val="autoZero"/>
        <c:crossBetween val="midCat"/>
        <c:majorUnit val="0.1"/>
      </c:valAx>
      <c:valAx>
        <c:axId val="202078243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781471"/>
        <c:crosses val="autoZero"/>
        <c:crossBetween val="midCat"/>
      </c:valAx>
      <c:valAx>
        <c:axId val="1941325455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781472"/>
        <c:crosses val="max"/>
        <c:crossBetween val="midCat"/>
      </c:valAx>
      <c:valAx>
        <c:axId val="202078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325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core#3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7.3780183727034127E-2"/>
                  <c:y val="4.830489938757655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[1]Sheet1!$G$69:$G$76</c:f>
              <c:numCache>
                <c:formatCode>General</c:formatCode>
                <c:ptCount val="8"/>
                <c:pt idx="0">
                  <c:v>0</c:v>
                </c:pt>
                <c:pt idx="1">
                  <c:v>0.111</c:v>
                </c:pt>
                <c:pt idx="2">
                  <c:v>0.222</c:v>
                </c:pt>
                <c:pt idx="3">
                  <c:v>0.44400000000000001</c:v>
                </c:pt>
                <c:pt idx="4">
                  <c:v>0.66700000000000004</c:v>
                </c:pt>
                <c:pt idx="5">
                  <c:v>0.88900000000000001</c:v>
                </c:pt>
                <c:pt idx="6">
                  <c:v>1</c:v>
                </c:pt>
              </c:numCache>
            </c:numRef>
          </c:xVal>
          <c:yVal>
            <c:numRef>
              <c:f>[1]Sheet1!$H$69:$H$76</c:f>
              <c:numCache>
                <c:formatCode>General</c:formatCode>
                <c:ptCount val="8"/>
                <c:pt idx="0">
                  <c:v>1</c:v>
                </c:pt>
                <c:pt idx="1">
                  <c:v>0.872</c:v>
                </c:pt>
                <c:pt idx="2">
                  <c:v>0.83899999999999997</c:v>
                </c:pt>
                <c:pt idx="3">
                  <c:v>0.66300000000000003</c:v>
                </c:pt>
                <c:pt idx="4">
                  <c:v>0.46300000000000002</c:v>
                </c:pt>
                <c:pt idx="5">
                  <c:v>0.215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D2-41C9-B6D5-5D795F5D5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246271"/>
        <c:axId val="2030245791"/>
      </c:scatterChart>
      <c:scatterChart>
        <c:scatterStyle val="lineMarker"/>
        <c:varyColors val="0"/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poly"/>
            <c:order val="4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[1]Sheet1!$G$69:$G$76</c:f>
              <c:numCache>
                <c:formatCode>General</c:formatCode>
                <c:ptCount val="8"/>
                <c:pt idx="0">
                  <c:v>0</c:v>
                </c:pt>
                <c:pt idx="1">
                  <c:v>0.111</c:v>
                </c:pt>
                <c:pt idx="2">
                  <c:v>0.222</c:v>
                </c:pt>
                <c:pt idx="3">
                  <c:v>0.44400000000000001</c:v>
                </c:pt>
                <c:pt idx="4">
                  <c:v>0.66700000000000004</c:v>
                </c:pt>
                <c:pt idx="5">
                  <c:v>0.88900000000000001</c:v>
                </c:pt>
                <c:pt idx="6">
                  <c:v>1</c:v>
                </c:pt>
              </c:numCache>
            </c:numRef>
          </c:xVal>
          <c:yVal>
            <c:numRef>
              <c:f>[1]Sheet1!$I$69:$I$76</c:f>
              <c:numCache>
                <c:formatCode>General</c:formatCode>
                <c:ptCount val="8"/>
                <c:pt idx="0">
                  <c:v>0</c:v>
                </c:pt>
                <c:pt idx="1">
                  <c:v>2.3E-2</c:v>
                </c:pt>
                <c:pt idx="2">
                  <c:v>7.6999999999999999E-2</c:v>
                </c:pt>
                <c:pt idx="3">
                  <c:v>0.251</c:v>
                </c:pt>
                <c:pt idx="4">
                  <c:v>0.503</c:v>
                </c:pt>
                <c:pt idx="5">
                  <c:v>0.81699999999999995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D2-41C9-B6D5-5D795F5D5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247231"/>
        <c:axId val="2030248191"/>
      </c:scatterChart>
      <c:valAx>
        <c:axId val="203024627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245791"/>
        <c:crosses val="autoZero"/>
        <c:crossBetween val="midCat"/>
        <c:majorUnit val="0.1"/>
      </c:valAx>
      <c:valAx>
        <c:axId val="20302457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246271"/>
        <c:crosses val="autoZero"/>
        <c:crossBetween val="midCat"/>
      </c:valAx>
      <c:valAx>
        <c:axId val="2030248191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247231"/>
        <c:crosses val="max"/>
        <c:crossBetween val="midCat"/>
      </c:valAx>
      <c:valAx>
        <c:axId val="203024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248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Averaging relative permeability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[1]Sheet1!$A$69:$A$76</c:f>
              <c:numCache>
                <c:formatCode>General</c:formatCode>
                <c:ptCount val="8"/>
                <c:pt idx="1">
                  <c:v>0</c:v>
                </c:pt>
                <c:pt idx="2">
                  <c:v>0.12499999999999997</c:v>
                </c:pt>
                <c:pt idx="3">
                  <c:v>0.37500000000000006</c:v>
                </c:pt>
                <c:pt idx="4">
                  <c:v>0.625</c:v>
                </c:pt>
                <c:pt idx="5">
                  <c:v>0.87499999999999989</c:v>
                </c:pt>
                <c:pt idx="6">
                  <c:v>1</c:v>
                </c:pt>
              </c:numCache>
            </c:numRef>
          </c:xVal>
          <c:yVal>
            <c:numRef>
              <c:f>[1]Sheet1!$B$69:$B$76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0.88700000000000001</c:v>
                </c:pt>
                <c:pt idx="3">
                  <c:v>0.65500000000000003</c:v>
                </c:pt>
                <c:pt idx="4">
                  <c:v>0.41399999999999998</c:v>
                </c:pt>
                <c:pt idx="5">
                  <c:v>0.154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0A-4A96-8DAE-61FF7CE52118}"/>
            </c:ext>
          </c:extLst>
        </c:ser>
        <c:ser>
          <c:idx val="3"/>
          <c:order val="1"/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[1]Sheet1!$A$69:$A$76</c:f>
              <c:numCache>
                <c:formatCode>General</c:formatCode>
                <c:ptCount val="8"/>
                <c:pt idx="1">
                  <c:v>0</c:v>
                </c:pt>
                <c:pt idx="2">
                  <c:v>0.12499999999999997</c:v>
                </c:pt>
                <c:pt idx="3">
                  <c:v>0.37500000000000006</c:v>
                </c:pt>
                <c:pt idx="4">
                  <c:v>0.625</c:v>
                </c:pt>
                <c:pt idx="5">
                  <c:v>0.87499999999999989</c:v>
                </c:pt>
                <c:pt idx="6">
                  <c:v>1</c:v>
                </c:pt>
              </c:numCache>
            </c:numRef>
          </c:xVal>
          <c:yVal>
            <c:numRef>
              <c:f>[1]Sheet1!$C$69:$C$76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4.4999999999999998E-2</c:v>
                </c:pt>
                <c:pt idx="3">
                  <c:v>0.23</c:v>
                </c:pt>
                <c:pt idx="4">
                  <c:v>0.495</c:v>
                </c:pt>
                <c:pt idx="5">
                  <c:v>0.81799999999999995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0A-4A96-8DAE-61FF7CE52118}"/>
            </c:ext>
          </c:extLst>
        </c:ser>
        <c:ser>
          <c:idx val="4"/>
          <c:order val="2"/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[1]Sheet1!$D$69:$D$76</c:f>
              <c:numCache>
                <c:formatCode>General</c:formatCode>
                <c:ptCount val="8"/>
                <c:pt idx="2">
                  <c:v>0</c:v>
                </c:pt>
                <c:pt idx="3">
                  <c:v>0.23799999999999999</c:v>
                </c:pt>
                <c:pt idx="4">
                  <c:v>0.47599999999999998</c:v>
                </c:pt>
                <c:pt idx="5">
                  <c:v>0.71399999999999997</c:v>
                </c:pt>
                <c:pt idx="6">
                  <c:v>0.83299999999999996</c:v>
                </c:pt>
                <c:pt idx="7">
                  <c:v>1</c:v>
                </c:pt>
              </c:numCache>
            </c:numRef>
          </c:xVal>
          <c:yVal>
            <c:numRef>
              <c:f>[1]Sheet1!$E$69:$E$76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0.74099999999999999</c:v>
                </c:pt>
                <c:pt idx="4">
                  <c:v>0.49099999999999999</c:v>
                </c:pt>
                <c:pt idx="5">
                  <c:v>0.253</c:v>
                </c:pt>
                <c:pt idx="6">
                  <c:v>0.13900000000000001</c:v>
                </c:pt>
                <c:pt idx="7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590A-4A96-8DAE-61FF7CE52118}"/>
            </c:ext>
          </c:extLst>
        </c:ser>
        <c:ser>
          <c:idx val="5"/>
          <c:order val="3"/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[1]Sheet1!$D$69:$D$76</c:f>
              <c:numCache>
                <c:formatCode>General</c:formatCode>
                <c:ptCount val="8"/>
                <c:pt idx="2">
                  <c:v>0</c:v>
                </c:pt>
                <c:pt idx="3">
                  <c:v>0.23799999999999999</c:v>
                </c:pt>
                <c:pt idx="4">
                  <c:v>0.47599999999999998</c:v>
                </c:pt>
                <c:pt idx="5">
                  <c:v>0.71399999999999997</c:v>
                </c:pt>
                <c:pt idx="6">
                  <c:v>0.83299999999999996</c:v>
                </c:pt>
                <c:pt idx="7">
                  <c:v>1</c:v>
                </c:pt>
              </c:numCache>
            </c:numRef>
          </c:xVal>
          <c:yVal>
            <c:numRef>
              <c:f>[1]Sheet1!$F$69:$F$76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0.154</c:v>
                </c:pt>
                <c:pt idx="4">
                  <c:v>0.38200000000000001</c:v>
                </c:pt>
                <c:pt idx="5">
                  <c:v>0.64600000000000002</c:v>
                </c:pt>
                <c:pt idx="6">
                  <c:v>0.78800000000000003</c:v>
                </c:pt>
                <c:pt idx="7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590A-4A96-8DAE-61FF7CE52118}"/>
            </c:ext>
          </c:extLst>
        </c:ser>
        <c:ser>
          <c:idx val="0"/>
          <c:order val="4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[1]Sheet1!$G$69:$G$76</c:f>
              <c:numCache>
                <c:formatCode>General</c:formatCode>
                <c:ptCount val="8"/>
                <c:pt idx="0">
                  <c:v>0</c:v>
                </c:pt>
                <c:pt idx="1">
                  <c:v>0.111</c:v>
                </c:pt>
                <c:pt idx="2">
                  <c:v>0.222</c:v>
                </c:pt>
                <c:pt idx="3">
                  <c:v>0.44400000000000001</c:v>
                </c:pt>
                <c:pt idx="4">
                  <c:v>0.66700000000000004</c:v>
                </c:pt>
                <c:pt idx="5">
                  <c:v>0.88900000000000001</c:v>
                </c:pt>
                <c:pt idx="6">
                  <c:v>1</c:v>
                </c:pt>
              </c:numCache>
            </c:numRef>
          </c:xVal>
          <c:yVal>
            <c:numRef>
              <c:f>[1]Sheet1!$H$69:$H$76</c:f>
              <c:numCache>
                <c:formatCode>General</c:formatCode>
                <c:ptCount val="8"/>
                <c:pt idx="0">
                  <c:v>1</c:v>
                </c:pt>
                <c:pt idx="1">
                  <c:v>0.872</c:v>
                </c:pt>
                <c:pt idx="2">
                  <c:v>0.83899999999999997</c:v>
                </c:pt>
                <c:pt idx="3">
                  <c:v>0.66300000000000003</c:v>
                </c:pt>
                <c:pt idx="4">
                  <c:v>0.46300000000000002</c:v>
                </c:pt>
                <c:pt idx="5">
                  <c:v>0.215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90A-4A96-8DAE-61FF7CE52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246271"/>
        <c:axId val="2030245791"/>
      </c:scatterChart>
      <c:scatterChart>
        <c:scatterStyle val="lineMarker"/>
        <c:varyColors val="0"/>
        <c:ser>
          <c:idx val="1"/>
          <c:order val="5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[1]Sheet1!$G$69:$G$76</c:f>
              <c:numCache>
                <c:formatCode>General</c:formatCode>
                <c:ptCount val="8"/>
                <c:pt idx="0">
                  <c:v>0</c:v>
                </c:pt>
                <c:pt idx="1">
                  <c:v>0.111</c:v>
                </c:pt>
                <c:pt idx="2">
                  <c:v>0.222</c:v>
                </c:pt>
                <c:pt idx="3">
                  <c:v>0.44400000000000001</c:v>
                </c:pt>
                <c:pt idx="4">
                  <c:v>0.66700000000000004</c:v>
                </c:pt>
                <c:pt idx="5">
                  <c:v>0.88900000000000001</c:v>
                </c:pt>
                <c:pt idx="6">
                  <c:v>1</c:v>
                </c:pt>
              </c:numCache>
            </c:numRef>
          </c:xVal>
          <c:yVal>
            <c:numRef>
              <c:f>[1]Sheet1!$I$69:$I$76</c:f>
              <c:numCache>
                <c:formatCode>General</c:formatCode>
                <c:ptCount val="8"/>
                <c:pt idx="0">
                  <c:v>0</c:v>
                </c:pt>
                <c:pt idx="1">
                  <c:v>2.3E-2</c:v>
                </c:pt>
                <c:pt idx="2">
                  <c:v>7.6999999999999999E-2</c:v>
                </c:pt>
                <c:pt idx="3">
                  <c:v>0.251</c:v>
                </c:pt>
                <c:pt idx="4">
                  <c:v>0.503</c:v>
                </c:pt>
                <c:pt idx="5">
                  <c:v>0.81699999999999995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90A-4A96-8DAE-61FF7CE52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247231"/>
        <c:axId val="2030248191"/>
      </c:scatterChart>
      <c:valAx>
        <c:axId val="203024627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Sw*</a:t>
                </a:r>
              </a:p>
            </c:rich>
          </c:tx>
          <c:layout>
            <c:manualLayout>
              <c:xMode val="edge"/>
              <c:yMode val="edge"/>
              <c:x val="0.47370844269466317"/>
              <c:y val="0.64205157345022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245791"/>
        <c:crosses val="autoZero"/>
        <c:crossBetween val="midCat"/>
        <c:majorUnit val="0.1"/>
      </c:valAx>
      <c:valAx>
        <c:axId val="20302457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Kro*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246271"/>
        <c:crosses val="autoZero"/>
        <c:crossBetween val="midCat"/>
      </c:valAx>
      <c:valAx>
        <c:axId val="2030248191"/>
        <c:scaling>
          <c:orientation val="minMax"/>
          <c:max val="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Krw*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247231"/>
        <c:crosses val="max"/>
        <c:crossBetween val="midCat"/>
      </c:valAx>
      <c:valAx>
        <c:axId val="2030247231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248191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80</xdr:row>
      <xdr:rowOff>203199</xdr:rowOff>
    </xdr:from>
    <xdr:to>
      <xdr:col>5</xdr:col>
      <xdr:colOff>0</xdr:colOff>
      <xdr:row>95</xdr:row>
      <xdr:rowOff>179387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151DDC-FED2-4E61-9951-7B5B1EC3E3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110172</xdr:colOff>
      <xdr:row>81</xdr:row>
      <xdr:rowOff>11431</xdr:rowOff>
    </xdr:from>
    <xdr:to>
      <xdr:col>11</xdr:col>
      <xdr:colOff>805815</xdr:colOff>
      <xdr:row>96</xdr:row>
      <xdr:rowOff>11431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CF6002-2438-4C0B-A290-759088514B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72390</xdr:colOff>
      <xdr:row>81</xdr:row>
      <xdr:rowOff>1588</xdr:rowOff>
    </xdr:from>
    <xdr:to>
      <xdr:col>19</xdr:col>
      <xdr:colOff>378778</xdr:colOff>
      <xdr:row>96</xdr:row>
      <xdr:rowOff>1588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C69F9F-51A3-49F5-A1DC-B88695AD9D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420689</xdr:colOff>
      <xdr:row>57</xdr:row>
      <xdr:rowOff>174625</xdr:rowOff>
    </xdr:from>
    <xdr:to>
      <xdr:col>19</xdr:col>
      <xdr:colOff>14606</xdr:colOff>
      <xdr:row>77</xdr:row>
      <xdr:rowOff>182244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5E09FA-DF32-44C3-91D3-7DB2E6B9F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00122f563cd898e0/Desktop/ND.xlsx" TargetMode="External"/><Relationship Id="rId1" Type="http://schemas.openxmlformats.org/officeDocument/2006/relationships/externalLinkPath" Target="https://d.docs.live.net/00122f563cd898e0/Desktop/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68">
          <cell r="E68" t="str">
            <v>Kro*</v>
          </cell>
          <cell r="F68" t="str">
            <v>Krw*</v>
          </cell>
        </row>
        <row r="69">
          <cell r="B69" t="e">
            <v>#VALUE!</v>
          </cell>
          <cell r="C69" t="e">
            <v>#VALUE!</v>
          </cell>
          <cell r="E69" t="e">
            <v>#VALUE!</v>
          </cell>
          <cell r="F69" t="e">
            <v>#VALUE!</v>
          </cell>
          <cell r="G69">
            <v>0</v>
          </cell>
          <cell r="H69">
            <v>1</v>
          </cell>
          <cell r="I69">
            <v>0</v>
          </cell>
        </row>
        <row r="70">
          <cell r="A70">
            <v>0</v>
          </cell>
          <cell r="B70">
            <v>1</v>
          </cell>
          <cell r="C70">
            <v>0</v>
          </cell>
          <cell r="E70" t="e">
            <v>#VALUE!</v>
          </cell>
          <cell r="F70" t="e">
            <v>#VALUE!</v>
          </cell>
          <cell r="G70">
            <v>0.111</v>
          </cell>
          <cell r="H70">
            <v>0.872</v>
          </cell>
          <cell r="I70">
            <v>2.3E-2</v>
          </cell>
        </row>
        <row r="71">
          <cell r="A71">
            <v>0.12499999999999997</v>
          </cell>
          <cell r="B71">
            <v>0.88700000000000001</v>
          </cell>
          <cell r="C71">
            <v>4.4999999999999998E-2</v>
          </cell>
          <cell r="D71">
            <v>0</v>
          </cell>
          <cell r="E71">
            <v>1</v>
          </cell>
          <cell r="F71">
            <v>0</v>
          </cell>
          <cell r="G71">
            <v>0.222</v>
          </cell>
          <cell r="H71">
            <v>0.83899999999999997</v>
          </cell>
          <cell r="I71">
            <v>7.6999999999999999E-2</v>
          </cell>
        </row>
        <row r="72">
          <cell r="A72">
            <v>0.37500000000000006</v>
          </cell>
          <cell r="B72">
            <v>0.65500000000000003</v>
          </cell>
          <cell r="C72">
            <v>0.23</v>
          </cell>
          <cell r="D72">
            <v>0.23799999999999999</v>
          </cell>
          <cell r="E72">
            <v>0.74099999999999999</v>
          </cell>
          <cell r="F72">
            <v>0.154</v>
          </cell>
          <cell r="G72">
            <v>0.44400000000000001</v>
          </cell>
          <cell r="H72">
            <v>0.66300000000000003</v>
          </cell>
          <cell r="I72">
            <v>0.251</v>
          </cell>
        </row>
        <row r="73">
          <cell r="A73">
            <v>0.625</v>
          </cell>
          <cell r="B73">
            <v>0.41399999999999998</v>
          </cell>
          <cell r="C73">
            <v>0.495</v>
          </cell>
          <cell r="D73">
            <v>0.47599999999999998</v>
          </cell>
          <cell r="E73">
            <v>0.49099999999999999</v>
          </cell>
          <cell r="F73">
            <v>0.38200000000000001</v>
          </cell>
          <cell r="G73">
            <v>0.66700000000000004</v>
          </cell>
          <cell r="H73">
            <v>0.46300000000000002</v>
          </cell>
          <cell r="I73">
            <v>0.503</v>
          </cell>
        </row>
        <row r="74">
          <cell r="A74">
            <v>0.87499999999999989</v>
          </cell>
          <cell r="B74">
            <v>0.154</v>
          </cell>
          <cell r="C74">
            <v>0.81799999999999995</v>
          </cell>
          <cell r="D74">
            <v>0.71399999999999997</v>
          </cell>
          <cell r="E74">
            <v>0.253</v>
          </cell>
          <cell r="F74">
            <v>0.64600000000000002</v>
          </cell>
          <cell r="G74">
            <v>0.88900000000000001</v>
          </cell>
          <cell r="H74">
            <v>0.215</v>
          </cell>
          <cell r="I74">
            <v>0.81699999999999995</v>
          </cell>
        </row>
        <row r="75">
          <cell r="A75">
            <v>1</v>
          </cell>
          <cell r="B75">
            <v>0</v>
          </cell>
          <cell r="C75">
            <v>1</v>
          </cell>
          <cell r="D75">
            <v>0.83299999999999996</v>
          </cell>
          <cell r="E75">
            <v>0.13900000000000001</v>
          </cell>
          <cell r="F75">
            <v>0.78800000000000003</v>
          </cell>
          <cell r="G75">
            <v>1</v>
          </cell>
          <cell r="H75">
            <v>0</v>
          </cell>
          <cell r="I75">
            <v>1</v>
          </cell>
        </row>
        <row r="76">
          <cell r="B76" t="e">
            <v>#VALUE!</v>
          </cell>
          <cell r="C76" t="e">
            <v>#VALUE!</v>
          </cell>
          <cell r="D76">
            <v>1</v>
          </cell>
          <cell r="E76">
            <v>0</v>
          </cell>
          <cell r="F76">
            <v>1</v>
          </cell>
          <cell r="H76" t="e">
            <v>#VALUE!</v>
          </cell>
          <cell r="I76" t="e">
            <v>#VALUE!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708CC-EF21-4C89-A1E6-BD5EC3515E92}" name="Table1" displayName="Table1" ref="A70:C78" totalsRowShown="0">
  <autoFilter ref="A70:C78" xr:uid="{CD9708CC-EF21-4C89-A1E6-BD5EC3515E92}"/>
  <tableColumns count="3">
    <tableColumn id="1" xr3:uid="{5A317AA3-83F5-44DC-B2BA-839BDF7BBEAD}" name="Sw*">
      <calculatedColumnFormula>B15</calculatedColumnFormula>
    </tableColumn>
    <tableColumn id="2" xr3:uid="{1421399E-9AF3-4C5F-BB7D-7700F4A5861C}" name="Kro*">
      <calculatedColumnFormula>ROUND(C36,3)</calculatedColumnFormula>
    </tableColumn>
    <tableColumn id="3" xr3:uid="{96ECA662-EB19-485D-9A56-FA56FF696071}" name="Krw*">
      <calculatedColumnFormula>ROUND(E36,3)</calculatedColumnFormula>
    </tableColumn>
  </tableColumns>
  <tableStyleInfo name="TableStyleLight1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4ACA42F-7CB6-42A1-816D-15A1B973E574}" name="Table10" displayName="Table10" ref="A2:D8" totalsRowShown="0">
  <autoFilter ref="A2:D8" xr:uid="{D4ACA42F-7CB6-42A1-816D-15A1B973E574}"/>
  <tableColumns count="4">
    <tableColumn id="1" xr3:uid="{0DBEDD81-25E9-4D2E-8C33-2DC106C0AB49}" name="Column1"/>
    <tableColumn id="2" xr3:uid="{7635E57F-D52D-4542-9CA2-E5F951586090}" name="core sample#1"/>
    <tableColumn id="3" xr3:uid="{4A4376EF-D409-41D4-9225-AE908F0D78BB}" name="core sample#2"/>
    <tableColumn id="4" xr3:uid="{F9F8BECD-47EE-4CDC-A7BD-038F3A46CD3F}" name="core sample#3"/>
  </tableColumns>
  <tableStyleInfo name="TableStyleMedium2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541748F-98F0-4BFA-BBE3-3DA9FFA14AA2}" name="Table11" displayName="Table11" ref="A13:D22" totalsRowShown="0">
  <autoFilter ref="A13:D22" xr:uid="{5541748F-98F0-4BFA-BBE3-3DA9FFA14AA2}"/>
  <tableColumns count="4">
    <tableColumn id="1" xr3:uid="{6F942911-821F-4D2C-BB29-A0FF262A1AAE}" name="Column1"/>
    <tableColumn id="2" xr3:uid="{C2E23199-EBA9-429E-8B7E-95E5954B4E52}" name="core sample#1">
      <calculatedColumnFormula>(A14-$B$6)/(1-$B$5-$B$6)</calculatedColumnFormula>
    </tableColumn>
    <tableColumn id="3" xr3:uid="{A6BB7768-E390-42DC-A5B4-0895F9C63CA4}" name="core sample#2">
      <calculatedColumnFormula>(A14-$C$6)/(1-$C$5-$C$6)</calculatedColumnFormula>
    </tableColumn>
    <tableColumn id="4" xr3:uid="{CD3D4738-F911-40B6-A319-AB9AE2DA715B}" name="core sample#3">
      <calculatedColumnFormula>(A14-$D$6)/(1-$D$5-$D$6)</calculatedColumnFormula>
    </tableColumn>
  </tableColumns>
  <tableStyleInfo name="TableStyleLight20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40C0CB6-B878-4F0C-9909-740E4338E5AA}" name="Table12" displayName="Table12" ref="F2:I3" totalsRowShown="0">
  <autoFilter ref="F2:I3" xr:uid="{E40C0CB6-B878-4F0C-9909-740E4338E5AA}"/>
  <tableColumns count="4">
    <tableColumn id="1" xr3:uid="{F91C6D9A-3767-40E6-9D87-445198E9E29D}" name="h*k_1">
      <calculatedColumnFormula>B3*B4</calculatedColumnFormula>
    </tableColumn>
    <tableColumn id="2" xr3:uid="{40A8B09D-923A-4554-8E8F-622760F02E85}" name="h*k_2">
      <calculatedColumnFormula>C3*C4</calculatedColumnFormula>
    </tableColumn>
    <tableColumn id="3" xr3:uid="{90CE9289-905C-4B69-A4F1-DF700090D26B}" name="h*k_3">
      <calculatedColumnFormula>D3*D4</calculatedColumnFormula>
    </tableColumn>
    <tableColumn id="4" xr3:uid="{E20AA103-573E-441B-B180-6364359B2F2F}" name="sum(h*k)">
      <calculatedColumnFormula>SUM(F3,G3,H3)</calculatedColumnFormula>
    </tableColumn>
  </tableColumns>
  <tableStyleInfo name="TableStyleLight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3627476-5E08-4718-8DCE-EB0F74CF2EC1}" name="Table14" displayName="Table14" ref="B27:C28" headerRowCount="0" totalsRowShown="0">
  <tableColumns count="2">
    <tableColumn id="1" xr3:uid="{983C1C2B-1799-4C55-B8B8-6B09F518199F}" name="Column1" headerRowDxfId="8" dataDxfId="7"/>
    <tableColumn id="2" xr3:uid="{CD101A14-7943-4221-9A14-ACE44C487BC2}" name="Column2">
      <calculatedColumnFormula>(B3*B2*B7+C3*C2*C7+D3*D2*D7)/(B3*B2+C3*C2+D3*D2)</calculatedColumnFormula>
    </tableColumn>
  </tableColumns>
  <tableStyleInfo name="TableStyleMedium2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2A10868-AE59-4FAC-811D-ADFB6348552C}" name="Table15" displayName="Table15" ref="A35:E43" totalsRowShown="0">
  <autoFilter ref="A35:E43" xr:uid="{02A10868-AE59-4FAC-811D-ADFB6348552C}"/>
  <tableColumns count="5">
    <tableColumn id="1" xr3:uid="{53196C4E-347D-462B-B10E-50545BC68455}" name="Sw"/>
    <tableColumn id="2" xr3:uid="{0F0A126D-D7DE-418B-884E-4FD4F749966A}" name="Kro"/>
    <tableColumn id="3" xr3:uid="{16D47C73-D2E0-4AF2-BEA4-747F600408CE}" name="Kro*">
      <calculatedColumnFormula>B36/$B$7</calculatedColumnFormula>
    </tableColumn>
    <tableColumn id="4" xr3:uid="{AD8FBA99-60EF-4582-A3D8-7BDC57799845}" name="Krw"/>
    <tableColumn id="5" xr3:uid="{75BAACB9-FE17-4A06-8119-D040E13A37DC}" name="Krw*">
      <calculatedColumnFormula>D36/$B$8</calculatedColumnFormula>
    </tableColumn>
  </tableColumns>
  <tableStyleInfo name="TableStyleMedium1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353BBA7-8F30-465C-B1F6-5F3F9C70472A}" name="Table16" displayName="Table16" ref="A46:E54" totalsRowShown="0">
  <autoFilter ref="A46:E54" xr:uid="{7353BBA7-8F30-465C-B1F6-5F3F9C70472A}"/>
  <tableColumns count="5">
    <tableColumn id="1" xr3:uid="{9CE466F5-150E-4415-B4A0-B9AFBF332BA4}" name="Sw"/>
    <tableColumn id="2" xr3:uid="{AC0D8E5D-CAB8-4CA8-BE6C-6DC4F731699E}" name="Kro"/>
    <tableColumn id="3" xr3:uid="{E4DD898B-1B0B-4683-8A89-38932FB30F0C}" name="Kro*">
      <calculatedColumnFormula>B47/$C$7</calculatedColumnFormula>
    </tableColumn>
    <tableColumn id="4" xr3:uid="{DB83A64F-FEE6-4A0E-A8AD-3ECFBB2B6007}" name="Krw"/>
    <tableColumn id="5" xr3:uid="{020636E3-1F89-44F2-BB64-CACEDEDB1BA2}" name="Krw*">
      <calculatedColumnFormula>D47/$C$8</calculatedColumnFormula>
    </tableColumn>
  </tableColumns>
  <tableStyleInfo name="TableStyleLight18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6943F05-82EB-470D-AF21-ECB99F29508F}" name="Table17" displayName="Table17" ref="A57:E65" totalsRowShown="0">
  <autoFilter ref="A57:E65" xr:uid="{06943F05-82EB-470D-AF21-ECB99F29508F}"/>
  <tableColumns count="5">
    <tableColumn id="1" xr3:uid="{8244390B-A9F6-450C-B371-444FDEE1ADE1}" name="Sw"/>
    <tableColumn id="2" xr3:uid="{EC34B572-0671-4825-9975-5813D0B99E2A}" name="Kro"/>
    <tableColumn id="3" xr3:uid="{FB042C16-3C1B-4186-B18E-D50115C0351C}" name="Kro*">
      <calculatedColumnFormula>B58/$D$7</calculatedColumnFormula>
    </tableColumn>
    <tableColumn id="4" xr3:uid="{35229FF9-0C68-41DD-859B-7914B2D41BA6}" name="Krw"/>
    <tableColumn id="5" xr3:uid="{D5E30A0B-FF99-421F-9D46-AD8582D11B09}" name="Krw*" dataDxfId="6">
      <calculatedColumnFormula>D61</calculatedColumnFormula>
    </tableColumn>
  </tableColumns>
  <tableStyleInfo name="TableStyleLight16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11AA40D-DA87-4E17-BFC4-647444D16ED7}" name="Table19" displayName="Table19" ref="A118:F127" totalsRowShown="0">
  <autoFilter ref="A118:F127" xr:uid="{C11AA40D-DA87-4E17-BFC4-647444D16ED7}"/>
  <tableColumns count="6">
    <tableColumn id="1" xr3:uid="{81E4D4EC-D900-4558-93E0-98BF7DFCA4F8}" name="Sw*" dataDxfId="5"/>
    <tableColumn id="2" xr3:uid="{9E05094F-4F70-4A3B-9F11-86F9D13885E6}" name="Kro*_avg">
      <calculatedColumnFormula>E102</calculatedColumnFormula>
    </tableColumn>
    <tableColumn id="3" xr3:uid="{BC62C59F-F548-4D69-B4CD-C7369BCE1592}" name="Krw*_avg">
      <calculatedColumnFormula>I102</calculatedColumnFormula>
    </tableColumn>
    <tableColumn id="4" xr3:uid="{6E6E3F40-3F23-4CB0-AA95-2D4F7635BCFC}" name="Kro">
      <calculatedColumnFormula>ROUND(B119*$C$27,3)</calculatedColumnFormula>
    </tableColumn>
    <tableColumn id="5" xr3:uid="{CC238F91-9F6F-4E9F-AA92-2B856349D917}" name="Krw">
      <calculatedColumnFormula>ROUND(C119*$C$28,3)</calculatedColumnFormula>
    </tableColumn>
    <tableColumn id="6" xr3:uid="{2872F048-6E1B-49CA-A44A-5728FA52BDB3}" name="Sw">
      <calculatedColumnFormula>A119*(1-Table9[Soc]-Table9[Swc])+Table9[Swc]</calculatedColumn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28B754-CDDC-4DEE-BB51-78CF043D73C5}" name="Table2" displayName="Table2" ref="D70:F78" totalsRowShown="0">
  <autoFilter ref="D70:F78" xr:uid="{8C28B754-CDDC-4DEE-BB51-78CF043D73C5}"/>
  <tableColumns count="3">
    <tableColumn id="1" xr3:uid="{79D7858F-54CF-41A4-B5CA-69200027CFA3}" name="Sw*">
      <calculatedColumnFormula>ROUND(C15,3)</calculatedColumnFormula>
    </tableColumn>
    <tableColumn id="2" xr3:uid="{723F418A-A577-480D-A0C5-56BA61E97142}" name="Kro*">
      <calculatedColumnFormula>ROUND(C47,3)</calculatedColumnFormula>
    </tableColumn>
    <tableColumn id="3" xr3:uid="{AEABD4CE-18D8-41C7-9AE8-BB5264B23B46}" name="Krw*">
      <calculatedColumnFormula>ROUND(E47,3)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4B20D12-FFA2-4578-83EB-F0DEA5CCCF40}" name="Table3" displayName="Table3" ref="G70:I78" totalsRowShown="0">
  <autoFilter ref="G70:I78" xr:uid="{64B20D12-FFA2-4578-83EB-F0DEA5CCCF40}"/>
  <tableColumns count="3">
    <tableColumn id="1" xr3:uid="{C6EBAF38-B6A8-4898-96F4-EFAC60906756}" name="Sw*">
      <calculatedColumnFormula>ROUND(D15,3)</calculatedColumnFormula>
    </tableColumn>
    <tableColumn id="2" xr3:uid="{D4F733A1-12AF-4BC4-B0A3-373A323F1C7B}" name="Kro*">
      <calculatedColumnFormula>ROUND(C58,3)</calculatedColumnFormula>
    </tableColumn>
    <tableColumn id="3" xr3:uid="{8CAC2D71-E17B-46D5-8260-380C462C156F}" name="Krw*">
      <calculatedColumnFormula>ROUND(E58,3)</calculatedColumnFormula>
    </tableColumn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B3576A9-29F7-413D-BFDC-E3789D514601}" name="Table4" displayName="Table4" ref="A69:C69" headerRowCount="0" totalsRowShown="0" headerRowDxfId="29" dataDxfId="28">
  <tableColumns count="3">
    <tableColumn id="1" xr3:uid="{688A0D28-68AD-46F4-B29F-30F10839539B}" name="Column1" dataDxfId="27"/>
    <tableColumn id="2" xr3:uid="{D72D0AFD-2D1D-4992-9146-85F112376CA0}" name="Column2" headerRowDxfId="26" dataDxfId="25"/>
    <tableColumn id="3" xr3:uid="{6BFC7083-D99B-4C64-8474-0A3D70D3B5B2}" name="Column3" dataDxfId="24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EAC255C-B50C-4C5C-9D9B-5A36AD3A35F4}" name="Table5" displayName="Table5" ref="D69:F69" headerRowCount="0" totalsRowShown="0" headerRowDxfId="23" dataDxfId="22">
  <tableColumns count="3">
    <tableColumn id="2" xr3:uid="{C7655A55-50A1-4505-AF9D-47C712D32A88}" name="Column2" headerRowDxfId="21" dataDxfId="20"/>
    <tableColumn id="1" xr3:uid="{2FF9C69E-9BC6-4822-AC16-A712E709D106}" name="Column1" headerRowDxfId="19" dataDxfId="18"/>
    <tableColumn id="3" xr3:uid="{21E4FB66-E640-45FF-9574-1423EFF18E8E}" name="Column3" dataDxfId="17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0B540E1-82A3-46AA-8814-175962CF2A03}" name="Table6" displayName="Table6" ref="G69:I69" headerRowCount="0" totalsRowShown="0" headerRowDxfId="16" dataDxfId="15">
  <tableColumns count="3">
    <tableColumn id="1" xr3:uid="{AB87A8BB-E7F2-436A-8573-AD92A4AE0F41}" name="Column1" dataDxfId="14"/>
    <tableColumn id="2" xr3:uid="{1AAE1413-1E8C-4D6F-9235-41900B0071D9}" name="Column2" headerRowDxfId="13" dataDxfId="12"/>
    <tableColumn id="3" xr3:uid="{5066361C-BEB9-47CA-98BE-809BE3B6DA6A}" name="Column3" dataDxfId="11"/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058CE57-3D50-49C6-8421-4234EBD24FB7}" name="Table7" displayName="Table7" ref="B101:E111" headerRowCount="0">
  <tableColumns count="4">
    <tableColumn id="1" xr3:uid="{522703A9-488E-45F0-B61D-35606B3F582B}" name="Column1" totalsRowLabel="Total"/>
    <tableColumn id="2" xr3:uid="{AA851F65-1860-4B87-A6B5-4690F42F4296}" name="Kro*"/>
    <tableColumn id="3" xr3:uid="{F445C216-663C-4782-BC33-3FE6B2EA4ACA}" name="Column2" totalsRowFunction="count"/>
    <tableColumn id="4" xr3:uid="{1126BFBB-C7B7-4A12-AF30-B4DEEA1A8FC2}" name="Column3" dataDxfId="10">
      <calculatedColumnFormula>ROUND((Table7[[#This Row],[Column1]]*$F$3+Table7[[#This Row],[Kro*]]*$G$3+Table7[[#This Row],[Column2]]*$H$3)/$I$3,3)</calculatedColumnFormula>
    </tableColumn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D3D5BDF-D832-4161-8169-9EF4C70069B4}" name="Table8" displayName="Table8" ref="F101:I111" headerRowCount="0" totalsRowShown="0">
  <tableColumns count="4">
    <tableColumn id="1" xr3:uid="{D5874869-D1EA-466D-87C8-009307E7B33C}" name="Column1"/>
    <tableColumn id="2" xr3:uid="{053834DD-728C-4D9B-9CA1-E636E8987273}" name="Column2"/>
    <tableColumn id="3" xr3:uid="{049F9ED2-3199-49E7-990D-3CE261D3D947}" name="Column3"/>
    <tableColumn id="4" xr3:uid="{7DCD43EA-7D8F-4E45-A0E9-0D8596002CA6}" name="Column4" dataDxfId="9">
      <calculatedColumnFormula>ROUND((Table8[[#This Row],[Column1]]*$F$3+Table8[[#This Row],[Column2]]*$G$3+Table8[[#This Row],[Column3]]*$H$3)/$I$3,3)</calculatedColumnFormula>
    </tableColumn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F7F0D14-810B-4925-8A39-8CB72075C4C4}" name="Table9" displayName="Table9" ref="G115:H116" totalsRowShown="0">
  <autoFilter ref="G115:H116" xr:uid="{7F7F0D14-810B-4925-8A39-8CB72075C4C4}"/>
  <tableColumns count="2">
    <tableColumn id="1" xr3:uid="{55AF1133-F8AC-4C25-BBF8-0F0CD3317037}" name="Soc"/>
    <tableColumn id="2" xr3:uid="{56F01632-68BA-4933-97B5-95490CA51BEB}" name="Sw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18" Type="http://schemas.openxmlformats.org/officeDocument/2006/relationships/table" Target="../tables/table1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17" Type="http://schemas.openxmlformats.org/officeDocument/2006/relationships/table" Target="../tables/table15.xml"/><Relationship Id="rId2" Type="http://schemas.openxmlformats.org/officeDocument/2006/relationships/vmlDrawing" Target="../drawings/vmlDrawing1.vml"/><Relationship Id="rId16" Type="http://schemas.openxmlformats.org/officeDocument/2006/relationships/table" Target="../tables/table14.xml"/><Relationship Id="rId20" Type="http://schemas.openxmlformats.org/officeDocument/2006/relationships/comments" Target="../comments1.xml"/><Relationship Id="rId1" Type="http://schemas.openxmlformats.org/officeDocument/2006/relationships/drawing" Target="../drawings/drawing1.xml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10" Type="http://schemas.openxmlformats.org/officeDocument/2006/relationships/table" Target="../tables/table8.xml"/><Relationship Id="rId19" Type="http://schemas.openxmlformats.org/officeDocument/2006/relationships/table" Target="../tables/table17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1DF64-D536-47A1-B97F-3F0C929284EF}">
  <sheetPr codeName="Sheet1"/>
  <dimension ref="A1:I127"/>
  <sheetViews>
    <sheetView tabSelected="1" zoomScale="42" zoomScaleNormal="100" workbookViewId="0">
      <selection activeCell="P36" sqref="P36"/>
    </sheetView>
  </sheetViews>
  <sheetFormatPr defaultRowHeight="14.4" x14ac:dyDescent="0.3"/>
  <cols>
    <col min="1" max="1" width="11.21875" bestFit="1" customWidth="1"/>
    <col min="2" max="2" width="24.21875" bestFit="1" customWidth="1"/>
    <col min="3" max="4" width="16.44140625" bestFit="1" customWidth="1"/>
    <col min="5" max="5" width="9.6640625" customWidth="1"/>
    <col min="6" max="6" width="8.77734375" bestFit="1" customWidth="1"/>
    <col min="7" max="8" width="8.6640625" bestFit="1" customWidth="1"/>
    <col min="9" max="9" width="11.77734375" bestFit="1" customWidth="1"/>
    <col min="10" max="11" width="8.6640625" bestFit="1" customWidth="1"/>
    <col min="12" max="12" width="11.77734375" bestFit="1" customWidth="1"/>
  </cols>
  <sheetData>
    <row r="1" spans="1:9" x14ac:dyDescent="0.3">
      <c r="A1" s="16" t="s">
        <v>0</v>
      </c>
      <c r="B1" s="16"/>
      <c r="C1" s="16"/>
      <c r="D1" s="16"/>
    </row>
    <row r="2" spans="1:9" x14ac:dyDescent="0.3">
      <c r="A2" t="s">
        <v>1</v>
      </c>
      <c r="B2" t="s">
        <v>2</v>
      </c>
      <c r="C2" t="s">
        <v>3</v>
      </c>
      <c r="D2" t="s">
        <v>4</v>
      </c>
      <c r="F2" t="s">
        <v>5</v>
      </c>
      <c r="G2" t="s">
        <v>6</v>
      </c>
      <c r="H2" t="s">
        <v>7</v>
      </c>
      <c r="I2" t="s">
        <v>8</v>
      </c>
    </row>
    <row r="3" spans="1:9" x14ac:dyDescent="0.3">
      <c r="A3" t="s">
        <v>9</v>
      </c>
      <c r="B3">
        <v>1</v>
      </c>
      <c r="C3">
        <v>1</v>
      </c>
      <c r="D3">
        <v>1</v>
      </c>
      <c r="F3">
        <f>B3*B4</f>
        <v>100</v>
      </c>
      <c r="G3">
        <f>C3*C4</f>
        <v>80</v>
      </c>
      <c r="H3">
        <f>D3*D4</f>
        <v>150</v>
      </c>
      <c r="I3">
        <f>SUM(F3,G3,H3)</f>
        <v>330</v>
      </c>
    </row>
    <row r="4" spans="1:9" x14ac:dyDescent="0.3">
      <c r="A4" t="s">
        <v>10</v>
      </c>
      <c r="B4">
        <v>100</v>
      </c>
      <c r="C4">
        <v>80</v>
      </c>
      <c r="D4">
        <v>150</v>
      </c>
    </row>
    <row r="5" spans="1:9" x14ac:dyDescent="0.3">
      <c r="A5" t="s">
        <v>11</v>
      </c>
      <c r="B5">
        <v>0.35</v>
      </c>
      <c r="C5">
        <v>0.28000000000000003</v>
      </c>
      <c r="D5">
        <v>0.35</v>
      </c>
    </row>
    <row r="6" spans="1:9" x14ac:dyDescent="0.3">
      <c r="A6" t="s">
        <v>12</v>
      </c>
      <c r="B6">
        <v>0.25</v>
      </c>
      <c r="C6">
        <v>0.3</v>
      </c>
      <c r="D6">
        <v>0.2</v>
      </c>
    </row>
    <row r="7" spans="1:9" x14ac:dyDescent="0.3">
      <c r="A7" t="s">
        <v>13</v>
      </c>
      <c r="B7">
        <v>0.85</v>
      </c>
      <c r="C7">
        <v>0.8</v>
      </c>
      <c r="D7">
        <v>1</v>
      </c>
    </row>
    <row r="8" spans="1:9" x14ac:dyDescent="0.3">
      <c r="A8" t="s">
        <v>14</v>
      </c>
      <c r="B8">
        <v>0.4</v>
      </c>
      <c r="C8">
        <v>0.5</v>
      </c>
      <c r="D8">
        <v>0.35</v>
      </c>
    </row>
    <row r="12" spans="1:9" x14ac:dyDescent="0.3">
      <c r="A12" s="17" t="s">
        <v>15</v>
      </c>
      <c r="B12" s="17"/>
      <c r="C12" s="17"/>
      <c r="D12" s="17"/>
    </row>
    <row r="13" spans="1:9" x14ac:dyDescent="0.3">
      <c r="A13" t="s">
        <v>1</v>
      </c>
      <c r="B13" t="s">
        <v>2</v>
      </c>
      <c r="C13" t="s">
        <v>3</v>
      </c>
      <c r="D13" t="s">
        <v>4</v>
      </c>
    </row>
    <row r="14" spans="1:9" x14ac:dyDescent="0.3">
      <c r="A14" t="s">
        <v>16</v>
      </c>
      <c r="B14" t="s">
        <v>17</v>
      </c>
      <c r="C14" t="s">
        <v>17</v>
      </c>
      <c r="D14" t="s">
        <v>17</v>
      </c>
    </row>
    <row r="15" spans="1:9" x14ac:dyDescent="0.3">
      <c r="A15">
        <v>0.2</v>
      </c>
      <c r="B15">
        <f t="shared" ref="B15:B22" si="0">(A15-$B$6)/(1-$B$5-$B$6)</f>
        <v>-0.12499999999999997</v>
      </c>
      <c r="C15">
        <f t="shared" ref="C15:C22" si="1">(A15-$C$6)/(1-$C$5-$C$6)</f>
        <v>-0.23809523809523805</v>
      </c>
      <c r="D15">
        <f t="shared" ref="D15:D22" si="2">(A15-$D$6)/(1-$D$5-$D$6)</f>
        <v>0</v>
      </c>
    </row>
    <row r="16" spans="1:9" x14ac:dyDescent="0.3">
      <c r="A16">
        <v>0.25</v>
      </c>
      <c r="B16">
        <f t="shared" si="0"/>
        <v>0</v>
      </c>
      <c r="C16">
        <f t="shared" si="1"/>
        <v>-0.11904761904761903</v>
      </c>
      <c r="D16">
        <f t="shared" si="2"/>
        <v>0.11111111111111108</v>
      </c>
    </row>
    <row r="17" spans="1:4" x14ac:dyDescent="0.3">
      <c r="A17">
        <v>0.3</v>
      </c>
      <c r="B17">
        <f t="shared" si="0"/>
        <v>0.12499999999999997</v>
      </c>
      <c r="C17">
        <f t="shared" si="1"/>
        <v>0</v>
      </c>
      <c r="D17">
        <f>(A17-$D$6)/(1-$D$5-$D$6)</f>
        <v>0.22222222222222215</v>
      </c>
    </row>
    <row r="18" spans="1:4" x14ac:dyDescent="0.3">
      <c r="A18">
        <v>0.4</v>
      </c>
      <c r="B18">
        <f t="shared" si="0"/>
        <v>0.37500000000000006</v>
      </c>
      <c r="C18">
        <f t="shared" si="1"/>
        <v>0.23809523809523819</v>
      </c>
      <c r="D18">
        <f t="shared" si="2"/>
        <v>0.44444444444444448</v>
      </c>
    </row>
    <row r="19" spans="1:4" x14ac:dyDescent="0.3">
      <c r="A19">
        <v>0.5</v>
      </c>
      <c r="B19">
        <f t="shared" si="0"/>
        <v>0.625</v>
      </c>
      <c r="C19">
        <f t="shared" si="1"/>
        <v>0.47619047619047622</v>
      </c>
      <c r="D19">
        <f t="shared" si="2"/>
        <v>0.66666666666666663</v>
      </c>
    </row>
    <row r="20" spans="1:4" x14ac:dyDescent="0.3">
      <c r="A20">
        <v>0.6</v>
      </c>
      <c r="B20">
        <f t="shared" si="0"/>
        <v>0.87499999999999989</v>
      </c>
      <c r="C20">
        <f t="shared" si="1"/>
        <v>0.7142857142857143</v>
      </c>
      <c r="D20">
        <f t="shared" si="2"/>
        <v>0.88888888888888884</v>
      </c>
    </row>
    <row r="21" spans="1:4" x14ac:dyDescent="0.3">
      <c r="A21">
        <v>0.65</v>
      </c>
      <c r="B21">
        <f t="shared" si="0"/>
        <v>1</v>
      </c>
      <c r="C21">
        <f t="shared" si="1"/>
        <v>0.83333333333333348</v>
      </c>
      <c r="D21">
        <f t="shared" si="2"/>
        <v>1</v>
      </c>
    </row>
    <row r="22" spans="1:4" x14ac:dyDescent="0.3">
      <c r="A22">
        <v>0.72</v>
      </c>
      <c r="B22">
        <f t="shared" si="0"/>
        <v>1.1749999999999998</v>
      </c>
      <c r="C22">
        <f t="shared" si="1"/>
        <v>1</v>
      </c>
      <c r="D22">
        <f t="shared" si="2"/>
        <v>1.1555555555555557</v>
      </c>
    </row>
    <row r="26" spans="1:4" x14ac:dyDescent="0.3">
      <c r="B26" s="18" t="s">
        <v>18</v>
      </c>
      <c r="C26" s="18"/>
    </row>
    <row r="27" spans="1:4" x14ac:dyDescent="0.3">
      <c r="B27" s="2" t="s">
        <v>19</v>
      </c>
      <c r="C27">
        <f>(B3*B4*B7+C3*C4*C7+D3*D4*D7)/(B3*B4+C3*C4+D3*D4)</f>
        <v>0.90606060606060601</v>
      </c>
    </row>
    <row r="28" spans="1:4" x14ac:dyDescent="0.3">
      <c r="B28" s="2" t="s">
        <v>20</v>
      </c>
      <c r="C28">
        <f>(B4*B3*B8+C4*C3*C8+D4*D3*D8)/(B4*B3+C4*C3+D4*D3)</f>
        <v>0.40151515151515149</v>
      </c>
    </row>
    <row r="33" spans="1:5" x14ac:dyDescent="0.3">
      <c r="B33" s="1"/>
    </row>
    <row r="34" spans="1:5" x14ac:dyDescent="0.3">
      <c r="A34" s="17" t="s">
        <v>21</v>
      </c>
      <c r="B34" s="17"/>
      <c r="C34" s="17"/>
      <c r="D34" s="17"/>
      <c r="E34" s="17"/>
    </row>
    <row r="35" spans="1:5" x14ac:dyDescent="0.3">
      <c r="A35" t="s">
        <v>16</v>
      </c>
      <c r="B35" t="s">
        <v>22</v>
      </c>
      <c r="C35" t="s">
        <v>23</v>
      </c>
      <c r="D35" t="s">
        <v>24</v>
      </c>
      <c r="E35" t="s">
        <v>25</v>
      </c>
    </row>
    <row r="36" spans="1:5" x14ac:dyDescent="0.3">
      <c r="A36">
        <v>0.2</v>
      </c>
      <c r="B36" s="5" t="s">
        <v>26</v>
      </c>
      <c r="C36" t="e">
        <f t="shared" ref="C36:C43" si="3">B36/$B$7</f>
        <v>#VALUE!</v>
      </c>
      <c r="D36" s="5" t="s">
        <v>27</v>
      </c>
      <c r="E36" t="e">
        <f t="shared" ref="E36:E43" si="4">D36/$B$8</f>
        <v>#VALUE!</v>
      </c>
    </row>
    <row r="37" spans="1:5" x14ac:dyDescent="0.3">
      <c r="A37">
        <v>0.25</v>
      </c>
      <c r="B37">
        <v>0.85</v>
      </c>
      <c r="C37">
        <f t="shared" si="3"/>
        <v>1</v>
      </c>
      <c r="D37">
        <v>0</v>
      </c>
      <c r="E37">
        <f t="shared" si="4"/>
        <v>0</v>
      </c>
    </row>
    <row r="38" spans="1:5" x14ac:dyDescent="0.3">
      <c r="A38">
        <v>0.3</v>
      </c>
      <c r="B38">
        <v>0.754</v>
      </c>
      <c r="C38">
        <f t="shared" si="3"/>
        <v>0.88705882352941179</v>
      </c>
      <c r="D38">
        <v>1.7999999999999999E-2</v>
      </c>
      <c r="E38">
        <f t="shared" si="4"/>
        <v>4.4999999999999991E-2</v>
      </c>
    </row>
    <row r="39" spans="1:5" x14ac:dyDescent="0.3">
      <c r="A39">
        <v>0.4</v>
      </c>
      <c r="B39">
        <v>0.55700000000000005</v>
      </c>
      <c r="C39">
        <f t="shared" si="3"/>
        <v>0.65529411764705892</v>
      </c>
      <c r="D39">
        <v>9.1999999999999998E-2</v>
      </c>
      <c r="E39">
        <f t="shared" si="4"/>
        <v>0.22999999999999998</v>
      </c>
    </row>
    <row r="40" spans="1:5" x14ac:dyDescent="0.3">
      <c r="A40">
        <v>0.5</v>
      </c>
      <c r="B40">
        <v>0.35199999999999998</v>
      </c>
      <c r="C40">
        <f t="shared" si="3"/>
        <v>0.41411764705882353</v>
      </c>
      <c r="D40">
        <v>0.19800000000000001</v>
      </c>
      <c r="E40">
        <f t="shared" si="4"/>
        <v>0.495</v>
      </c>
    </row>
    <row r="41" spans="1:5" x14ac:dyDescent="0.3">
      <c r="A41">
        <v>0.6</v>
      </c>
      <c r="B41">
        <v>0.13100000000000001</v>
      </c>
      <c r="C41">
        <f t="shared" si="3"/>
        <v>0.15411764705882353</v>
      </c>
      <c r="D41">
        <v>0.32700000000000001</v>
      </c>
      <c r="E41">
        <f t="shared" si="4"/>
        <v>0.8175</v>
      </c>
    </row>
    <row r="42" spans="1:5" x14ac:dyDescent="0.3">
      <c r="A42">
        <v>0.65</v>
      </c>
      <c r="B42">
        <v>0</v>
      </c>
      <c r="C42">
        <f t="shared" si="3"/>
        <v>0</v>
      </c>
      <c r="D42">
        <v>0.4</v>
      </c>
      <c r="E42">
        <f t="shared" si="4"/>
        <v>1</v>
      </c>
    </row>
    <row r="43" spans="1:5" x14ac:dyDescent="0.3">
      <c r="A43">
        <v>0.72</v>
      </c>
      <c r="B43" s="5" t="s">
        <v>27</v>
      </c>
      <c r="C43" t="e">
        <f t="shared" si="3"/>
        <v>#VALUE!</v>
      </c>
      <c r="D43" s="5" t="s">
        <v>27</v>
      </c>
      <c r="E43" t="e">
        <f t="shared" si="4"/>
        <v>#VALUE!</v>
      </c>
    </row>
    <row r="45" spans="1:5" x14ac:dyDescent="0.3">
      <c r="A45" s="17" t="s">
        <v>28</v>
      </c>
      <c r="B45" s="17"/>
      <c r="C45" s="17"/>
      <c r="D45" s="17"/>
      <c r="E45" s="17"/>
    </row>
    <row r="46" spans="1:5" x14ac:dyDescent="0.3">
      <c r="A46" t="s">
        <v>16</v>
      </c>
      <c r="B46" t="s">
        <v>22</v>
      </c>
      <c r="C46" t="s">
        <v>23</v>
      </c>
      <c r="D46" t="s">
        <v>24</v>
      </c>
      <c r="E46" t="s">
        <v>25</v>
      </c>
    </row>
    <row r="47" spans="1:5" x14ac:dyDescent="0.3">
      <c r="A47">
        <v>0.2</v>
      </c>
      <c r="B47" s="5" t="s">
        <v>27</v>
      </c>
      <c r="C47" t="e">
        <f t="shared" ref="C47:C54" si="5">B47/$C$7</f>
        <v>#VALUE!</v>
      </c>
      <c r="D47" s="5" t="s">
        <v>27</v>
      </c>
      <c r="E47" t="e">
        <f t="shared" ref="E47:E54" si="6">D47/$C$8</f>
        <v>#VALUE!</v>
      </c>
    </row>
    <row r="48" spans="1:5" x14ac:dyDescent="0.3">
      <c r="A48">
        <v>0.25</v>
      </c>
      <c r="B48" s="5" t="s">
        <v>27</v>
      </c>
      <c r="C48" t="e">
        <f t="shared" si="5"/>
        <v>#VALUE!</v>
      </c>
      <c r="D48" s="5" t="s">
        <v>27</v>
      </c>
      <c r="E48" t="e">
        <f t="shared" si="6"/>
        <v>#VALUE!</v>
      </c>
    </row>
    <row r="49" spans="1:5" x14ac:dyDescent="0.3">
      <c r="A49">
        <v>0.3</v>
      </c>
      <c r="B49">
        <v>0.8</v>
      </c>
      <c r="C49">
        <f t="shared" si="5"/>
        <v>1</v>
      </c>
      <c r="D49">
        <v>0</v>
      </c>
      <c r="E49">
        <f t="shared" si="6"/>
        <v>0</v>
      </c>
    </row>
    <row r="50" spans="1:5" x14ac:dyDescent="0.3">
      <c r="A50">
        <v>0.4</v>
      </c>
      <c r="B50">
        <v>0.59299999999999997</v>
      </c>
      <c r="C50">
        <f t="shared" si="5"/>
        <v>0.74124999999999996</v>
      </c>
      <c r="D50">
        <v>7.6999999999999999E-2</v>
      </c>
      <c r="E50">
        <f t="shared" si="6"/>
        <v>0.154</v>
      </c>
    </row>
    <row r="51" spans="1:5" x14ac:dyDescent="0.3">
      <c r="A51">
        <v>0.5</v>
      </c>
      <c r="B51">
        <v>0.39300000000000002</v>
      </c>
      <c r="C51">
        <f t="shared" si="5"/>
        <v>0.49125000000000002</v>
      </c>
      <c r="D51">
        <v>0.191</v>
      </c>
      <c r="E51">
        <f t="shared" si="6"/>
        <v>0.38200000000000001</v>
      </c>
    </row>
    <row r="52" spans="1:5" x14ac:dyDescent="0.3">
      <c r="A52">
        <v>0.6</v>
      </c>
      <c r="B52">
        <v>0.20200000000000001</v>
      </c>
      <c r="C52">
        <f t="shared" si="5"/>
        <v>0.2525</v>
      </c>
      <c r="D52">
        <v>0.32300000000000001</v>
      </c>
      <c r="E52">
        <f t="shared" si="6"/>
        <v>0.64600000000000002</v>
      </c>
    </row>
    <row r="53" spans="1:5" x14ac:dyDescent="0.3">
      <c r="A53">
        <v>0.65</v>
      </c>
      <c r="B53">
        <v>0.111</v>
      </c>
      <c r="C53">
        <f t="shared" si="5"/>
        <v>0.13874999999999998</v>
      </c>
      <c r="D53">
        <v>0.39400000000000002</v>
      </c>
      <c r="E53">
        <f t="shared" si="6"/>
        <v>0.78800000000000003</v>
      </c>
    </row>
    <row r="54" spans="1:5" x14ac:dyDescent="0.3">
      <c r="A54">
        <v>0.72</v>
      </c>
      <c r="B54">
        <v>0</v>
      </c>
      <c r="C54">
        <f t="shared" si="5"/>
        <v>0</v>
      </c>
      <c r="D54">
        <v>0.5</v>
      </c>
      <c r="E54">
        <f t="shared" si="6"/>
        <v>1</v>
      </c>
    </row>
    <row r="56" spans="1:5" x14ac:dyDescent="0.3">
      <c r="A56" s="17" t="s">
        <v>29</v>
      </c>
      <c r="B56" s="17"/>
      <c r="C56" s="17"/>
      <c r="D56" s="17"/>
      <c r="E56" s="17"/>
    </row>
    <row r="57" spans="1:5" x14ac:dyDescent="0.3">
      <c r="A57" t="s">
        <v>16</v>
      </c>
      <c r="B57" t="s">
        <v>22</v>
      </c>
      <c r="C57" t="s">
        <v>23</v>
      </c>
      <c r="D57" t="s">
        <v>24</v>
      </c>
      <c r="E57" t="s">
        <v>25</v>
      </c>
    </row>
    <row r="58" spans="1:5" x14ac:dyDescent="0.3">
      <c r="A58">
        <v>0.2</v>
      </c>
      <c r="B58">
        <v>1</v>
      </c>
      <c r="C58">
        <v>1</v>
      </c>
      <c r="D58">
        <v>0</v>
      </c>
      <c r="E58">
        <f t="shared" ref="E58:E65" si="7">D61</f>
        <v>8.7999999999999995E-2</v>
      </c>
    </row>
    <row r="59" spans="1:5" x14ac:dyDescent="0.3">
      <c r="A59">
        <v>0.25</v>
      </c>
      <c r="B59">
        <v>0.872</v>
      </c>
      <c r="C59">
        <f t="shared" ref="C59:C65" si="8">B59/$D$7</f>
        <v>0.872</v>
      </c>
      <c r="D59">
        <v>8.0000000000000002E-3</v>
      </c>
      <c r="E59">
        <f t="shared" si="7"/>
        <v>0.17599999999999999</v>
      </c>
    </row>
    <row r="60" spans="1:5" x14ac:dyDescent="0.3">
      <c r="A60">
        <v>0.3</v>
      </c>
      <c r="B60">
        <v>0.83899999999999997</v>
      </c>
      <c r="C60">
        <f t="shared" si="8"/>
        <v>0.83899999999999997</v>
      </c>
      <c r="D60">
        <v>2.7E-2</v>
      </c>
      <c r="E60">
        <f t="shared" si="7"/>
        <v>0.28599999999999998</v>
      </c>
    </row>
    <row r="61" spans="1:5" x14ac:dyDescent="0.3">
      <c r="A61">
        <v>0.4</v>
      </c>
      <c r="B61">
        <v>0.66300000000000003</v>
      </c>
      <c r="C61">
        <f t="shared" si="8"/>
        <v>0.66300000000000003</v>
      </c>
      <c r="D61">
        <v>8.7999999999999995E-2</v>
      </c>
      <c r="E61">
        <f t="shared" si="7"/>
        <v>0.35</v>
      </c>
    </row>
    <row r="62" spans="1:5" x14ac:dyDescent="0.3">
      <c r="A62">
        <v>0.5</v>
      </c>
      <c r="B62">
        <v>0.46300000000000002</v>
      </c>
      <c r="C62">
        <f t="shared" si="8"/>
        <v>0.46300000000000002</v>
      </c>
      <c r="D62">
        <v>0.17599999999999999</v>
      </c>
      <c r="E62" s="5" t="str">
        <f t="shared" si="7"/>
        <v>NA</v>
      </c>
    </row>
    <row r="63" spans="1:5" x14ac:dyDescent="0.3">
      <c r="A63">
        <v>0.6</v>
      </c>
      <c r="B63">
        <v>0.215</v>
      </c>
      <c r="C63">
        <f t="shared" si="8"/>
        <v>0.215</v>
      </c>
      <c r="D63">
        <v>0.28599999999999998</v>
      </c>
      <c r="E63">
        <f t="shared" si="7"/>
        <v>0</v>
      </c>
    </row>
    <row r="64" spans="1:5" x14ac:dyDescent="0.3">
      <c r="A64">
        <v>0.65</v>
      </c>
      <c r="B64">
        <v>0</v>
      </c>
      <c r="C64">
        <f t="shared" si="8"/>
        <v>0</v>
      </c>
      <c r="D64">
        <v>0.35</v>
      </c>
      <c r="E64">
        <f t="shared" si="7"/>
        <v>0</v>
      </c>
    </row>
    <row r="65" spans="1:9" x14ac:dyDescent="0.3">
      <c r="A65">
        <v>0.72</v>
      </c>
      <c r="B65" s="5" t="s">
        <v>27</v>
      </c>
      <c r="C65" t="e">
        <f t="shared" si="8"/>
        <v>#VALUE!</v>
      </c>
      <c r="D65" s="5" t="s">
        <v>27</v>
      </c>
      <c r="E65">
        <f t="shared" si="7"/>
        <v>0</v>
      </c>
    </row>
    <row r="69" spans="1:9" x14ac:dyDescent="0.3">
      <c r="A69" s="6"/>
      <c r="B69" s="7" t="s">
        <v>21</v>
      </c>
      <c r="C69" s="6"/>
      <c r="D69" s="8"/>
      <c r="E69" s="8" t="s">
        <v>28</v>
      </c>
      <c r="F69" s="9"/>
      <c r="G69" s="10"/>
      <c r="H69" s="11" t="s">
        <v>29</v>
      </c>
      <c r="I69" s="10"/>
    </row>
    <row r="70" spans="1:9" x14ac:dyDescent="0.3">
      <c r="A70" t="s">
        <v>17</v>
      </c>
      <c r="B70" t="s">
        <v>23</v>
      </c>
      <c r="C70" t="s">
        <v>25</v>
      </c>
      <c r="D70" t="s">
        <v>17</v>
      </c>
      <c r="E70" t="s">
        <v>23</v>
      </c>
      <c r="F70" t="s">
        <v>25</v>
      </c>
      <c r="G70" t="s">
        <v>17</v>
      </c>
      <c r="H70" t="s">
        <v>23</v>
      </c>
      <c r="I70" t="s">
        <v>25</v>
      </c>
    </row>
    <row r="71" spans="1:9" x14ac:dyDescent="0.3">
      <c r="B71" t="e">
        <f>C36</f>
        <v>#VALUE!</v>
      </c>
      <c r="C71" t="e">
        <f>E36</f>
        <v>#VALUE!</v>
      </c>
      <c r="E71" t="e">
        <f t="shared" ref="E71:E78" si="9">ROUND(C47,3)</f>
        <v>#VALUE!</v>
      </c>
      <c r="F71" t="e">
        <f t="shared" ref="F71:F78" si="10">ROUND(E47,3)</f>
        <v>#VALUE!</v>
      </c>
      <c r="G71">
        <f t="shared" ref="G71:G77" si="11">ROUND(D15,3)</f>
        <v>0</v>
      </c>
      <c r="H71">
        <f t="shared" ref="H71:H78" si="12">ROUND(C58,3)</f>
        <v>1</v>
      </c>
      <c r="I71">
        <f t="shared" ref="I71:I78" si="13">ROUND(E58,3)</f>
        <v>8.7999999999999995E-2</v>
      </c>
    </row>
    <row r="72" spans="1:9" x14ac:dyDescent="0.3">
      <c r="A72">
        <f t="shared" ref="A72:A77" si="14">B16</f>
        <v>0</v>
      </c>
      <c r="B72">
        <f t="shared" ref="B72:B78" si="15">ROUND(C37,3)</f>
        <v>1</v>
      </c>
      <c r="C72">
        <f t="shared" ref="C72:C78" si="16">ROUND(E37,3)</f>
        <v>0</v>
      </c>
      <c r="E72" t="e">
        <f t="shared" si="9"/>
        <v>#VALUE!</v>
      </c>
      <c r="F72" t="e">
        <f t="shared" si="10"/>
        <v>#VALUE!</v>
      </c>
      <c r="G72">
        <f t="shared" si="11"/>
        <v>0.111</v>
      </c>
      <c r="H72">
        <f t="shared" si="12"/>
        <v>0.872</v>
      </c>
      <c r="I72">
        <f t="shared" si="13"/>
        <v>0.17599999999999999</v>
      </c>
    </row>
    <row r="73" spans="1:9" x14ac:dyDescent="0.3">
      <c r="A73">
        <f t="shared" si="14"/>
        <v>0.12499999999999997</v>
      </c>
      <c r="B73">
        <f t="shared" si="15"/>
        <v>0.88700000000000001</v>
      </c>
      <c r="C73">
        <f t="shared" si="16"/>
        <v>4.4999999999999998E-2</v>
      </c>
      <c r="D73">
        <f t="shared" ref="D73:D78" si="17">ROUND(C17,3)</f>
        <v>0</v>
      </c>
      <c r="E73">
        <f t="shared" si="9"/>
        <v>1</v>
      </c>
      <c r="F73">
        <f t="shared" si="10"/>
        <v>0</v>
      </c>
      <c r="G73">
        <f t="shared" si="11"/>
        <v>0.222</v>
      </c>
      <c r="H73">
        <f t="shared" si="12"/>
        <v>0.83899999999999997</v>
      </c>
      <c r="I73">
        <f t="shared" si="13"/>
        <v>0.28599999999999998</v>
      </c>
    </row>
    <row r="74" spans="1:9" x14ac:dyDescent="0.3">
      <c r="A74">
        <f t="shared" si="14"/>
        <v>0.37500000000000006</v>
      </c>
      <c r="B74">
        <f t="shared" si="15"/>
        <v>0.65500000000000003</v>
      </c>
      <c r="C74">
        <f t="shared" si="16"/>
        <v>0.23</v>
      </c>
      <c r="D74">
        <f t="shared" si="17"/>
        <v>0.23799999999999999</v>
      </c>
      <c r="E74">
        <f t="shared" si="9"/>
        <v>0.74099999999999999</v>
      </c>
      <c r="F74">
        <f t="shared" si="10"/>
        <v>0.154</v>
      </c>
      <c r="G74">
        <f t="shared" si="11"/>
        <v>0.44400000000000001</v>
      </c>
      <c r="H74">
        <f t="shared" si="12"/>
        <v>0.66300000000000003</v>
      </c>
      <c r="I74">
        <f t="shared" si="13"/>
        <v>0.35</v>
      </c>
    </row>
    <row r="75" spans="1:9" x14ac:dyDescent="0.3">
      <c r="A75">
        <f t="shared" si="14"/>
        <v>0.625</v>
      </c>
      <c r="B75">
        <f t="shared" si="15"/>
        <v>0.41399999999999998</v>
      </c>
      <c r="C75">
        <f t="shared" si="16"/>
        <v>0.495</v>
      </c>
      <c r="D75">
        <f t="shared" si="17"/>
        <v>0.47599999999999998</v>
      </c>
      <c r="E75">
        <f t="shared" si="9"/>
        <v>0.49099999999999999</v>
      </c>
      <c r="F75">
        <f t="shared" si="10"/>
        <v>0.38200000000000001</v>
      </c>
      <c r="G75">
        <f t="shared" si="11"/>
        <v>0.66700000000000004</v>
      </c>
      <c r="H75">
        <f t="shared" si="12"/>
        <v>0.46300000000000002</v>
      </c>
      <c r="I75" t="e">
        <f t="shared" si="13"/>
        <v>#VALUE!</v>
      </c>
    </row>
    <row r="76" spans="1:9" x14ac:dyDescent="0.3">
      <c r="A76">
        <f t="shared" si="14"/>
        <v>0.87499999999999989</v>
      </c>
      <c r="B76">
        <f t="shared" si="15"/>
        <v>0.154</v>
      </c>
      <c r="C76">
        <f t="shared" si="16"/>
        <v>0.81799999999999995</v>
      </c>
      <c r="D76">
        <f t="shared" si="17"/>
        <v>0.71399999999999997</v>
      </c>
      <c r="E76">
        <f t="shared" si="9"/>
        <v>0.253</v>
      </c>
      <c r="F76">
        <f t="shared" si="10"/>
        <v>0.64600000000000002</v>
      </c>
      <c r="G76">
        <f t="shared" si="11"/>
        <v>0.88900000000000001</v>
      </c>
      <c r="H76">
        <f t="shared" si="12"/>
        <v>0.215</v>
      </c>
      <c r="I76">
        <f t="shared" si="13"/>
        <v>0</v>
      </c>
    </row>
    <row r="77" spans="1:9" x14ac:dyDescent="0.3">
      <c r="A77">
        <f t="shared" si="14"/>
        <v>1</v>
      </c>
      <c r="B77">
        <f t="shared" si="15"/>
        <v>0</v>
      </c>
      <c r="C77">
        <f t="shared" si="16"/>
        <v>1</v>
      </c>
      <c r="D77">
        <f t="shared" si="17"/>
        <v>0.83299999999999996</v>
      </c>
      <c r="E77">
        <f t="shared" si="9"/>
        <v>0.13900000000000001</v>
      </c>
      <c r="F77">
        <f t="shared" si="10"/>
        <v>0.78800000000000003</v>
      </c>
      <c r="G77">
        <f t="shared" si="11"/>
        <v>1</v>
      </c>
      <c r="H77">
        <f t="shared" si="12"/>
        <v>0</v>
      </c>
      <c r="I77">
        <f t="shared" si="13"/>
        <v>0</v>
      </c>
    </row>
    <row r="78" spans="1:9" x14ac:dyDescent="0.3">
      <c r="B78" t="e">
        <f t="shared" si="15"/>
        <v>#VALUE!</v>
      </c>
      <c r="C78" t="e">
        <f t="shared" si="16"/>
        <v>#VALUE!</v>
      </c>
      <c r="D78">
        <f t="shared" si="17"/>
        <v>1</v>
      </c>
      <c r="E78">
        <f t="shared" si="9"/>
        <v>0</v>
      </c>
      <c r="F78">
        <f t="shared" si="10"/>
        <v>1</v>
      </c>
      <c r="H78" t="e">
        <f t="shared" si="12"/>
        <v>#VALUE!</v>
      </c>
      <c r="I78">
        <f t="shared" si="13"/>
        <v>0</v>
      </c>
    </row>
    <row r="81" ht="16.2" customHeight="1" x14ac:dyDescent="0.3"/>
    <row r="100" spans="1:9" x14ac:dyDescent="0.3">
      <c r="A100" s="13" t="s">
        <v>17</v>
      </c>
      <c r="B100" s="13"/>
      <c r="C100" s="13" t="s">
        <v>23</v>
      </c>
      <c r="D100" s="13"/>
      <c r="E100" s="13" t="s">
        <v>30</v>
      </c>
      <c r="F100" s="13"/>
      <c r="G100" s="13" t="s">
        <v>25</v>
      </c>
      <c r="H100" s="13"/>
      <c r="I100" s="13" t="s">
        <v>31</v>
      </c>
    </row>
    <row r="101" spans="1:9" x14ac:dyDescent="0.3">
      <c r="A101" s="12"/>
      <c r="B101" s="3" t="s">
        <v>32</v>
      </c>
      <c r="C101" s="3" t="s">
        <v>33</v>
      </c>
      <c r="D101" s="3" t="s">
        <v>34</v>
      </c>
      <c r="E101" s="4"/>
      <c r="F101" t="s">
        <v>32</v>
      </c>
      <c r="G101" t="s">
        <v>33</v>
      </c>
      <c r="H101" t="s">
        <v>34</v>
      </c>
      <c r="I101" s="4"/>
    </row>
    <row r="102" spans="1:9" x14ac:dyDescent="0.3">
      <c r="A102" s="12">
        <v>0.1</v>
      </c>
      <c r="B102">
        <f>ROUND(-0.1464*A102^2 - 0.8444*A102 + 0.9969,3)</f>
        <v>0.91100000000000003</v>
      </c>
      <c r="C102">
        <f>ROUND(0.1389*A102^2 - 1.1455*A102 + 1.0023,3)</f>
        <v>0.88900000000000001</v>
      </c>
      <c r="D102">
        <f>ROUND(-0.3064*A102^4 - 0.2772*A102^3 + 0.4685*A102^2 - 0.8698*A102+ 0.9908,3)</f>
        <v>0.90800000000000003</v>
      </c>
      <c r="E102" s="14">
        <f>ROUND((Table7[[#This Row],[Column1]]*$F$3+Table7[[#This Row],[Kro*]]*$G$3+Table7[[#This Row],[Column2]]*$H$3)/$I$3,3)</f>
        <v>0.90400000000000003</v>
      </c>
      <c r="F102">
        <f>ROUND(0.5858*A102^2 + 0.4271*A102 - 0.008,3)</f>
        <v>4.1000000000000002E-2</v>
      </c>
      <c r="G102">
        <f>ROUND(0.3787*A102^2+ 0.6331*A102 - 0.0061,3)</f>
        <v>6.0999999999999999E-2</v>
      </c>
      <c r="H102">
        <f>ROUND(0.2555*A102^4 - 0.7149*A102^3 + 1.392*A102^2 + 0.0675*A102 - 0.0001,3)</f>
        <v>0.02</v>
      </c>
      <c r="I102" s="14">
        <f>ROUND((Table8[[#This Row],[Column1]]*$F$3+Table8[[#This Row],[Column2]]*$G$3+Table8[[#This Row],[Column3]]*$H$3)/$I$3,3)</f>
        <v>3.5999999999999997E-2</v>
      </c>
    </row>
    <row r="103" spans="1:9" x14ac:dyDescent="0.3">
      <c r="A103" s="12">
        <v>0.2</v>
      </c>
      <c r="B103">
        <f t="shared" ref="B103:B110" si="18">ROUND(-0.1464*A103^2 - 0.8444*A103 + 0.9969,3)</f>
        <v>0.82199999999999995</v>
      </c>
      <c r="C103">
        <f t="shared" ref="C103:C110" si="19">ROUND(0.1389*A103^2 - 1.1455*A103 + 1.0023,3)</f>
        <v>0.77900000000000003</v>
      </c>
      <c r="D103">
        <f t="shared" ref="D103:D110" si="20">ROUND(-0.3064*A103^4 - 0.2772*A103^3 + 0.4685*A103^2 - 0.8698*A103+ 0.9908,3)</f>
        <v>0.83299999999999996</v>
      </c>
      <c r="E103" s="14">
        <f>ROUND((Table7[[#This Row],[Column1]]*$F$3+Table7[[#This Row],[Kro*]]*$G$3+Table7[[#This Row],[Column2]]*$H$3)/$I$3,3)</f>
        <v>0.81699999999999995</v>
      </c>
      <c r="F103">
        <f t="shared" ref="F103:F110" si="21">ROUND(0.5858*A103^2 + 0.4271*A103 - 0.008,3)</f>
        <v>0.10100000000000001</v>
      </c>
      <c r="G103">
        <f t="shared" ref="G103:G110" si="22">ROUND(0.3787*A103^2+ 0.6331*A103 - 0.0061,3)</f>
        <v>0.13600000000000001</v>
      </c>
      <c r="H103">
        <f t="shared" ref="H103:H110" si="23">ROUND(0.2555*A103^4 - 0.7149*A103^3 + 1.392*A103^2 + 0.0675*A103 - 0.0001,3)</f>
        <v>6.4000000000000001E-2</v>
      </c>
      <c r="I103" s="14">
        <f>ROUND((Table8[[#This Row],[Column1]]*$F$3+Table8[[#This Row],[Column2]]*$G$3+Table8[[#This Row],[Column3]]*$H$3)/$I$3,3)</f>
        <v>9.2999999999999999E-2</v>
      </c>
    </row>
    <row r="104" spans="1:9" x14ac:dyDescent="0.3">
      <c r="A104" s="12">
        <v>0.3</v>
      </c>
      <c r="B104">
        <f t="shared" si="18"/>
        <v>0.73</v>
      </c>
      <c r="C104">
        <f t="shared" si="19"/>
        <v>0.67100000000000004</v>
      </c>
      <c r="D104">
        <f t="shared" si="20"/>
        <v>0.76200000000000001</v>
      </c>
      <c r="E104" s="14">
        <f>ROUND((Table7[[#This Row],[Column1]]*$F$3+Table7[[#This Row],[Kro*]]*$G$3+Table7[[#This Row],[Column2]]*$H$3)/$I$3,3)</f>
        <v>0.73</v>
      </c>
      <c r="F104">
        <f t="shared" si="21"/>
        <v>0.17299999999999999</v>
      </c>
      <c r="G104">
        <f t="shared" si="22"/>
        <v>0.218</v>
      </c>
      <c r="H104">
        <f t="shared" si="23"/>
        <v>0.128</v>
      </c>
      <c r="I104" s="14">
        <f>ROUND((Table8[[#This Row],[Column1]]*$F$3+Table8[[#This Row],[Column2]]*$G$3+Table8[[#This Row],[Column3]]*$H$3)/$I$3,3)</f>
        <v>0.16300000000000001</v>
      </c>
    </row>
    <row r="105" spans="1:9" x14ac:dyDescent="0.3">
      <c r="A105" s="12">
        <v>0.4</v>
      </c>
      <c r="B105">
        <f t="shared" si="18"/>
        <v>0.63600000000000001</v>
      </c>
      <c r="C105">
        <f t="shared" si="19"/>
        <v>0.56599999999999995</v>
      </c>
      <c r="D105">
        <f t="shared" si="20"/>
        <v>0.69199999999999995</v>
      </c>
      <c r="E105" s="14">
        <f>ROUND((Table7[[#This Row],[Column1]]*$F$3+Table7[[#This Row],[Kro*]]*$G$3+Table7[[#This Row],[Column2]]*$H$3)/$I$3,3)</f>
        <v>0.64400000000000002</v>
      </c>
      <c r="F105">
        <f t="shared" si="21"/>
        <v>0.25700000000000001</v>
      </c>
      <c r="G105">
        <f t="shared" si="22"/>
        <v>0.308</v>
      </c>
      <c r="H105">
        <f t="shared" si="23"/>
        <v>0.21</v>
      </c>
      <c r="I105" s="14">
        <f>ROUND((Table8[[#This Row],[Column1]]*$F$3+Table8[[#This Row],[Column2]]*$G$3+Table8[[#This Row],[Column3]]*$H$3)/$I$3,3)</f>
        <v>0.248</v>
      </c>
    </row>
    <row r="106" spans="1:9" x14ac:dyDescent="0.3">
      <c r="A106" s="12">
        <v>0.5</v>
      </c>
      <c r="B106">
        <f t="shared" si="18"/>
        <v>0.53800000000000003</v>
      </c>
      <c r="C106">
        <f t="shared" si="19"/>
        <v>0.46400000000000002</v>
      </c>
      <c r="D106">
        <f t="shared" si="20"/>
        <v>0.61899999999999999</v>
      </c>
      <c r="E106" s="14">
        <f>ROUND((Table7[[#This Row],[Column1]]*$F$3+Table7[[#This Row],[Kro*]]*$G$3+Table7[[#This Row],[Column2]]*$H$3)/$I$3,3)</f>
        <v>0.55700000000000005</v>
      </c>
      <c r="F106">
        <f t="shared" si="21"/>
        <v>0.35199999999999998</v>
      </c>
      <c r="G106">
        <f t="shared" si="22"/>
        <v>0.40500000000000003</v>
      </c>
      <c r="H106">
        <f t="shared" si="23"/>
        <v>0.308</v>
      </c>
      <c r="I106" s="14">
        <f>ROUND((Table8[[#This Row],[Column1]]*$F$3+Table8[[#This Row],[Column2]]*$G$3+Table8[[#This Row],[Column3]]*$H$3)/$I$3,3)</f>
        <v>0.34499999999999997</v>
      </c>
    </row>
    <row r="107" spans="1:9" x14ac:dyDescent="0.3">
      <c r="A107" s="12">
        <v>0.6</v>
      </c>
      <c r="B107">
        <f t="shared" si="18"/>
        <v>0.438</v>
      </c>
      <c r="C107">
        <f t="shared" si="19"/>
        <v>0.36499999999999999</v>
      </c>
      <c r="D107">
        <f t="shared" si="20"/>
        <v>0.53800000000000003</v>
      </c>
      <c r="E107" s="14">
        <f>ROUND((Table7[[#This Row],[Column1]]*$F$3+Table7[[#This Row],[Kro*]]*$G$3+Table7[[#This Row],[Column2]]*$H$3)/$I$3,3)</f>
        <v>0.46600000000000003</v>
      </c>
      <c r="F107">
        <f t="shared" si="21"/>
        <v>0.45900000000000002</v>
      </c>
      <c r="G107">
        <f t="shared" si="22"/>
        <v>0.51</v>
      </c>
      <c r="H107">
        <f t="shared" si="23"/>
        <v>0.42</v>
      </c>
      <c r="I107" s="14">
        <f>ROUND((Table8[[#This Row],[Column1]]*$F$3+Table8[[#This Row],[Column2]]*$G$3+Table8[[#This Row],[Column3]]*$H$3)/$I$3,3)</f>
        <v>0.45400000000000001</v>
      </c>
    </row>
    <row r="108" spans="1:9" x14ac:dyDescent="0.3">
      <c r="A108" s="12">
        <v>0.7</v>
      </c>
      <c r="B108">
        <f t="shared" si="18"/>
        <v>0.33400000000000002</v>
      </c>
      <c r="C108">
        <f t="shared" si="19"/>
        <v>0.26900000000000002</v>
      </c>
      <c r="D108">
        <f t="shared" si="20"/>
        <v>0.443</v>
      </c>
      <c r="E108" s="14">
        <f>ROUND((Table7[[#This Row],[Column1]]*$F$3+Table7[[#This Row],[Kro*]]*$G$3+Table7[[#This Row],[Column2]]*$H$3)/$I$3,3)</f>
        <v>0.36799999999999999</v>
      </c>
      <c r="F108">
        <f t="shared" si="21"/>
        <v>0.57799999999999996</v>
      </c>
      <c r="G108">
        <f t="shared" si="22"/>
        <v>0.623</v>
      </c>
      <c r="H108">
        <f t="shared" si="23"/>
        <v>0.54500000000000004</v>
      </c>
      <c r="I108" s="14">
        <f>ROUND((Table8[[#This Row],[Column1]]*$F$3+Table8[[#This Row],[Column2]]*$G$3+Table8[[#This Row],[Column3]]*$H$3)/$I$3,3)</f>
        <v>0.57399999999999995</v>
      </c>
    </row>
    <row r="109" spans="1:9" x14ac:dyDescent="0.3">
      <c r="A109" s="12">
        <v>0.8</v>
      </c>
      <c r="B109">
        <f t="shared" si="18"/>
        <v>0.22800000000000001</v>
      </c>
      <c r="C109">
        <f t="shared" si="19"/>
        <v>0.17499999999999999</v>
      </c>
      <c r="D109">
        <f t="shared" si="20"/>
        <v>0.32700000000000001</v>
      </c>
      <c r="E109" s="14">
        <f>ROUND((Table7[[#This Row],[Column1]]*$F$3+Table7[[#This Row],[Kro*]]*$G$3+Table7[[#This Row],[Column2]]*$H$3)/$I$3,3)</f>
        <v>0.26</v>
      </c>
      <c r="F109">
        <f t="shared" si="21"/>
        <v>0.70899999999999996</v>
      </c>
      <c r="G109">
        <f t="shared" si="22"/>
        <v>0.74299999999999999</v>
      </c>
      <c r="H109">
        <f t="shared" si="23"/>
        <v>0.68300000000000005</v>
      </c>
      <c r="I109" s="14">
        <f>ROUND((Table8[[#This Row],[Column1]]*$F$3+Table8[[#This Row],[Column2]]*$G$3+Table8[[#This Row],[Column3]]*$H$3)/$I$3,3)</f>
        <v>0.70499999999999996</v>
      </c>
    </row>
    <row r="110" spans="1:9" x14ac:dyDescent="0.3">
      <c r="A110" s="12">
        <v>0.9</v>
      </c>
      <c r="B110">
        <f t="shared" si="18"/>
        <v>0.11799999999999999</v>
      </c>
      <c r="C110">
        <f t="shared" si="19"/>
        <v>8.4000000000000005E-2</v>
      </c>
      <c r="D110">
        <f t="shared" si="20"/>
        <v>0.184</v>
      </c>
      <c r="E110" s="14">
        <f>ROUND((Table7[[#This Row],[Column1]]*$F$3+Table7[[#This Row],[Kro*]]*$G$3+Table7[[#This Row],[Column2]]*$H$3)/$I$3,3)</f>
        <v>0.14000000000000001</v>
      </c>
      <c r="F110">
        <f t="shared" si="21"/>
        <v>0.85099999999999998</v>
      </c>
      <c r="G110">
        <f t="shared" si="22"/>
        <v>0.87</v>
      </c>
      <c r="H110">
        <f t="shared" si="23"/>
        <v>0.83499999999999996</v>
      </c>
      <c r="I110" s="14">
        <f>ROUND((Table8[[#This Row],[Column1]]*$F$3+Table8[[#This Row],[Column2]]*$G$3+Table8[[#This Row],[Column3]]*$H$3)/$I$3,3)</f>
        <v>0.84799999999999998</v>
      </c>
    </row>
    <row r="111" spans="1:9" x14ac:dyDescent="0.3">
      <c r="A111" s="12"/>
      <c r="I111" s="4"/>
    </row>
    <row r="115" spans="1:9" x14ac:dyDescent="0.3">
      <c r="A115" s="19" t="s">
        <v>36</v>
      </c>
      <c r="B115" s="19"/>
      <c r="C115" s="19"/>
      <c r="D115" s="19"/>
      <c r="E115" s="19"/>
      <c r="F115" s="19"/>
      <c r="G115" t="s">
        <v>11</v>
      </c>
      <c r="H115" t="s">
        <v>12</v>
      </c>
    </row>
    <row r="116" spans="1:9" x14ac:dyDescent="0.3">
      <c r="A116" s="19"/>
      <c r="B116" s="19"/>
      <c r="C116" s="19"/>
      <c r="D116" s="19"/>
      <c r="E116" s="19"/>
      <c r="F116" s="19"/>
      <c r="G116">
        <v>0.3</v>
      </c>
      <c r="H116">
        <v>0.27</v>
      </c>
    </row>
    <row r="117" spans="1:9" x14ac:dyDescent="0.3">
      <c r="A117" s="16" t="s">
        <v>35</v>
      </c>
      <c r="B117" s="16"/>
      <c r="C117" s="16"/>
      <c r="D117" s="16"/>
      <c r="E117" s="16"/>
      <c r="F117" s="16"/>
    </row>
    <row r="118" spans="1:9" x14ac:dyDescent="0.3">
      <c r="A118" t="s">
        <v>17</v>
      </c>
      <c r="B118" t="s">
        <v>30</v>
      </c>
      <c r="C118" t="s">
        <v>31</v>
      </c>
      <c r="D118" t="s">
        <v>22</v>
      </c>
      <c r="E118" t="s">
        <v>24</v>
      </c>
      <c r="F118" t="s">
        <v>16</v>
      </c>
    </row>
    <row r="119" spans="1:9" x14ac:dyDescent="0.3">
      <c r="A119" s="1">
        <v>0.1</v>
      </c>
      <c r="B119">
        <f t="shared" ref="B119:B127" si="24">E102</f>
        <v>0.90400000000000003</v>
      </c>
      <c r="C119">
        <f t="shared" ref="C119:C127" si="25">I102</f>
        <v>3.5999999999999997E-2</v>
      </c>
      <c r="D119">
        <f t="shared" ref="D119:D127" si="26">ROUND(B119*$C$27,3)</f>
        <v>0.81899999999999995</v>
      </c>
      <c r="E119">
        <f t="shared" ref="E119:E127" si="27">ROUND(C119*$C$28,3)</f>
        <v>1.4E-2</v>
      </c>
      <c r="F119">
        <f>A119*(1-Table9[Soc]-Table9[Swc])+Table9[Swc]</f>
        <v>0.313</v>
      </c>
    </row>
    <row r="120" spans="1:9" x14ac:dyDescent="0.3">
      <c r="A120" s="1">
        <v>0.2</v>
      </c>
      <c r="B120">
        <f t="shared" si="24"/>
        <v>0.81699999999999995</v>
      </c>
      <c r="C120">
        <f t="shared" si="25"/>
        <v>9.2999999999999999E-2</v>
      </c>
      <c r="D120">
        <f t="shared" si="26"/>
        <v>0.74</v>
      </c>
      <c r="E120">
        <f t="shared" si="27"/>
        <v>3.6999999999999998E-2</v>
      </c>
      <c r="F120">
        <f>A120*(1-Table9[Soc]-Table9[Swc])+Table9[Swc]</f>
        <v>0.35599999999999998</v>
      </c>
      <c r="I120" s="15"/>
    </row>
    <row r="121" spans="1:9" x14ac:dyDescent="0.3">
      <c r="A121" s="1">
        <v>0.3</v>
      </c>
      <c r="B121">
        <f t="shared" si="24"/>
        <v>0.73</v>
      </c>
      <c r="C121">
        <f t="shared" si="25"/>
        <v>0.16300000000000001</v>
      </c>
      <c r="D121">
        <f t="shared" si="26"/>
        <v>0.66100000000000003</v>
      </c>
      <c r="E121">
        <f t="shared" si="27"/>
        <v>6.5000000000000002E-2</v>
      </c>
      <c r="F121">
        <f>A121*(1-Table9[Soc]-Table9[Swc])+Table9[Swc]</f>
        <v>0.39900000000000002</v>
      </c>
    </row>
    <row r="122" spans="1:9" x14ac:dyDescent="0.3">
      <c r="A122" s="1">
        <v>0.4</v>
      </c>
      <c r="B122">
        <f t="shared" si="24"/>
        <v>0.64400000000000002</v>
      </c>
      <c r="C122">
        <f t="shared" si="25"/>
        <v>0.248</v>
      </c>
      <c r="D122">
        <f t="shared" si="26"/>
        <v>0.58399999999999996</v>
      </c>
      <c r="E122">
        <f t="shared" si="27"/>
        <v>0.1</v>
      </c>
      <c r="F122">
        <f>A122*(1-Table9[Soc]-Table9[Swc])+Table9[Swc]</f>
        <v>0.442</v>
      </c>
    </row>
    <row r="123" spans="1:9" x14ac:dyDescent="0.3">
      <c r="A123" s="1">
        <v>0.5</v>
      </c>
      <c r="B123">
        <f t="shared" si="24"/>
        <v>0.55700000000000005</v>
      </c>
      <c r="C123">
        <f t="shared" si="25"/>
        <v>0.34499999999999997</v>
      </c>
      <c r="D123">
        <f t="shared" si="26"/>
        <v>0.505</v>
      </c>
      <c r="E123">
        <f t="shared" si="27"/>
        <v>0.13900000000000001</v>
      </c>
      <c r="F123">
        <f>A123*(1-Table9[Soc]-Table9[Swc])+Table9[Swc]</f>
        <v>0.48499999999999999</v>
      </c>
    </row>
    <row r="124" spans="1:9" x14ac:dyDescent="0.3">
      <c r="A124" s="1">
        <v>0.6</v>
      </c>
      <c r="B124">
        <f t="shared" si="24"/>
        <v>0.46600000000000003</v>
      </c>
      <c r="C124">
        <f t="shared" si="25"/>
        <v>0.45400000000000001</v>
      </c>
      <c r="D124">
        <f t="shared" si="26"/>
        <v>0.42199999999999999</v>
      </c>
      <c r="E124">
        <f t="shared" si="27"/>
        <v>0.182</v>
      </c>
      <c r="F124">
        <f>A124*(1-Table9[Soc]-Table9[Swc])+Table9[Swc]</f>
        <v>0.52800000000000002</v>
      </c>
    </row>
    <row r="125" spans="1:9" x14ac:dyDescent="0.3">
      <c r="A125" s="1">
        <v>0.7</v>
      </c>
      <c r="B125">
        <f t="shared" si="24"/>
        <v>0.36799999999999999</v>
      </c>
      <c r="C125">
        <f t="shared" si="25"/>
        <v>0.57399999999999995</v>
      </c>
      <c r="D125">
        <f t="shared" si="26"/>
        <v>0.33300000000000002</v>
      </c>
      <c r="E125">
        <f t="shared" si="27"/>
        <v>0.23</v>
      </c>
      <c r="F125">
        <f>A125*(1-Table9[Soc]-Table9[Swc])+Table9[Swc]</f>
        <v>0.57099999999999995</v>
      </c>
    </row>
    <row r="126" spans="1:9" x14ac:dyDescent="0.3">
      <c r="A126" s="1">
        <v>0.8</v>
      </c>
      <c r="B126">
        <f t="shared" si="24"/>
        <v>0.26</v>
      </c>
      <c r="C126">
        <f t="shared" si="25"/>
        <v>0.70499999999999996</v>
      </c>
      <c r="D126">
        <f t="shared" si="26"/>
        <v>0.23599999999999999</v>
      </c>
      <c r="E126">
        <f t="shared" si="27"/>
        <v>0.28299999999999997</v>
      </c>
      <c r="F126">
        <f>A126*(1-Table9[Soc]-Table9[Swc])+Table9[Swc]</f>
        <v>0.61399999999999999</v>
      </c>
    </row>
    <row r="127" spans="1:9" x14ac:dyDescent="0.3">
      <c r="A127" s="1">
        <v>0.9</v>
      </c>
      <c r="B127">
        <f t="shared" si="24"/>
        <v>0.14000000000000001</v>
      </c>
      <c r="C127">
        <f t="shared" si="25"/>
        <v>0.84799999999999998</v>
      </c>
      <c r="D127">
        <f t="shared" si="26"/>
        <v>0.127</v>
      </c>
      <c r="E127">
        <f t="shared" si="27"/>
        <v>0.34</v>
      </c>
      <c r="F127">
        <f>A127*(1-Table9[Soc]-Table9[Swc])+Table9[Swc]</f>
        <v>0.65700000000000003</v>
      </c>
    </row>
  </sheetData>
  <mergeCells count="8">
    <mergeCell ref="A56:E56"/>
    <mergeCell ref="A117:F117"/>
    <mergeCell ref="A115:F116"/>
    <mergeCell ref="A1:D1"/>
    <mergeCell ref="A12:D12"/>
    <mergeCell ref="B26:C26"/>
    <mergeCell ref="A34:E34"/>
    <mergeCell ref="A45:E45"/>
  </mergeCells>
  <conditionalFormatting sqref="A13:D22 A12">
    <cfRule type="cellIs" dxfId="4" priority="3" operator="lessThan">
      <formula>0</formula>
    </cfRule>
  </conditionalFormatting>
  <conditionalFormatting sqref="A15:D22">
    <cfRule type="cellIs" dxfId="3" priority="1" operator="lessThan">
      <formula>0</formula>
    </cfRule>
    <cfRule type="cellIs" dxfId="2" priority="2" operator="greaterThan">
      <formula>1</formula>
    </cfRule>
  </conditionalFormatting>
  <conditionalFormatting sqref="E28">
    <cfRule type="cellIs" dxfId="1" priority="5" operator="lessThan">
      <formula>0</formula>
    </cfRule>
  </conditionalFormatting>
  <conditionalFormatting sqref="F12">
    <cfRule type="cellIs" dxfId="0" priority="4" operator="lessThan">
      <formula>0</formula>
    </cfRule>
  </conditionalFormatting>
  <pageMargins left="0.7" right="0.7" top="0.75" bottom="0.75" header="0.3" footer="0.3"/>
  <ignoredErrors>
    <ignoredError sqref="C47" evalError="1"/>
  </ignoredErrors>
  <drawing r:id="rId1"/>
  <legacyDrawing r:id="rId2"/>
  <tableParts count="17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Kumar</dc:creator>
  <cp:lastModifiedBy>ayush kd</cp:lastModifiedBy>
  <dcterms:created xsi:type="dcterms:W3CDTF">2024-08-08T22:53:30Z</dcterms:created>
  <dcterms:modified xsi:type="dcterms:W3CDTF">2024-12-07T17:46:06Z</dcterms:modified>
</cp:coreProperties>
</file>