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mag\00-thesis\00-code\"/>
    </mc:Choice>
  </mc:AlternateContent>
  <bookViews>
    <workbookView xWindow="0" yWindow="17400" windowWidth="21555" windowHeight="9960" firstSheet="2" activeTab="8"/>
  </bookViews>
  <sheets>
    <sheet name="myer_vals" sheetId="1" r:id="rId1"/>
    <sheet name="alphas" sheetId="2" r:id="rId2"/>
    <sheet name="coal_analysis" sheetId="3" r:id="rId3"/>
    <sheet name="M vs T (bst)" sheetId="10" r:id="rId4"/>
    <sheet name="M vs T res" sheetId="11" r:id="rId5"/>
    <sheet name="assembler" sheetId="7" r:id="rId6"/>
    <sheet name="Sheet1" sheetId="4" r:id="rId7"/>
    <sheet name="EQ and SS res" sheetId="20" r:id="rId8"/>
    <sheet name="EQ and SS (def)" sheetId="12" r:id="rId9"/>
    <sheet name="EQ and SS (s1)" sheetId="21" r:id="rId10"/>
    <sheet name="EQ and SS (s2)" sheetId="22" r:id="rId11"/>
    <sheet name="EQ and SS (s3)" sheetId="24" r:id="rId12"/>
    <sheet name="EQ and SS (z1)" sheetId="25" r:id="rId13"/>
    <sheet name="EQ and SS (z3)" sheetId="26" r:id="rId14"/>
    <sheet name="sz" sheetId="23" r:id="rId15"/>
  </sheets>
  <externalReferences>
    <externalReference r:id="rId16"/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7" i="12" l="1"/>
  <c r="O66" i="12"/>
  <c r="O74" i="12"/>
  <c r="O58" i="12"/>
  <c r="O54" i="12"/>
  <c r="N54" i="12"/>
  <c r="H54" i="12"/>
  <c r="J30" i="12"/>
  <c r="H30" i="12"/>
  <c r="O30" i="12"/>
  <c r="N20" i="21" l="1"/>
  <c r="N19" i="21"/>
  <c r="N18" i="21"/>
  <c r="N17" i="21"/>
  <c r="N16" i="21"/>
  <c r="N15" i="21"/>
  <c r="Y9" i="10"/>
  <c r="T9" i="10"/>
  <c r="O9" i="10"/>
  <c r="J9" i="10"/>
  <c r="E9" i="10"/>
  <c r="A9" i="10"/>
  <c r="G32" i="10"/>
  <c r="B33" i="10"/>
  <c r="AA53" i="26"/>
  <c r="Z53" i="26"/>
  <c r="Z24" i="26"/>
  <c r="Y24" i="26"/>
  <c r="X24" i="26"/>
  <c r="W24" i="26"/>
  <c r="V24" i="26"/>
  <c r="U24" i="26"/>
  <c r="T24" i="26"/>
  <c r="S24" i="26"/>
  <c r="N24" i="26"/>
  <c r="M24" i="26"/>
  <c r="L24" i="26"/>
  <c r="K24" i="26"/>
  <c r="J24" i="26"/>
  <c r="I24" i="26"/>
  <c r="H24" i="26"/>
  <c r="G24" i="26"/>
  <c r="AC23" i="26"/>
  <c r="AB23" i="26"/>
  <c r="AA23" i="26"/>
  <c r="Y23" i="26"/>
  <c r="X23" i="26"/>
  <c r="W23" i="26"/>
  <c r="V23" i="26"/>
  <c r="U23" i="26"/>
  <c r="T23" i="26"/>
  <c r="Q23" i="26"/>
  <c r="P23" i="26"/>
  <c r="O23" i="26"/>
  <c r="M23" i="26"/>
  <c r="L23" i="26"/>
  <c r="K23" i="26"/>
  <c r="J23" i="26"/>
  <c r="I23" i="26"/>
  <c r="H23" i="26"/>
  <c r="AC22" i="26"/>
  <c r="AB22" i="26"/>
  <c r="AA22" i="26"/>
  <c r="Y22" i="26"/>
  <c r="X22" i="26"/>
  <c r="W22" i="26"/>
  <c r="V22" i="26"/>
  <c r="U22" i="26"/>
  <c r="T22" i="26"/>
  <c r="Q22" i="26"/>
  <c r="P22" i="26"/>
  <c r="O22" i="26"/>
  <c r="M22" i="26"/>
  <c r="L22" i="26"/>
  <c r="K22" i="26"/>
  <c r="J22" i="26"/>
  <c r="I22" i="26"/>
  <c r="N22" i="26" s="1"/>
  <c r="H22" i="26"/>
  <c r="AC21" i="26"/>
  <c r="AB21" i="26"/>
  <c r="AA21" i="26"/>
  <c r="Y21" i="26"/>
  <c r="X21" i="26"/>
  <c r="W21" i="26"/>
  <c r="V21" i="26"/>
  <c r="U21" i="26"/>
  <c r="T21" i="26"/>
  <c r="Q21" i="26"/>
  <c r="P21" i="26"/>
  <c r="O21" i="26"/>
  <c r="M21" i="26"/>
  <c r="L21" i="26"/>
  <c r="K21" i="26"/>
  <c r="J21" i="26"/>
  <c r="I21" i="26"/>
  <c r="H21" i="26"/>
  <c r="N21" i="26" s="1"/>
  <c r="AC20" i="26"/>
  <c r="AB20" i="26"/>
  <c r="AA20" i="26"/>
  <c r="Y20" i="26"/>
  <c r="X20" i="26"/>
  <c r="W20" i="26"/>
  <c r="V20" i="26"/>
  <c r="U20" i="26"/>
  <c r="T20" i="26"/>
  <c r="Q20" i="26"/>
  <c r="P20" i="26"/>
  <c r="O20" i="26"/>
  <c r="M20" i="26"/>
  <c r="L20" i="26"/>
  <c r="K20" i="26"/>
  <c r="J20" i="26"/>
  <c r="I20" i="26"/>
  <c r="H20" i="26"/>
  <c r="AC19" i="26"/>
  <c r="AB19" i="26"/>
  <c r="AA19" i="26"/>
  <c r="Y19" i="26"/>
  <c r="X19" i="26"/>
  <c r="W19" i="26"/>
  <c r="V19" i="26"/>
  <c r="U19" i="26"/>
  <c r="T19" i="26"/>
  <c r="Q19" i="26"/>
  <c r="P19" i="26"/>
  <c r="O19" i="26"/>
  <c r="M19" i="26"/>
  <c r="L19" i="26"/>
  <c r="K19" i="26"/>
  <c r="J19" i="26"/>
  <c r="I19" i="26"/>
  <c r="H19" i="26"/>
  <c r="AC18" i="26"/>
  <c r="AB18" i="26"/>
  <c r="AA18" i="26"/>
  <c r="Y18" i="26"/>
  <c r="X18" i="26"/>
  <c r="W18" i="26"/>
  <c r="V18" i="26"/>
  <c r="U18" i="26"/>
  <c r="T18" i="26"/>
  <c r="Q18" i="26"/>
  <c r="P18" i="26"/>
  <c r="O18" i="26"/>
  <c r="M18" i="26"/>
  <c r="L18" i="26"/>
  <c r="K18" i="26"/>
  <c r="J18" i="26"/>
  <c r="I18" i="26"/>
  <c r="H18" i="26"/>
  <c r="N18" i="26" s="1"/>
  <c r="AC17" i="26"/>
  <c r="AB17" i="26"/>
  <c r="AA17" i="26"/>
  <c r="Y17" i="26"/>
  <c r="X17" i="26"/>
  <c r="W17" i="26"/>
  <c r="V17" i="26"/>
  <c r="U17" i="26"/>
  <c r="T17" i="26"/>
  <c r="Q17" i="26"/>
  <c r="P17" i="26"/>
  <c r="O17" i="26"/>
  <c r="N17" i="26"/>
  <c r="M17" i="26"/>
  <c r="L17" i="26"/>
  <c r="K17" i="26"/>
  <c r="J17" i="26"/>
  <c r="I17" i="26"/>
  <c r="H17" i="26"/>
  <c r="AC16" i="26"/>
  <c r="AB16" i="26"/>
  <c r="AA16" i="26"/>
  <c r="Y16" i="26"/>
  <c r="X16" i="26"/>
  <c r="W16" i="26"/>
  <c r="V16" i="26"/>
  <c r="U16" i="26"/>
  <c r="T16" i="26"/>
  <c r="Q16" i="26"/>
  <c r="P16" i="26"/>
  <c r="O16" i="26"/>
  <c r="M16" i="26"/>
  <c r="L16" i="26"/>
  <c r="K16" i="26"/>
  <c r="J16" i="26"/>
  <c r="I16" i="26"/>
  <c r="H16" i="26"/>
  <c r="AC15" i="26"/>
  <c r="AB15" i="26"/>
  <c r="AA15" i="26"/>
  <c r="Y15" i="26"/>
  <c r="X15" i="26"/>
  <c r="W15" i="26"/>
  <c r="V15" i="26"/>
  <c r="U15" i="26"/>
  <c r="T15" i="26"/>
  <c r="Q15" i="26"/>
  <c r="P15" i="26"/>
  <c r="O15" i="26"/>
  <c r="M15" i="26"/>
  <c r="L15" i="26"/>
  <c r="K15" i="26"/>
  <c r="J15" i="26"/>
  <c r="I15" i="26"/>
  <c r="H15" i="26"/>
  <c r="AC14" i="26"/>
  <c r="AB14" i="26"/>
  <c r="AA14" i="26"/>
  <c r="Y14" i="26"/>
  <c r="X14" i="26"/>
  <c r="W14" i="26"/>
  <c r="V14" i="26"/>
  <c r="U14" i="26"/>
  <c r="T14" i="26"/>
  <c r="Q14" i="26"/>
  <c r="P14" i="26"/>
  <c r="O14" i="26"/>
  <c r="N14" i="26"/>
  <c r="M14" i="26"/>
  <c r="L14" i="26"/>
  <c r="K14" i="26"/>
  <c r="J14" i="26"/>
  <c r="I14" i="26"/>
  <c r="H14" i="26"/>
  <c r="AC13" i="26"/>
  <c r="AB13" i="26"/>
  <c r="AA13" i="26"/>
  <c r="Y13" i="26"/>
  <c r="X13" i="26"/>
  <c r="W13" i="26"/>
  <c r="V13" i="26"/>
  <c r="U13" i="26"/>
  <c r="T13" i="26"/>
  <c r="Q13" i="26"/>
  <c r="P13" i="26"/>
  <c r="O13" i="26"/>
  <c r="M13" i="26"/>
  <c r="L13" i="26"/>
  <c r="K13" i="26"/>
  <c r="J13" i="26"/>
  <c r="I13" i="26"/>
  <c r="H13" i="26"/>
  <c r="AC12" i="26"/>
  <c r="AB12" i="26"/>
  <c r="AA12" i="26"/>
  <c r="Y12" i="26"/>
  <c r="X12" i="26"/>
  <c r="W12" i="26"/>
  <c r="V12" i="26"/>
  <c r="U12" i="26"/>
  <c r="T12" i="26"/>
  <c r="Q12" i="26"/>
  <c r="P12" i="26"/>
  <c r="O12" i="26"/>
  <c r="M12" i="26"/>
  <c r="L12" i="26"/>
  <c r="N12" i="26" s="1"/>
  <c r="K12" i="26"/>
  <c r="J12" i="26"/>
  <c r="I12" i="26"/>
  <c r="H12" i="26"/>
  <c r="AC11" i="26"/>
  <c r="AB11" i="26"/>
  <c r="AA11" i="26"/>
  <c r="Y11" i="26"/>
  <c r="X11" i="26"/>
  <c r="W11" i="26"/>
  <c r="V11" i="26"/>
  <c r="U11" i="26"/>
  <c r="T11" i="26"/>
  <c r="Q11" i="26"/>
  <c r="P11" i="26"/>
  <c r="O11" i="26"/>
  <c r="M11" i="26"/>
  <c r="L11" i="26"/>
  <c r="K11" i="26"/>
  <c r="J11" i="26"/>
  <c r="I11" i="26"/>
  <c r="H11" i="26"/>
  <c r="AC10" i="26"/>
  <c r="AB10" i="26"/>
  <c r="AA10" i="26"/>
  <c r="Y10" i="26"/>
  <c r="X10" i="26"/>
  <c r="W10" i="26"/>
  <c r="V10" i="26"/>
  <c r="U10" i="26"/>
  <c r="T10" i="26"/>
  <c r="Q10" i="26"/>
  <c r="P10" i="26"/>
  <c r="O10" i="26"/>
  <c r="M10" i="26"/>
  <c r="L10" i="26"/>
  <c r="K10" i="26"/>
  <c r="J10" i="26"/>
  <c r="I10" i="26"/>
  <c r="H10" i="26"/>
  <c r="N10" i="26" s="1"/>
  <c r="AC9" i="26"/>
  <c r="AB9" i="26"/>
  <c r="AA9" i="26"/>
  <c r="Y9" i="26"/>
  <c r="X9" i="26"/>
  <c r="W9" i="26"/>
  <c r="V9" i="26"/>
  <c r="U9" i="26"/>
  <c r="T9" i="26"/>
  <c r="Q9" i="26"/>
  <c r="P9" i="26"/>
  <c r="O9" i="26"/>
  <c r="M9" i="26"/>
  <c r="L9" i="26"/>
  <c r="K9" i="26"/>
  <c r="J9" i="26"/>
  <c r="I9" i="26"/>
  <c r="H9" i="26"/>
  <c r="N9" i="26" s="1"/>
  <c r="AC8" i="26"/>
  <c r="AB8" i="26"/>
  <c r="AA8" i="26"/>
  <c r="Y8" i="26"/>
  <c r="X8" i="26"/>
  <c r="W8" i="26"/>
  <c r="V8" i="26"/>
  <c r="U8" i="26"/>
  <c r="T8" i="26"/>
  <c r="Q8" i="26"/>
  <c r="P8" i="26"/>
  <c r="O8" i="26"/>
  <c r="N8" i="26"/>
  <c r="M8" i="26"/>
  <c r="L8" i="26"/>
  <c r="K8" i="26"/>
  <c r="J8" i="26"/>
  <c r="I8" i="26"/>
  <c r="H8" i="26"/>
  <c r="AC7" i="26"/>
  <c r="AB7" i="26"/>
  <c r="AA7" i="26"/>
  <c r="Y7" i="26"/>
  <c r="X7" i="26"/>
  <c r="W7" i="26"/>
  <c r="V7" i="26"/>
  <c r="U7" i="26"/>
  <c r="T7" i="26"/>
  <c r="Z7" i="26" s="1"/>
  <c r="Q7" i="26"/>
  <c r="P7" i="26"/>
  <c r="O7" i="26"/>
  <c r="M7" i="26"/>
  <c r="L7" i="26"/>
  <c r="K7" i="26"/>
  <c r="J7" i="26"/>
  <c r="I7" i="26"/>
  <c r="H7" i="26"/>
  <c r="AC6" i="26"/>
  <c r="AB6" i="26"/>
  <c r="AA6" i="26"/>
  <c r="Z6" i="26"/>
  <c r="Y6" i="26"/>
  <c r="X6" i="26"/>
  <c r="W6" i="26"/>
  <c r="V6" i="26"/>
  <c r="U6" i="26"/>
  <c r="T6" i="26"/>
  <c r="Q6" i="26"/>
  <c r="P6" i="26"/>
  <c r="O6" i="26"/>
  <c r="M6" i="26"/>
  <c r="L6" i="26"/>
  <c r="K6" i="26"/>
  <c r="J6" i="26"/>
  <c r="I6" i="26"/>
  <c r="H6" i="26"/>
  <c r="AC5" i="26"/>
  <c r="AB5" i="26"/>
  <c r="AA5" i="26"/>
  <c r="Y5" i="26"/>
  <c r="X5" i="26"/>
  <c r="W5" i="26"/>
  <c r="V5" i="26"/>
  <c r="U5" i="26"/>
  <c r="Z5" i="26" s="1"/>
  <c r="T5" i="26"/>
  <c r="Q5" i="26"/>
  <c r="P5" i="26"/>
  <c r="O5" i="26"/>
  <c r="M5" i="26"/>
  <c r="L5" i="26"/>
  <c r="K5" i="26"/>
  <c r="J5" i="26"/>
  <c r="I5" i="26"/>
  <c r="N5" i="26" s="1"/>
  <c r="H5" i="26"/>
  <c r="AC4" i="26"/>
  <c r="AB4" i="26"/>
  <c r="AA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AC3" i="26"/>
  <c r="AB3" i="26"/>
  <c r="AA3" i="26"/>
  <c r="Y3" i="26"/>
  <c r="X3" i="26"/>
  <c r="W3" i="26"/>
  <c r="V3" i="26"/>
  <c r="U3" i="26"/>
  <c r="T3" i="26"/>
  <c r="Q3" i="26"/>
  <c r="P3" i="26"/>
  <c r="O3" i="26"/>
  <c r="M3" i="26"/>
  <c r="L3" i="26"/>
  <c r="K3" i="26"/>
  <c r="J3" i="26"/>
  <c r="I3" i="26"/>
  <c r="H3" i="26"/>
  <c r="AA53" i="25"/>
  <c r="Z53" i="25"/>
  <c r="Z24" i="25"/>
  <c r="Y24" i="25"/>
  <c r="X24" i="25"/>
  <c r="W24" i="25"/>
  <c r="V24" i="25"/>
  <c r="U24" i="25"/>
  <c r="T24" i="25"/>
  <c r="S24" i="25"/>
  <c r="N24" i="25"/>
  <c r="M24" i="25"/>
  <c r="L24" i="25"/>
  <c r="K24" i="25"/>
  <c r="J24" i="25"/>
  <c r="I24" i="25"/>
  <c r="H24" i="25"/>
  <c r="G24" i="25"/>
  <c r="AC23" i="25"/>
  <c r="AB23" i="25"/>
  <c r="AA23" i="25"/>
  <c r="Y23" i="25"/>
  <c r="X23" i="25"/>
  <c r="W23" i="25"/>
  <c r="V23" i="25"/>
  <c r="U23" i="25"/>
  <c r="T23" i="25"/>
  <c r="Q23" i="25"/>
  <c r="P23" i="25"/>
  <c r="O23" i="25"/>
  <c r="M23" i="25"/>
  <c r="L23" i="25"/>
  <c r="K23" i="25"/>
  <c r="J23" i="25"/>
  <c r="I23" i="25"/>
  <c r="H23" i="25"/>
  <c r="AC22" i="25"/>
  <c r="AB22" i="25"/>
  <c r="AA22" i="25"/>
  <c r="Y22" i="25"/>
  <c r="X22" i="25"/>
  <c r="W22" i="25"/>
  <c r="V22" i="25"/>
  <c r="U22" i="25"/>
  <c r="T22" i="25"/>
  <c r="Q22" i="25"/>
  <c r="P22" i="25"/>
  <c r="O22" i="25"/>
  <c r="M22" i="25"/>
  <c r="L22" i="25"/>
  <c r="K22" i="25"/>
  <c r="J22" i="25"/>
  <c r="I22" i="25"/>
  <c r="H22" i="25"/>
  <c r="AC21" i="25"/>
  <c r="AB21" i="25"/>
  <c r="AA21" i="25"/>
  <c r="Y21" i="25"/>
  <c r="X21" i="25"/>
  <c r="W21" i="25"/>
  <c r="V21" i="25"/>
  <c r="U21" i="25"/>
  <c r="T21" i="25"/>
  <c r="Q21" i="25"/>
  <c r="P21" i="25"/>
  <c r="O21" i="25"/>
  <c r="M21" i="25"/>
  <c r="L21" i="25"/>
  <c r="K21" i="25"/>
  <c r="J21" i="25"/>
  <c r="I21" i="25"/>
  <c r="H21" i="25"/>
  <c r="AC20" i="25"/>
  <c r="AB20" i="25"/>
  <c r="AA20" i="25"/>
  <c r="Y20" i="25"/>
  <c r="X20" i="25"/>
  <c r="W20" i="25"/>
  <c r="V20" i="25"/>
  <c r="U20" i="25"/>
  <c r="T20" i="25"/>
  <c r="Q20" i="25"/>
  <c r="P20" i="25"/>
  <c r="O20" i="25"/>
  <c r="M20" i="25"/>
  <c r="L20" i="25"/>
  <c r="K20" i="25"/>
  <c r="J20" i="25"/>
  <c r="I20" i="25"/>
  <c r="H20" i="25"/>
  <c r="AC19" i="25"/>
  <c r="AB19" i="25"/>
  <c r="AA19" i="25"/>
  <c r="Y19" i="25"/>
  <c r="X19" i="25"/>
  <c r="W19" i="25"/>
  <c r="V19" i="25"/>
  <c r="U19" i="25"/>
  <c r="T19" i="25"/>
  <c r="Z19" i="25" s="1"/>
  <c r="Q19" i="25"/>
  <c r="P19" i="25"/>
  <c r="O19" i="25"/>
  <c r="M19" i="25"/>
  <c r="L19" i="25"/>
  <c r="K19" i="25"/>
  <c r="J19" i="25"/>
  <c r="I19" i="25"/>
  <c r="H19" i="25"/>
  <c r="AC18" i="25"/>
  <c r="AB18" i="25"/>
  <c r="AA18" i="25"/>
  <c r="Y18" i="25"/>
  <c r="X18" i="25"/>
  <c r="W18" i="25"/>
  <c r="V18" i="25"/>
  <c r="U18" i="25"/>
  <c r="T18" i="25"/>
  <c r="Q18" i="25"/>
  <c r="P18" i="25"/>
  <c r="O18" i="25"/>
  <c r="M18" i="25"/>
  <c r="L18" i="25"/>
  <c r="K18" i="25"/>
  <c r="J18" i="25"/>
  <c r="I18" i="25"/>
  <c r="H18" i="25"/>
  <c r="AC17" i="25"/>
  <c r="AB17" i="25"/>
  <c r="AA17" i="25"/>
  <c r="Y17" i="25"/>
  <c r="X17" i="25"/>
  <c r="W17" i="25"/>
  <c r="V17" i="25"/>
  <c r="U17" i="25"/>
  <c r="T17" i="25"/>
  <c r="Q17" i="25"/>
  <c r="P17" i="25"/>
  <c r="O17" i="25"/>
  <c r="M17" i="25"/>
  <c r="L17" i="25"/>
  <c r="K17" i="25"/>
  <c r="J17" i="25"/>
  <c r="I17" i="25"/>
  <c r="H17" i="25"/>
  <c r="AC16" i="25"/>
  <c r="AB16" i="25"/>
  <c r="AA16" i="25"/>
  <c r="Y16" i="25"/>
  <c r="X16" i="25"/>
  <c r="W16" i="25"/>
  <c r="V16" i="25"/>
  <c r="U16" i="25"/>
  <c r="T16" i="25"/>
  <c r="Q16" i="25"/>
  <c r="P16" i="25"/>
  <c r="O16" i="25"/>
  <c r="M16" i="25"/>
  <c r="L16" i="25"/>
  <c r="K16" i="25"/>
  <c r="J16" i="25"/>
  <c r="I16" i="25"/>
  <c r="H16" i="25"/>
  <c r="AC15" i="25"/>
  <c r="AB15" i="25"/>
  <c r="AA15" i="25"/>
  <c r="Y15" i="25"/>
  <c r="X15" i="25"/>
  <c r="W15" i="25"/>
  <c r="V15" i="25"/>
  <c r="U15" i="25"/>
  <c r="T15" i="25"/>
  <c r="Z15" i="25" s="1"/>
  <c r="Q15" i="25"/>
  <c r="P15" i="25"/>
  <c r="O15" i="25"/>
  <c r="M15" i="25"/>
  <c r="L15" i="25"/>
  <c r="K15" i="25"/>
  <c r="J15" i="25"/>
  <c r="I15" i="25"/>
  <c r="H15" i="25"/>
  <c r="AC14" i="25"/>
  <c r="AB14" i="25"/>
  <c r="AA14" i="25"/>
  <c r="Y14" i="25"/>
  <c r="X14" i="25"/>
  <c r="W14" i="25"/>
  <c r="V14" i="25"/>
  <c r="U14" i="25"/>
  <c r="T14" i="25"/>
  <c r="Z14" i="25" s="1"/>
  <c r="Q14" i="25"/>
  <c r="P14" i="25"/>
  <c r="O14" i="25"/>
  <c r="M14" i="25"/>
  <c r="L14" i="25"/>
  <c r="K14" i="25"/>
  <c r="J14" i="25"/>
  <c r="I14" i="25"/>
  <c r="H14" i="25"/>
  <c r="N14" i="25" s="1"/>
  <c r="AC13" i="25"/>
  <c r="AB13" i="25"/>
  <c r="AA13" i="25"/>
  <c r="Y13" i="25"/>
  <c r="X13" i="25"/>
  <c r="W13" i="25"/>
  <c r="V13" i="25"/>
  <c r="U13" i="25"/>
  <c r="T13" i="25"/>
  <c r="Q13" i="25"/>
  <c r="P13" i="25"/>
  <c r="O13" i="25"/>
  <c r="M13" i="25"/>
  <c r="L13" i="25"/>
  <c r="K13" i="25"/>
  <c r="J13" i="25"/>
  <c r="I13" i="25"/>
  <c r="H13" i="25"/>
  <c r="AC12" i="25"/>
  <c r="AB12" i="25"/>
  <c r="AA12" i="25"/>
  <c r="Y12" i="25"/>
  <c r="X12" i="25"/>
  <c r="W12" i="25"/>
  <c r="V12" i="25"/>
  <c r="U12" i="25"/>
  <c r="T12" i="25"/>
  <c r="Q12" i="25"/>
  <c r="P12" i="25"/>
  <c r="O12" i="25"/>
  <c r="M12" i="25"/>
  <c r="L12" i="25"/>
  <c r="K12" i="25"/>
  <c r="J12" i="25"/>
  <c r="I12" i="25"/>
  <c r="N12" i="25" s="1"/>
  <c r="H12" i="25"/>
  <c r="AC11" i="25"/>
  <c r="AB11" i="25"/>
  <c r="AA11" i="25"/>
  <c r="Y11" i="25"/>
  <c r="X11" i="25"/>
  <c r="W11" i="25"/>
  <c r="V11" i="25"/>
  <c r="U11" i="25"/>
  <c r="T11" i="25"/>
  <c r="Q11" i="25"/>
  <c r="P11" i="25"/>
  <c r="O11" i="25"/>
  <c r="M11" i="25"/>
  <c r="L11" i="25"/>
  <c r="K11" i="25"/>
  <c r="J11" i="25"/>
  <c r="I11" i="25"/>
  <c r="H11" i="25"/>
  <c r="AC10" i="25"/>
  <c r="AB10" i="25"/>
  <c r="AA10" i="25"/>
  <c r="Y10" i="25"/>
  <c r="X10" i="25"/>
  <c r="W10" i="25"/>
  <c r="V10" i="25"/>
  <c r="U10" i="25"/>
  <c r="T10" i="25"/>
  <c r="Z10" i="25" s="1"/>
  <c r="Q10" i="25"/>
  <c r="P10" i="25"/>
  <c r="O10" i="25"/>
  <c r="N10" i="25"/>
  <c r="M10" i="25"/>
  <c r="L10" i="25"/>
  <c r="K10" i="25"/>
  <c r="J10" i="25"/>
  <c r="I10" i="25"/>
  <c r="H10" i="25"/>
  <c r="AC9" i="25"/>
  <c r="AB9" i="25"/>
  <c r="AA9" i="25"/>
  <c r="Y9" i="25"/>
  <c r="X9" i="25"/>
  <c r="W9" i="25"/>
  <c r="V9" i="25"/>
  <c r="U9" i="25"/>
  <c r="T9" i="25"/>
  <c r="Z9" i="25" s="1"/>
  <c r="Q9" i="25"/>
  <c r="P9" i="25"/>
  <c r="O9" i="25"/>
  <c r="M9" i="25"/>
  <c r="L9" i="25"/>
  <c r="K9" i="25"/>
  <c r="J9" i="25"/>
  <c r="I9" i="25"/>
  <c r="N9" i="25" s="1"/>
  <c r="H9" i="25"/>
  <c r="AC8" i="25"/>
  <c r="AB8" i="25"/>
  <c r="AA8" i="25"/>
  <c r="Y8" i="25"/>
  <c r="X8" i="25"/>
  <c r="W8" i="25"/>
  <c r="V8" i="25"/>
  <c r="U8" i="25"/>
  <c r="T8" i="25"/>
  <c r="Q8" i="25"/>
  <c r="P8" i="25"/>
  <c r="O8" i="25"/>
  <c r="M8" i="25"/>
  <c r="L8" i="25"/>
  <c r="K8" i="25"/>
  <c r="N8" i="25" s="1"/>
  <c r="J8" i="25"/>
  <c r="I8" i="25"/>
  <c r="H8" i="25"/>
  <c r="AC7" i="25"/>
  <c r="AB7" i="25"/>
  <c r="AA7" i="25"/>
  <c r="Y7" i="25"/>
  <c r="X7" i="25"/>
  <c r="W7" i="25"/>
  <c r="V7" i="25"/>
  <c r="U7" i="25"/>
  <c r="T7" i="25"/>
  <c r="Q7" i="25"/>
  <c r="P7" i="25"/>
  <c r="O7" i="25"/>
  <c r="M7" i="25"/>
  <c r="L7" i="25"/>
  <c r="K7" i="25"/>
  <c r="J7" i="25"/>
  <c r="I7" i="25"/>
  <c r="H7" i="25"/>
  <c r="AC6" i="25"/>
  <c r="AB6" i="25"/>
  <c r="AA6" i="25"/>
  <c r="Y6" i="25"/>
  <c r="X6" i="25"/>
  <c r="W6" i="25"/>
  <c r="V6" i="25"/>
  <c r="U6" i="25"/>
  <c r="Z6" i="25" s="1"/>
  <c r="T6" i="25"/>
  <c r="Q6" i="25"/>
  <c r="P6" i="25"/>
  <c r="O6" i="25"/>
  <c r="M6" i="25"/>
  <c r="L6" i="25"/>
  <c r="K6" i="25"/>
  <c r="J6" i="25"/>
  <c r="I6" i="25"/>
  <c r="H6" i="25"/>
  <c r="AC5" i="25"/>
  <c r="AB5" i="25"/>
  <c r="AA5" i="25"/>
  <c r="Y5" i="25"/>
  <c r="X5" i="25"/>
  <c r="W5" i="25"/>
  <c r="V5" i="25"/>
  <c r="U5" i="25"/>
  <c r="T5" i="25"/>
  <c r="Q5" i="25"/>
  <c r="P5" i="25"/>
  <c r="O5" i="25"/>
  <c r="M5" i="25"/>
  <c r="L5" i="25"/>
  <c r="K5" i="25"/>
  <c r="J5" i="25"/>
  <c r="I5" i="25"/>
  <c r="N5" i="25" s="1"/>
  <c r="H5" i="25"/>
  <c r="AC4" i="25"/>
  <c r="AB4" i="25"/>
  <c r="AA4" i="25"/>
  <c r="Y4" i="25"/>
  <c r="X4" i="25"/>
  <c r="W4" i="25"/>
  <c r="V4" i="25"/>
  <c r="U4" i="25"/>
  <c r="T4" i="25"/>
  <c r="Q4" i="25"/>
  <c r="P4" i="25"/>
  <c r="O4" i="25"/>
  <c r="M4" i="25"/>
  <c r="L4" i="25"/>
  <c r="K4" i="25"/>
  <c r="J4" i="25"/>
  <c r="I4" i="25"/>
  <c r="H4" i="25"/>
  <c r="AC3" i="25"/>
  <c r="AB3" i="25"/>
  <c r="AA3" i="25"/>
  <c r="Y3" i="25"/>
  <c r="X3" i="25"/>
  <c r="W3" i="25"/>
  <c r="V3" i="25"/>
  <c r="U3" i="25"/>
  <c r="T3" i="25"/>
  <c r="Q3" i="25"/>
  <c r="P3" i="25"/>
  <c r="O3" i="25"/>
  <c r="M3" i="25"/>
  <c r="L3" i="25"/>
  <c r="K3" i="25"/>
  <c r="J3" i="25"/>
  <c r="I3" i="25"/>
  <c r="H3" i="25"/>
  <c r="AA53" i="24"/>
  <c r="Z53" i="24"/>
  <c r="Z24" i="24"/>
  <c r="Y24" i="24"/>
  <c r="X24" i="24"/>
  <c r="W24" i="24"/>
  <c r="V24" i="24"/>
  <c r="U24" i="24"/>
  <c r="T24" i="24"/>
  <c r="S24" i="24"/>
  <c r="N24" i="24"/>
  <c r="M24" i="24"/>
  <c r="L24" i="24"/>
  <c r="K24" i="24"/>
  <c r="J24" i="24"/>
  <c r="I24" i="24"/>
  <c r="H24" i="24"/>
  <c r="G24" i="24"/>
  <c r="AC23" i="24"/>
  <c r="AB23" i="24"/>
  <c r="AA23" i="24"/>
  <c r="Y23" i="24"/>
  <c r="X23" i="24"/>
  <c r="W23" i="24"/>
  <c r="V23" i="24"/>
  <c r="U23" i="24"/>
  <c r="T23" i="24"/>
  <c r="Q23" i="24"/>
  <c r="P23" i="24"/>
  <c r="O23" i="24"/>
  <c r="M23" i="24"/>
  <c r="L23" i="24"/>
  <c r="K23" i="24"/>
  <c r="J23" i="24"/>
  <c r="I23" i="24"/>
  <c r="H23" i="24"/>
  <c r="AC22" i="24"/>
  <c r="AB22" i="24"/>
  <c r="AA22" i="24"/>
  <c r="Y22" i="24"/>
  <c r="X22" i="24"/>
  <c r="W22" i="24"/>
  <c r="V22" i="24"/>
  <c r="U22" i="24"/>
  <c r="T22" i="24"/>
  <c r="Z22" i="24" s="1"/>
  <c r="Q22" i="24"/>
  <c r="P22" i="24"/>
  <c r="O22" i="24"/>
  <c r="N22" i="24"/>
  <c r="M22" i="24"/>
  <c r="L22" i="24"/>
  <c r="K22" i="24"/>
  <c r="J22" i="24"/>
  <c r="I22" i="24"/>
  <c r="H22" i="24"/>
  <c r="AC21" i="24"/>
  <c r="AB21" i="24"/>
  <c r="AA21" i="24"/>
  <c r="Y21" i="24"/>
  <c r="X21" i="24"/>
  <c r="W21" i="24"/>
  <c r="V21" i="24"/>
  <c r="U21" i="24"/>
  <c r="T21" i="24"/>
  <c r="Z21" i="24" s="1"/>
  <c r="Q21" i="24"/>
  <c r="P21" i="24"/>
  <c r="O21" i="24"/>
  <c r="M21" i="24"/>
  <c r="L21" i="24"/>
  <c r="K21" i="24"/>
  <c r="J21" i="24"/>
  <c r="I21" i="24"/>
  <c r="H21" i="24"/>
  <c r="AC20" i="24"/>
  <c r="AB20" i="24"/>
  <c r="AA20" i="24"/>
  <c r="Y20" i="24"/>
  <c r="X20" i="24"/>
  <c r="W20" i="24"/>
  <c r="V20" i="24"/>
  <c r="U20" i="24"/>
  <c r="T20" i="24"/>
  <c r="Q20" i="24"/>
  <c r="P20" i="24"/>
  <c r="O20" i="24"/>
  <c r="M20" i="24"/>
  <c r="L20" i="24"/>
  <c r="K20" i="24"/>
  <c r="J20" i="24"/>
  <c r="I20" i="24"/>
  <c r="H20" i="24"/>
  <c r="AC19" i="24"/>
  <c r="AB19" i="24"/>
  <c r="AA19" i="24"/>
  <c r="Y19" i="24"/>
  <c r="X19" i="24"/>
  <c r="W19" i="24"/>
  <c r="V19" i="24"/>
  <c r="U19" i="24"/>
  <c r="T19" i="24"/>
  <c r="Q19" i="24"/>
  <c r="P19" i="24"/>
  <c r="O19" i="24"/>
  <c r="M19" i="24"/>
  <c r="L19" i="24"/>
  <c r="K19" i="24"/>
  <c r="J19" i="24"/>
  <c r="I19" i="24"/>
  <c r="H19" i="24"/>
  <c r="AC18" i="24"/>
  <c r="AB18" i="24"/>
  <c r="AA18" i="24"/>
  <c r="Y18" i="24"/>
  <c r="X18" i="24"/>
  <c r="W18" i="24"/>
  <c r="V18" i="24"/>
  <c r="U18" i="24"/>
  <c r="T18" i="24"/>
  <c r="Q18" i="24"/>
  <c r="P18" i="24"/>
  <c r="O18" i="24"/>
  <c r="M18" i="24"/>
  <c r="L18" i="24"/>
  <c r="K18" i="24"/>
  <c r="J18" i="24"/>
  <c r="I18" i="24"/>
  <c r="H18" i="24"/>
  <c r="N18" i="24" s="1"/>
  <c r="AC17" i="24"/>
  <c r="AB17" i="24"/>
  <c r="AA17" i="24"/>
  <c r="Y17" i="24"/>
  <c r="X17" i="24"/>
  <c r="W17" i="24"/>
  <c r="V17" i="24"/>
  <c r="U17" i="24"/>
  <c r="T17" i="24"/>
  <c r="Z17" i="24" s="1"/>
  <c r="Q17" i="24"/>
  <c r="P17" i="24"/>
  <c r="O17" i="24"/>
  <c r="N17" i="24"/>
  <c r="M17" i="24"/>
  <c r="L17" i="24"/>
  <c r="K17" i="24"/>
  <c r="J17" i="24"/>
  <c r="I17" i="24"/>
  <c r="H17" i="24"/>
  <c r="AC16" i="24"/>
  <c r="AB16" i="24"/>
  <c r="AA16" i="24"/>
  <c r="Y16" i="24"/>
  <c r="X16" i="24"/>
  <c r="W16" i="24"/>
  <c r="V16" i="24"/>
  <c r="U16" i="24"/>
  <c r="T16" i="24"/>
  <c r="Z16" i="24" s="1"/>
  <c r="Q16" i="24"/>
  <c r="P16" i="24"/>
  <c r="O16" i="24"/>
  <c r="M16" i="24"/>
  <c r="L16" i="24"/>
  <c r="K16" i="24"/>
  <c r="J16" i="24"/>
  <c r="I16" i="24"/>
  <c r="N16" i="24" s="1"/>
  <c r="H16" i="24"/>
  <c r="AC15" i="24"/>
  <c r="AB15" i="24"/>
  <c r="AA15" i="24"/>
  <c r="Y15" i="24"/>
  <c r="X15" i="24"/>
  <c r="W15" i="24"/>
  <c r="V15" i="24"/>
  <c r="U15" i="24"/>
  <c r="T15" i="24"/>
  <c r="Q15" i="24"/>
  <c r="P15" i="24"/>
  <c r="O15" i="24"/>
  <c r="M15" i="24"/>
  <c r="L15" i="24"/>
  <c r="K15" i="24"/>
  <c r="J15" i="24"/>
  <c r="I15" i="24"/>
  <c r="H15" i="24"/>
  <c r="N15" i="24" s="1"/>
  <c r="AC14" i="24"/>
  <c r="AB14" i="24"/>
  <c r="AA14" i="24"/>
  <c r="Y14" i="24"/>
  <c r="X14" i="24"/>
  <c r="W14" i="24"/>
  <c r="V14" i="24"/>
  <c r="U14" i="24"/>
  <c r="T14" i="24"/>
  <c r="Q14" i="24"/>
  <c r="P14" i="24"/>
  <c r="O14" i="24"/>
  <c r="M14" i="24"/>
  <c r="L14" i="24"/>
  <c r="K14" i="24"/>
  <c r="J14" i="24"/>
  <c r="I14" i="24"/>
  <c r="H14" i="24"/>
  <c r="N14" i="24" s="1"/>
  <c r="AC13" i="24"/>
  <c r="AB13" i="24"/>
  <c r="AA13" i="24"/>
  <c r="Y13" i="24"/>
  <c r="X13" i="24"/>
  <c r="W13" i="24"/>
  <c r="V13" i="24"/>
  <c r="U13" i="24"/>
  <c r="T13" i="24"/>
  <c r="Q13" i="24"/>
  <c r="P13" i="24"/>
  <c r="O13" i="24"/>
  <c r="N13" i="24"/>
  <c r="M13" i="24"/>
  <c r="L13" i="24"/>
  <c r="K13" i="24"/>
  <c r="J13" i="24"/>
  <c r="I13" i="24"/>
  <c r="H13" i="24"/>
  <c r="AC12" i="24"/>
  <c r="AB12" i="24"/>
  <c r="AA12" i="24"/>
  <c r="Y12" i="24"/>
  <c r="X12" i="24"/>
  <c r="W12" i="24"/>
  <c r="V12" i="24"/>
  <c r="U12" i="24"/>
  <c r="T12" i="24"/>
  <c r="Q12" i="24"/>
  <c r="P12" i="24"/>
  <c r="O12" i="24"/>
  <c r="M12" i="24"/>
  <c r="L12" i="24"/>
  <c r="K12" i="24"/>
  <c r="J12" i="24"/>
  <c r="I12" i="24"/>
  <c r="N12" i="24" s="1"/>
  <c r="H12" i="24"/>
  <c r="AC11" i="24"/>
  <c r="AB11" i="24"/>
  <c r="AA11" i="24"/>
  <c r="Y11" i="24"/>
  <c r="X11" i="24"/>
  <c r="W11" i="24"/>
  <c r="V11" i="24"/>
  <c r="U11" i="24"/>
  <c r="T11" i="24"/>
  <c r="Q11" i="24"/>
  <c r="P11" i="24"/>
  <c r="O11" i="24"/>
  <c r="M11" i="24"/>
  <c r="L11" i="24"/>
  <c r="K11" i="24"/>
  <c r="J11" i="24"/>
  <c r="I11" i="24"/>
  <c r="H11" i="24"/>
  <c r="AC10" i="24"/>
  <c r="AB10" i="24"/>
  <c r="AA10" i="24"/>
  <c r="Y10" i="24"/>
  <c r="X10" i="24"/>
  <c r="W10" i="24"/>
  <c r="V10" i="24"/>
  <c r="U10" i="24"/>
  <c r="T10" i="24"/>
  <c r="Q10" i="24"/>
  <c r="P10" i="24"/>
  <c r="O10" i="24"/>
  <c r="N10" i="24"/>
  <c r="M10" i="24"/>
  <c r="L10" i="24"/>
  <c r="K10" i="24"/>
  <c r="J10" i="24"/>
  <c r="I10" i="24"/>
  <c r="H10" i="24"/>
  <c r="AC9" i="24"/>
  <c r="AB9" i="24"/>
  <c r="AA9" i="24"/>
  <c r="Y9" i="24"/>
  <c r="X9" i="24"/>
  <c r="W9" i="24"/>
  <c r="V9" i="24"/>
  <c r="U9" i="24"/>
  <c r="T9" i="24"/>
  <c r="Q9" i="24"/>
  <c r="P9" i="24"/>
  <c r="O9" i="24"/>
  <c r="M9" i="24"/>
  <c r="L9" i="24"/>
  <c r="K9" i="24"/>
  <c r="J9" i="24"/>
  <c r="I9" i="24"/>
  <c r="N9" i="24" s="1"/>
  <c r="H9" i="24"/>
  <c r="AC8" i="24"/>
  <c r="AB8" i="24"/>
  <c r="AA8" i="24"/>
  <c r="Y8" i="24"/>
  <c r="X8" i="24"/>
  <c r="W8" i="24"/>
  <c r="V8" i="24"/>
  <c r="U8" i="24"/>
  <c r="T8" i="24"/>
  <c r="Q8" i="24"/>
  <c r="P8" i="24"/>
  <c r="O8" i="24"/>
  <c r="M8" i="24"/>
  <c r="L8" i="24"/>
  <c r="K8" i="24"/>
  <c r="J8" i="24"/>
  <c r="I8" i="24"/>
  <c r="H8" i="24"/>
  <c r="N8" i="24" s="1"/>
  <c r="AC7" i="24"/>
  <c r="AB7" i="24"/>
  <c r="AA7" i="24"/>
  <c r="Y7" i="24"/>
  <c r="X7" i="24"/>
  <c r="W7" i="24"/>
  <c r="V7" i="24"/>
  <c r="U7" i="24"/>
  <c r="T7" i="24"/>
  <c r="Q7" i="24"/>
  <c r="P7" i="24"/>
  <c r="O7" i="24"/>
  <c r="M7" i="24"/>
  <c r="L7" i="24"/>
  <c r="K7" i="24"/>
  <c r="J7" i="24"/>
  <c r="I7" i="24"/>
  <c r="H7" i="24"/>
  <c r="AC6" i="24"/>
  <c r="AB6" i="24"/>
  <c r="AA6" i="24"/>
  <c r="Z6" i="24"/>
  <c r="Y6" i="24"/>
  <c r="X6" i="24"/>
  <c r="W6" i="24"/>
  <c r="V6" i="24"/>
  <c r="U6" i="24"/>
  <c r="T6" i="24"/>
  <c r="Q6" i="24"/>
  <c r="P6" i="24"/>
  <c r="O6" i="24"/>
  <c r="M6" i="24"/>
  <c r="L6" i="24"/>
  <c r="K6" i="24"/>
  <c r="J6" i="24"/>
  <c r="I6" i="24"/>
  <c r="H6" i="24"/>
  <c r="AC5" i="24"/>
  <c r="AB5" i="24"/>
  <c r="AA5" i="24"/>
  <c r="Y5" i="24"/>
  <c r="X5" i="24"/>
  <c r="W5" i="24"/>
  <c r="V5" i="24"/>
  <c r="U5" i="24"/>
  <c r="T5" i="24"/>
  <c r="Q5" i="24"/>
  <c r="P5" i="24"/>
  <c r="O5" i="24"/>
  <c r="M5" i="24"/>
  <c r="L5" i="24"/>
  <c r="K5" i="24"/>
  <c r="J5" i="24"/>
  <c r="I5" i="24"/>
  <c r="H5" i="24"/>
  <c r="AC4" i="24"/>
  <c r="AB4" i="24"/>
  <c r="AA4" i="24"/>
  <c r="Z4" i="24"/>
  <c r="Y4" i="24"/>
  <c r="X4" i="24"/>
  <c r="W4" i="24"/>
  <c r="V4" i="24"/>
  <c r="U4" i="24"/>
  <c r="T4" i="24"/>
  <c r="Q4" i="24"/>
  <c r="P4" i="24"/>
  <c r="O4" i="24"/>
  <c r="M4" i="24"/>
  <c r="L4" i="24"/>
  <c r="K4" i="24"/>
  <c r="J4" i="24"/>
  <c r="I4" i="24"/>
  <c r="H4" i="24"/>
  <c r="AC3" i="24"/>
  <c r="AB3" i="24"/>
  <c r="AA3" i="24"/>
  <c r="Y3" i="24"/>
  <c r="X3" i="24"/>
  <c r="W3" i="24"/>
  <c r="V3" i="24"/>
  <c r="U3" i="24"/>
  <c r="T3" i="24"/>
  <c r="Q3" i="24"/>
  <c r="P3" i="24"/>
  <c r="O3" i="24"/>
  <c r="M3" i="24"/>
  <c r="L3" i="24"/>
  <c r="K3" i="24"/>
  <c r="J3" i="24"/>
  <c r="I3" i="24"/>
  <c r="H3" i="24"/>
  <c r="R56" i="10"/>
  <c r="E4" i="25" s="1"/>
  <c r="I2" i="25" s="1"/>
  <c r="S56" i="10"/>
  <c r="E4" i="26" s="1"/>
  <c r="I2" i="26" s="1"/>
  <c r="I45" i="26" s="1"/>
  <c r="R57" i="10"/>
  <c r="E5" i="25" s="1"/>
  <c r="J2" i="25" s="1"/>
  <c r="S57" i="10"/>
  <c r="E5" i="26" s="1"/>
  <c r="J2" i="26" s="1"/>
  <c r="R58" i="10"/>
  <c r="E6" i="25" s="1"/>
  <c r="K2" i="25" s="1"/>
  <c r="W2" i="25" s="1"/>
  <c r="S58" i="10"/>
  <c r="E6" i="26" s="1"/>
  <c r="K2" i="26" s="1"/>
  <c r="R59" i="10"/>
  <c r="E7" i="25" s="1"/>
  <c r="L2" i="25" s="1"/>
  <c r="L44" i="25" s="1"/>
  <c r="S59" i="10"/>
  <c r="E7" i="26" s="1"/>
  <c r="L2" i="26" s="1"/>
  <c r="R60" i="10"/>
  <c r="E8" i="25" s="1"/>
  <c r="M2" i="25" s="1"/>
  <c r="M26" i="25" s="1"/>
  <c r="S60" i="10"/>
  <c r="E8" i="26" s="1"/>
  <c r="M2" i="26" s="1"/>
  <c r="S55" i="10"/>
  <c r="E3" i="26" s="1"/>
  <c r="H2" i="26" s="1"/>
  <c r="R55" i="10"/>
  <c r="E3" i="25" s="1"/>
  <c r="H2" i="25" s="1"/>
  <c r="T2" i="25" s="1"/>
  <c r="N56" i="10"/>
  <c r="E4" i="12" s="1"/>
  <c r="I2" i="12" s="1"/>
  <c r="O56" i="10"/>
  <c r="E4" i="21" s="1"/>
  <c r="I2" i="21" s="1"/>
  <c r="P56" i="10"/>
  <c r="E4" i="22" s="1"/>
  <c r="I2" i="22" s="1"/>
  <c r="U2" i="22" s="1"/>
  <c r="U26" i="22" s="1"/>
  <c r="U65" i="22" s="1"/>
  <c r="Q56" i="10"/>
  <c r="E4" i="24" s="1"/>
  <c r="I2" i="24" s="1"/>
  <c r="I50" i="24" s="1"/>
  <c r="N57" i="10"/>
  <c r="E5" i="12" s="1"/>
  <c r="J2" i="12" s="1"/>
  <c r="O57" i="10"/>
  <c r="E5" i="21" s="1"/>
  <c r="J2" i="21" s="1"/>
  <c r="P57" i="10"/>
  <c r="E5" i="22" s="1"/>
  <c r="J2" i="22" s="1"/>
  <c r="Q57" i="10"/>
  <c r="E5" i="24" s="1"/>
  <c r="J2" i="24" s="1"/>
  <c r="N58" i="10"/>
  <c r="E6" i="12" s="1"/>
  <c r="O58" i="10"/>
  <c r="E6" i="21" s="1"/>
  <c r="K2" i="21" s="1"/>
  <c r="K31" i="21" s="1"/>
  <c r="P58" i="10"/>
  <c r="E6" i="22" s="1"/>
  <c r="K2" i="22" s="1"/>
  <c r="K49" i="22" s="1"/>
  <c r="Q58" i="10"/>
  <c r="E6" i="24" s="1"/>
  <c r="K2" i="24" s="1"/>
  <c r="W2" i="24" s="1"/>
  <c r="W31" i="24" s="1"/>
  <c r="N59" i="10"/>
  <c r="E7" i="12" s="1"/>
  <c r="O59" i="10"/>
  <c r="E7" i="21" s="1"/>
  <c r="L2" i="21" s="1"/>
  <c r="X2" i="21" s="1"/>
  <c r="P59" i="10"/>
  <c r="E7" i="22" s="1"/>
  <c r="L2" i="22" s="1"/>
  <c r="X2" i="22" s="1"/>
  <c r="Q59" i="10"/>
  <c r="E7" i="24" s="1"/>
  <c r="L2" i="24" s="1"/>
  <c r="X2" i="24" s="1"/>
  <c r="X26" i="24" s="1"/>
  <c r="X56" i="24" s="1"/>
  <c r="N60" i="10"/>
  <c r="E8" i="12" s="1"/>
  <c r="O60" i="10"/>
  <c r="E8" i="21" s="1"/>
  <c r="M2" i="21" s="1"/>
  <c r="Y2" i="21" s="1"/>
  <c r="P60" i="10"/>
  <c r="E8" i="22" s="1"/>
  <c r="M2" i="22" s="1"/>
  <c r="M33" i="22" s="1"/>
  <c r="Q60" i="10"/>
  <c r="E8" i="24" s="1"/>
  <c r="M2" i="24" s="1"/>
  <c r="O55" i="10"/>
  <c r="E3" i="21" s="1"/>
  <c r="P55" i="10"/>
  <c r="E3" i="22" s="1"/>
  <c r="Q55" i="10"/>
  <c r="E3" i="24" s="1"/>
  <c r="H2" i="24" s="1"/>
  <c r="N55" i="10"/>
  <c r="E3" i="12" s="1"/>
  <c r="H2" i="12" s="1"/>
  <c r="AA53" i="22"/>
  <c r="Z53" i="22"/>
  <c r="Z24" i="22"/>
  <c r="Y24" i="22"/>
  <c r="X24" i="22"/>
  <c r="W24" i="22"/>
  <c r="V24" i="22"/>
  <c r="U24" i="22"/>
  <c r="T24" i="22"/>
  <c r="S24" i="22"/>
  <c r="N24" i="22"/>
  <c r="M24" i="22"/>
  <c r="L24" i="22"/>
  <c r="K24" i="22"/>
  <c r="J24" i="22"/>
  <c r="I24" i="22"/>
  <c r="H24" i="22"/>
  <c r="G24" i="22"/>
  <c r="AC23" i="22"/>
  <c r="AB23" i="22"/>
  <c r="AA23" i="22"/>
  <c r="Y23" i="22"/>
  <c r="X23" i="22"/>
  <c r="W23" i="22"/>
  <c r="V23" i="22"/>
  <c r="U23" i="22"/>
  <c r="T23" i="22"/>
  <c r="Q23" i="22"/>
  <c r="P23" i="22"/>
  <c r="O23" i="22"/>
  <c r="M23" i="22"/>
  <c r="L23" i="22"/>
  <c r="K23" i="22"/>
  <c r="J23" i="22"/>
  <c r="I23" i="22"/>
  <c r="H23" i="22"/>
  <c r="AC22" i="22"/>
  <c r="AB22" i="22"/>
  <c r="AA22" i="22"/>
  <c r="Y22" i="22"/>
  <c r="X22" i="22"/>
  <c r="W22" i="22"/>
  <c r="V22" i="22"/>
  <c r="U22" i="22"/>
  <c r="T22" i="22"/>
  <c r="Q22" i="22"/>
  <c r="P22" i="22"/>
  <c r="O22" i="22"/>
  <c r="M22" i="22"/>
  <c r="L22" i="22"/>
  <c r="K22" i="22"/>
  <c r="J22" i="22"/>
  <c r="I22" i="22"/>
  <c r="H22" i="22"/>
  <c r="N22" i="22" s="1"/>
  <c r="AC21" i="22"/>
  <c r="AB21" i="22"/>
  <c r="AA21" i="22"/>
  <c r="Y21" i="22"/>
  <c r="X21" i="22"/>
  <c r="W21" i="22"/>
  <c r="V21" i="22"/>
  <c r="U21" i="22"/>
  <c r="T21" i="22"/>
  <c r="Q21" i="22"/>
  <c r="P21" i="22"/>
  <c r="O21" i="22"/>
  <c r="M21" i="22"/>
  <c r="L21" i="22"/>
  <c r="K21" i="22"/>
  <c r="J21" i="22"/>
  <c r="I21" i="22"/>
  <c r="H21" i="22"/>
  <c r="AC20" i="22"/>
  <c r="AB20" i="22"/>
  <c r="AA20" i="22"/>
  <c r="Y20" i="22"/>
  <c r="X20" i="22"/>
  <c r="W20" i="22"/>
  <c r="V20" i="22"/>
  <c r="U20" i="22"/>
  <c r="T20" i="22"/>
  <c r="Q20" i="22"/>
  <c r="P20" i="22"/>
  <c r="O20" i="22"/>
  <c r="M20" i="22"/>
  <c r="L20" i="22"/>
  <c r="K20" i="22"/>
  <c r="J20" i="22"/>
  <c r="I20" i="22"/>
  <c r="H20" i="22"/>
  <c r="AC19" i="22"/>
  <c r="AB19" i="22"/>
  <c r="AA19" i="22"/>
  <c r="Y19" i="22"/>
  <c r="X19" i="22"/>
  <c r="W19" i="22"/>
  <c r="V19" i="22"/>
  <c r="U19" i="22"/>
  <c r="T19" i="22"/>
  <c r="Q19" i="22"/>
  <c r="P19" i="22"/>
  <c r="O19" i="22"/>
  <c r="M19" i="22"/>
  <c r="L19" i="22"/>
  <c r="K19" i="22"/>
  <c r="J19" i="22"/>
  <c r="I19" i="22"/>
  <c r="H19" i="22"/>
  <c r="AC18" i="22"/>
  <c r="AB18" i="22"/>
  <c r="AA18" i="22"/>
  <c r="Y18" i="22"/>
  <c r="X18" i="22"/>
  <c r="W18" i="22"/>
  <c r="V18" i="22"/>
  <c r="U18" i="22"/>
  <c r="T18" i="22"/>
  <c r="Q18" i="22"/>
  <c r="P18" i="22"/>
  <c r="O18" i="22"/>
  <c r="N18" i="22"/>
  <c r="M18" i="22"/>
  <c r="L18" i="22"/>
  <c r="K18" i="22"/>
  <c r="J18" i="22"/>
  <c r="I18" i="22"/>
  <c r="H18" i="22"/>
  <c r="AC17" i="22"/>
  <c r="AB17" i="22"/>
  <c r="AA17" i="22"/>
  <c r="Y17" i="22"/>
  <c r="X17" i="22"/>
  <c r="W17" i="22"/>
  <c r="V17" i="22"/>
  <c r="U17" i="22"/>
  <c r="T17" i="22"/>
  <c r="Q17" i="22"/>
  <c r="P17" i="22"/>
  <c r="O17" i="22"/>
  <c r="M17" i="22"/>
  <c r="L17" i="22"/>
  <c r="K17" i="22"/>
  <c r="J17" i="22"/>
  <c r="I17" i="22"/>
  <c r="H17" i="22"/>
  <c r="AC16" i="22"/>
  <c r="AB16" i="22"/>
  <c r="AA16" i="22"/>
  <c r="Y16" i="22"/>
  <c r="X16" i="22"/>
  <c r="W16" i="22"/>
  <c r="V16" i="22"/>
  <c r="U16" i="22"/>
  <c r="T16" i="22"/>
  <c r="Q16" i="22"/>
  <c r="P16" i="22"/>
  <c r="O16" i="22"/>
  <c r="M16" i="22"/>
  <c r="L16" i="22"/>
  <c r="K16" i="22"/>
  <c r="J16" i="22"/>
  <c r="I16" i="22"/>
  <c r="H16" i="22"/>
  <c r="AC15" i="22"/>
  <c r="AB15" i="22"/>
  <c r="AA15" i="22"/>
  <c r="Y15" i="22"/>
  <c r="X15" i="22"/>
  <c r="W15" i="22"/>
  <c r="V15" i="22"/>
  <c r="U15" i="22"/>
  <c r="T15" i="22"/>
  <c r="Q15" i="22"/>
  <c r="P15" i="22"/>
  <c r="O15" i="22"/>
  <c r="M15" i="22"/>
  <c r="L15" i="22"/>
  <c r="K15" i="22"/>
  <c r="J15" i="22"/>
  <c r="I15" i="22"/>
  <c r="H15" i="22"/>
  <c r="AC14" i="22"/>
  <c r="AB14" i="22"/>
  <c r="AA14" i="22"/>
  <c r="Y14" i="22"/>
  <c r="X14" i="22"/>
  <c r="W14" i="22"/>
  <c r="V14" i="22"/>
  <c r="U14" i="22"/>
  <c r="T14" i="22"/>
  <c r="Q14" i="22"/>
  <c r="P14" i="22"/>
  <c r="O14" i="22"/>
  <c r="M14" i="22"/>
  <c r="L14" i="22"/>
  <c r="K14" i="22"/>
  <c r="J14" i="22"/>
  <c r="I14" i="22"/>
  <c r="N14" i="22" s="1"/>
  <c r="H14" i="22"/>
  <c r="AC13" i="22"/>
  <c r="AB13" i="22"/>
  <c r="AA13" i="22"/>
  <c r="Y13" i="22"/>
  <c r="X13" i="22"/>
  <c r="W13" i="22"/>
  <c r="V13" i="22"/>
  <c r="U13" i="22"/>
  <c r="T13" i="22"/>
  <c r="Q13" i="22"/>
  <c r="P13" i="22"/>
  <c r="O13" i="22"/>
  <c r="M13" i="22"/>
  <c r="L13" i="22"/>
  <c r="K13" i="22"/>
  <c r="J13" i="22"/>
  <c r="I13" i="22"/>
  <c r="H13" i="22"/>
  <c r="AC12" i="22"/>
  <c r="AB12" i="22"/>
  <c r="AA12" i="22"/>
  <c r="Y12" i="22"/>
  <c r="X12" i="22"/>
  <c r="W12" i="22"/>
  <c r="V12" i="22"/>
  <c r="U12" i="22"/>
  <c r="T12" i="22"/>
  <c r="Q12" i="22"/>
  <c r="P12" i="22"/>
  <c r="O12" i="22"/>
  <c r="M12" i="22"/>
  <c r="L12" i="22"/>
  <c r="N12" i="22" s="1"/>
  <c r="K12" i="22"/>
  <c r="J12" i="22"/>
  <c r="I12" i="22"/>
  <c r="H12" i="22"/>
  <c r="AC11" i="22"/>
  <c r="AB11" i="22"/>
  <c r="AA11" i="22"/>
  <c r="Y11" i="22"/>
  <c r="X11" i="22"/>
  <c r="W11" i="22"/>
  <c r="V11" i="22"/>
  <c r="U11" i="22"/>
  <c r="T11" i="22"/>
  <c r="Q11" i="22"/>
  <c r="P11" i="22"/>
  <c r="O11" i="22"/>
  <c r="M11" i="22"/>
  <c r="L11" i="22"/>
  <c r="K11" i="22"/>
  <c r="J11" i="22"/>
  <c r="I11" i="22"/>
  <c r="H11" i="22"/>
  <c r="AC10" i="22"/>
  <c r="AB10" i="22"/>
  <c r="AA10" i="22"/>
  <c r="Y10" i="22"/>
  <c r="X10" i="22"/>
  <c r="W10" i="22"/>
  <c r="V10" i="22"/>
  <c r="U10" i="22"/>
  <c r="T10" i="22"/>
  <c r="Q10" i="22"/>
  <c r="P10" i="22"/>
  <c r="O10" i="22"/>
  <c r="M10" i="22"/>
  <c r="L10" i="22"/>
  <c r="K10" i="22"/>
  <c r="J10" i="22"/>
  <c r="I10" i="22"/>
  <c r="H10" i="22"/>
  <c r="N10" i="22" s="1"/>
  <c r="AC9" i="22"/>
  <c r="AB9" i="22"/>
  <c r="AA9" i="22"/>
  <c r="Z9" i="22"/>
  <c r="Y9" i="22"/>
  <c r="X9" i="22"/>
  <c r="W9" i="22"/>
  <c r="V9" i="22"/>
  <c r="U9" i="22"/>
  <c r="T9" i="22"/>
  <c r="Q9" i="22"/>
  <c r="P9" i="22"/>
  <c r="O9" i="22"/>
  <c r="M9" i="22"/>
  <c r="L9" i="22"/>
  <c r="K9" i="22"/>
  <c r="J9" i="22"/>
  <c r="I9" i="22"/>
  <c r="H9" i="22"/>
  <c r="AC8" i="22"/>
  <c r="AB8" i="22"/>
  <c r="AA8" i="22"/>
  <c r="Y8" i="22"/>
  <c r="X8" i="22"/>
  <c r="W8" i="22"/>
  <c r="V8" i="22"/>
  <c r="U8" i="22"/>
  <c r="T8" i="22"/>
  <c r="Z8" i="22" s="1"/>
  <c r="Q8" i="22"/>
  <c r="P8" i="22"/>
  <c r="O8" i="22"/>
  <c r="M8" i="22"/>
  <c r="L8" i="22"/>
  <c r="K8" i="22"/>
  <c r="J8" i="22"/>
  <c r="I8" i="22"/>
  <c r="H8" i="22"/>
  <c r="N8" i="22" s="1"/>
  <c r="AC7" i="22"/>
  <c r="AB7" i="22"/>
  <c r="AA7" i="22"/>
  <c r="Y7" i="22"/>
  <c r="X7" i="22"/>
  <c r="W7" i="22"/>
  <c r="V7" i="22"/>
  <c r="U7" i="22"/>
  <c r="T7" i="22"/>
  <c r="Z7" i="22" s="1"/>
  <c r="Q7" i="22"/>
  <c r="P7" i="22"/>
  <c r="O7" i="22"/>
  <c r="M7" i="22"/>
  <c r="L7" i="22"/>
  <c r="K7" i="22"/>
  <c r="J7" i="22"/>
  <c r="I7" i="22"/>
  <c r="H7" i="22"/>
  <c r="AC6" i="22"/>
  <c r="AB6" i="22"/>
  <c r="AA6" i="22"/>
  <c r="Z6" i="22"/>
  <c r="Y6" i="22"/>
  <c r="X6" i="22"/>
  <c r="W6" i="22"/>
  <c r="V6" i="22"/>
  <c r="U6" i="22"/>
  <c r="T6" i="22"/>
  <c r="Q6" i="22"/>
  <c r="P6" i="22"/>
  <c r="O6" i="22"/>
  <c r="N6" i="22"/>
  <c r="M6" i="22"/>
  <c r="L6" i="22"/>
  <c r="K6" i="22"/>
  <c r="J6" i="22"/>
  <c r="I6" i="22"/>
  <c r="H6" i="22"/>
  <c r="AC5" i="22"/>
  <c r="AB5" i="22"/>
  <c r="AA5" i="22"/>
  <c r="Y5" i="22"/>
  <c r="X5" i="22"/>
  <c r="W5" i="22"/>
  <c r="V5" i="22"/>
  <c r="U5" i="22"/>
  <c r="T5" i="22"/>
  <c r="Q5" i="22"/>
  <c r="P5" i="22"/>
  <c r="O5" i="22"/>
  <c r="M5" i="22"/>
  <c r="L5" i="22"/>
  <c r="K5" i="22"/>
  <c r="J5" i="22"/>
  <c r="I5" i="22"/>
  <c r="H5" i="22"/>
  <c r="AC4" i="22"/>
  <c r="AB4" i="22"/>
  <c r="AA4" i="22"/>
  <c r="Y4" i="22"/>
  <c r="X4" i="22"/>
  <c r="W4" i="22"/>
  <c r="V4" i="22"/>
  <c r="U4" i="22"/>
  <c r="T4" i="22"/>
  <c r="Z4" i="22" s="1"/>
  <c r="Q4" i="22"/>
  <c r="P4" i="22"/>
  <c r="O4" i="22"/>
  <c r="M4" i="22"/>
  <c r="L4" i="22"/>
  <c r="K4" i="22"/>
  <c r="J4" i="22"/>
  <c r="I4" i="22"/>
  <c r="H4" i="22"/>
  <c r="AC3" i="22"/>
  <c r="AB3" i="22"/>
  <c r="AA3" i="22"/>
  <c r="Y3" i="22"/>
  <c r="X3" i="22"/>
  <c r="W3" i="22"/>
  <c r="V3" i="22"/>
  <c r="U3" i="22"/>
  <c r="T3" i="22"/>
  <c r="Q3" i="22"/>
  <c r="P3" i="22"/>
  <c r="O3" i="22"/>
  <c r="M3" i="22"/>
  <c r="L3" i="22"/>
  <c r="K3" i="22"/>
  <c r="J3" i="22"/>
  <c r="I3" i="22"/>
  <c r="H3" i="22"/>
  <c r="AA53" i="21"/>
  <c r="Z53" i="21"/>
  <c r="Z24" i="21"/>
  <c r="Y24" i="21"/>
  <c r="X24" i="21"/>
  <c r="W24" i="21"/>
  <c r="V24" i="21"/>
  <c r="U24" i="21"/>
  <c r="T24" i="21"/>
  <c r="S24" i="21"/>
  <c r="N24" i="21"/>
  <c r="M24" i="21"/>
  <c r="L24" i="21"/>
  <c r="K24" i="21"/>
  <c r="J24" i="21"/>
  <c r="I24" i="21"/>
  <c r="H24" i="21"/>
  <c r="G24" i="21"/>
  <c r="AC23" i="21"/>
  <c r="AB23" i="21"/>
  <c r="AA23" i="21"/>
  <c r="Y23" i="21"/>
  <c r="X23" i="21"/>
  <c r="W23" i="21"/>
  <c r="V23" i="21"/>
  <c r="U23" i="21"/>
  <c r="T23" i="21"/>
  <c r="Q23" i="21"/>
  <c r="P23" i="21"/>
  <c r="O23" i="21"/>
  <c r="M23" i="21"/>
  <c r="L23" i="21"/>
  <c r="K23" i="21"/>
  <c r="J23" i="21"/>
  <c r="I23" i="21"/>
  <c r="H23" i="21"/>
  <c r="AC22" i="21"/>
  <c r="AB22" i="21"/>
  <c r="AA22" i="21"/>
  <c r="Y22" i="21"/>
  <c r="X22" i="21"/>
  <c r="W22" i="21"/>
  <c r="V22" i="21"/>
  <c r="U22" i="21"/>
  <c r="T22" i="21"/>
  <c r="Q22" i="21"/>
  <c r="P22" i="21"/>
  <c r="O22" i="21"/>
  <c r="M22" i="21"/>
  <c r="L22" i="21"/>
  <c r="K22" i="21"/>
  <c r="J22" i="21"/>
  <c r="I22" i="21"/>
  <c r="H22" i="21"/>
  <c r="N22" i="21" s="1"/>
  <c r="AC21" i="21"/>
  <c r="AB21" i="21"/>
  <c r="AA21" i="21"/>
  <c r="Y21" i="21"/>
  <c r="X21" i="21"/>
  <c r="W21" i="21"/>
  <c r="V21" i="21"/>
  <c r="U21" i="21"/>
  <c r="T21" i="21"/>
  <c r="Q21" i="21"/>
  <c r="P21" i="21"/>
  <c r="O21" i="21"/>
  <c r="M21" i="21"/>
  <c r="L21" i="21"/>
  <c r="K21" i="21"/>
  <c r="J21" i="21"/>
  <c r="I21" i="21"/>
  <c r="H21" i="21"/>
  <c r="AC20" i="21"/>
  <c r="AB20" i="21"/>
  <c r="AA20" i="21"/>
  <c r="Y20" i="21"/>
  <c r="X20" i="21"/>
  <c r="W20" i="21"/>
  <c r="V20" i="21"/>
  <c r="U20" i="21"/>
  <c r="T20" i="21"/>
  <c r="Q20" i="21"/>
  <c r="P20" i="21"/>
  <c r="O20" i="21"/>
  <c r="M20" i="21"/>
  <c r="L20" i="21"/>
  <c r="K20" i="21"/>
  <c r="J20" i="21"/>
  <c r="I20" i="21"/>
  <c r="H20" i="21"/>
  <c r="AC19" i="21"/>
  <c r="AB19" i="21"/>
  <c r="AA19" i="21"/>
  <c r="Y19" i="21"/>
  <c r="X19" i="21"/>
  <c r="W19" i="21"/>
  <c r="V19" i="21"/>
  <c r="U19" i="21"/>
  <c r="T19" i="21"/>
  <c r="Q19" i="21"/>
  <c r="P19" i="21"/>
  <c r="O19" i="21"/>
  <c r="M19" i="21"/>
  <c r="L19" i="21"/>
  <c r="K19" i="21"/>
  <c r="J19" i="21"/>
  <c r="I19" i="21"/>
  <c r="H19" i="21"/>
  <c r="AC18" i="21"/>
  <c r="AB18" i="21"/>
  <c r="AA18" i="21"/>
  <c r="Y18" i="21"/>
  <c r="X18" i="21"/>
  <c r="W18" i="21"/>
  <c r="V18" i="21"/>
  <c r="U18" i="21"/>
  <c r="T18" i="21"/>
  <c r="Q18" i="21"/>
  <c r="P18" i="21"/>
  <c r="O18" i="21"/>
  <c r="M18" i="21"/>
  <c r="L18" i="21"/>
  <c r="K18" i="21"/>
  <c r="J18" i="21"/>
  <c r="I18" i="21"/>
  <c r="H18" i="21"/>
  <c r="AC17" i="21"/>
  <c r="AB17" i="21"/>
  <c r="AA17" i="21"/>
  <c r="Y17" i="21"/>
  <c r="X17" i="21"/>
  <c r="W17" i="21"/>
  <c r="V17" i="21"/>
  <c r="U17" i="21"/>
  <c r="T17" i="21"/>
  <c r="Q17" i="21"/>
  <c r="P17" i="21"/>
  <c r="O17" i="21"/>
  <c r="M17" i="21"/>
  <c r="L17" i="21"/>
  <c r="K17" i="21"/>
  <c r="J17" i="21"/>
  <c r="I17" i="21"/>
  <c r="H17" i="21"/>
  <c r="AC16" i="21"/>
  <c r="AB16" i="21"/>
  <c r="AA16" i="21"/>
  <c r="Y16" i="21"/>
  <c r="X16" i="21"/>
  <c r="W16" i="21"/>
  <c r="V16" i="21"/>
  <c r="U16" i="21"/>
  <c r="T16" i="21"/>
  <c r="Q16" i="21"/>
  <c r="P16" i="21"/>
  <c r="O16" i="21"/>
  <c r="M16" i="21"/>
  <c r="L16" i="21"/>
  <c r="K16" i="21"/>
  <c r="J16" i="21"/>
  <c r="I16" i="21"/>
  <c r="H16" i="21"/>
  <c r="AC15" i="21"/>
  <c r="AB15" i="21"/>
  <c r="AA15" i="21"/>
  <c r="Y15" i="21"/>
  <c r="X15" i="21"/>
  <c r="W15" i="21"/>
  <c r="V15" i="21"/>
  <c r="U15" i="21"/>
  <c r="T15" i="21"/>
  <c r="Q15" i="21"/>
  <c r="P15" i="21"/>
  <c r="O15" i="21"/>
  <c r="M15" i="21"/>
  <c r="L15" i="21"/>
  <c r="K15" i="21"/>
  <c r="J15" i="21"/>
  <c r="I15" i="21"/>
  <c r="H15" i="21"/>
  <c r="AC14" i="21"/>
  <c r="AB14" i="21"/>
  <c r="AA14" i="21"/>
  <c r="Y14" i="21"/>
  <c r="X14" i="21"/>
  <c r="W14" i="21"/>
  <c r="V14" i="21"/>
  <c r="U14" i="21"/>
  <c r="T14" i="21"/>
  <c r="Q14" i="21"/>
  <c r="P14" i="21"/>
  <c r="O14" i="21"/>
  <c r="N14" i="21"/>
  <c r="M14" i="21"/>
  <c r="L14" i="21"/>
  <c r="K14" i="21"/>
  <c r="J14" i="21"/>
  <c r="I14" i="21"/>
  <c r="H14" i="21"/>
  <c r="AC13" i="21"/>
  <c r="AB13" i="21"/>
  <c r="AA13" i="21"/>
  <c r="Y13" i="21"/>
  <c r="X13" i="21"/>
  <c r="W13" i="21"/>
  <c r="V13" i="21"/>
  <c r="U13" i="21"/>
  <c r="T13" i="21"/>
  <c r="Q13" i="21"/>
  <c r="P13" i="21"/>
  <c r="O13" i="21"/>
  <c r="M13" i="21"/>
  <c r="L13" i="21"/>
  <c r="K13" i="21"/>
  <c r="J13" i="21"/>
  <c r="I13" i="21"/>
  <c r="H13" i="21"/>
  <c r="AC12" i="21"/>
  <c r="AB12" i="21"/>
  <c r="AA12" i="21"/>
  <c r="Y12" i="21"/>
  <c r="X12" i="21"/>
  <c r="W12" i="21"/>
  <c r="V12" i="21"/>
  <c r="U12" i="21"/>
  <c r="T12" i="21"/>
  <c r="Q12" i="21"/>
  <c r="P12" i="21"/>
  <c r="O12" i="21"/>
  <c r="M12" i="21"/>
  <c r="L12" i="21"/>
  <c r="K12" i="21"/>
  <c r="J12" i="21"/>
  <c r="I12" i="21"/>
  <c r="H12" i="21"/>
  <c r="AC11" i="21"/>
  <c r="AB11" i="21"/>
  <c r="AA11" i="21"/>
  <c r="Y11" i="21"/>
  <c r="X11" i="21"/>
  <c r="W11" i="21"/>
  <c r="V11" i="21"/>
  <c r="U11" i="21"/>
  <c r="T11" i="21"/>
  <c r="Q11" i="21"/>
  <c r="P11" i="21"/>
  <c r="O11" i="21"/>
  <c r="M11" i="21"/>
  <c r="L11" i="21"/>
  <c r="K11" i="21"/>
  <c r="J11" i="21"/>
  <c r="I11" i="21"/>
  <c r="H11" i="21"/>
  <c r="AC10" i="21"/>
  <c r="AB10" i="21"/>
  <c r="AA10" i="21"/>
  <c r="Y10" i="21"/>
  <c r="X10" i="21"/>
  <c r="W10" i="21"/>
  <c r="V10" i="21"/>
  <c r="U10" i="21"/>
  <c r="T10" i="21"/>
  <c r="Q10" i="21"/>
  <c r="P10" i="21"/>
  <c r="O10" i="21"/>
  <c r="N10" i="21"/>
  <c r="M10" i="21"/>
  <c r="L10" i="21"/>
  <c r="K10" i="21"/>
  <c r="J10" i="21"/>
  <c r="I10" i="21"/>
  <c r="H10" i="21"/>
  <c r="AC9" i="21"/>
  <c r="AB9" i="21"/>
  <c r="AA9" i="21"/>
  <c r="Y9" i="21"/>
  <c r="X9" i="21"/>
  <c r="W9" i="21"/>
  <c r="V9" i="21"/>
  <c r="U9" i="21"/>
  <c r="T9" i="21"/>
  <c r="Q9" i="21"/>
  <c r="P9" i="21"/>
  <c r="O9" i="21"/>
  <c r="M9" i="21"/>
  <c r="L9" i="21"/>
  <c r="K9" i="21"/>
  <c r="J9" i="21"/>
  <c r="I9" i="21"/>
  <c r="H9" i="21"/>
  <c r="AC8" i="21"/>
  <c r="AB8" i="21"/>
  <c r="AA8" i="21"/>
  <c r="Y8" i="21"/>
  <c r="X8" i="21"/>
  <c r="W8" i="21"/>
  <c r="V8" i="21"/>
  <c r="U8" i="21"/>
  <c r="T8" i="21"/>
  <c r="Q8" i="21"/>
  <c r="P8" i="21"/>
  <c r="O8" i="21"/>
  <c r="M8" i="21"/>
  <c r="L8" i="21"/>
  <c r="K8" i="21"/>
  <c r="J8" i="21"/>
  <c r="I8" i="21"/>
  <c r="H8" i="21"/>
  <c r="AC7" i="21"/>
  <c r="AB7" i="21"/>
  <c r="AA7" i="21"/>
  <c r="Y7" i="21"/>
  <c r="X7" i="21"/>
  <c r="W7" i="21"/>
  <c r="V7" i="21"/>
  <c r="U7" i="21"/>
  <c r="T7" i="21"/>
  <c r="Q7" i="21"/>
  <c r="P7" i="21"/>
  <c r="O7" i="21"/>
  <c r="M7" i="21"/>
  <c r="L7" i="21"/>
  <c r="K7" i="21"/>
  <c r="J7" i="21"/>
  <c r="I7" i="21"/>
  <c r="H7" i="21"/>
  <c r="AC6" i="21"/>
  <c r="AB6" i="21"/>
  <c r="AA6" i="21"/>
  <c r="Y6" i="21"/>
  <c r="X6" i="21"/>
  <c r="W6" i="21"/>
  <c r="V6" i="21"/>
  <c r="U6" i="21"/>
  <c r="Z6" i="21" s="1"/>
  <c r="T6" i="21"/>
  <c r="Q6" i="21"/>
  <c r="P6" i="21"/>
  <c r="O6" i="21"/>
  <c r="N6" i="21"/>
  <c r="M6" i="21"/>
  <c r="L6" i="21"/>
  <c r="K6" i="21"/>
  <c r="J6" i="21"/>
  <c r="I6" i="21"/>
  <c r="H6" i="21"/>
  <c r="AC5" i="21"/>
  <c r="AB5" i="21"/>
  <c r="AA5" i="21"/>
  <c r="Y5" i="21"/>
  <c r="X5" i="21"/>
  <c r="W5" i="21"/>
  <c r="V5" i="21"/>
  <c r="U5" i="21"/>
  <c r="T5" i="21"/>
  <c r="Q5" i="21"/>
  <c r="P5" i="21"/>
  <c r="O5" i="21"/>
  <c r="M5" i="21"/>
  <c r="L5" i="21"/>
  <c r="K5" i="21"/>
  <c r="J5" i="21"/>
  <c r="I5" i="21"/>
  <c r="H5" i="21"/>
  <c r="AC4" i="21"/>
  <c r="AB4" i="21"/>
  <c r="AA4" i="21"/>
  <c r="Y4" i="21"/>
  <c r="X4" i="21"/>
  <c r="W4" i="21"/>
  <c r="V4" i="21"/>
  <c r="U4" i="21"/>
  <c r="T4" i="21"/>
  <c r="Z4" i="21" s="1"/>
  <c r="Q4" i="21"/>
  <c r="P4" i="21"/>
  <c r="O4" i="21"/>
  <c r="M4" i="21"/>
  <c r="L4" i="21"/>
  <c r="K4" i="21"/>
  <c r="J4" i="21"/>
  <c r="I4" i="21"/>
  <c r="H4" i="21"/>
  <c r="AC3" i="21"/>
  <c r="AB3" i="21"/>
  <c r="AA3" i="21"/>
  <c r="Y3" i="21"/>
  <c r="X3" i="21"/>
  <c r="W3" i="21"/>
  <c r="V3" i="21"/>
  <c r="U3" i="21"/>
  <c r="T3" i="21"/>
  <c r="Q3" i="21"/>
  <c r="P3" i="21"/>
  <c r="O3" i="21"/>
  <c r="M3" i="21"/>
  <c r="L3" i="21"/>
  <c r="K3" i="21"/>
  <c r="J3" i="21"/>
  <c r="I3" i="21"/>
  <c r="H3" i="21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J26" i="26" l="1"/>
  <c r="J70" i="26" s="1"/>
  <c r="V2" i="26"/>
  <c r="V26" i="26" s="1"/>
  <c r="M33" i="26"/>
  <c r="Y2" i="26"/>
  <c r="Y26" i="26" s="1"/>
  <c r="Y63" i="26" s="1"/>
  <c r="I43" i="26"/>
  <c r="J50" i="26"/>
  <c r="T44" i="25"/>
  <c r="I33" i="26"/>
  <c r="J47" i="26"/>
  <c r="K38" i="24"/>
  <c r="K40" i="24"/>
  <c r="H26" i="26"/>
  <c r="H58" i="26" s="1"/>
  <c r="Z3" i="26"/>
  <c r="Z10" i="26"/>
  <c r="K50" i="26"/>
  <c r="L26" i="26"/>
  <c r="L72" i="26" s="1"/>
  <c r="N16" i="26"/>
  <c r="M63" i="25"/>
  <c r="I26" i="25"/>
  <c r="I64" i="25" s="1"/>
  <c r="W26" i="25"/>
  <c r="W55" i="25" s="1"/>
  <c r="Z8" i="25"/>
  <c r="Z11" i="25"/>
  <c r="Z12" i="25"/>
  <c r="Z16" i="25"/>
  <c r="Z18" i="25"/>
  <c r="Z20" i="25"/>
  <c r="N20" i="25"/>
  <c r="L36" i="26"/>
  <c r="U2" i="26"/>
  <c r="U36" i="26" s="1"/>
  <c r="J34" i="26"/>
  <c r="M39" i="26"/>
  <c r="J40" i="26"/>
  <c r="J72" i="26"/>
  <c r="I41" i="26"/>
  <c r="H43" i="26"/>
  <c r="H69" i="26"/>
  <c r="H31" i="26"/>
  <c r="J38" i="26"/>
  <c r="N13" i="26"/>
  <c r="J66" i="26"/>
  <c r="N20" i="26"/>
  <c r="N23" i="26"/>
  <c r="Z23" i="26"/>
  <c r="L42" i="26"/>
  <c r="J71" i="26"/>
  <c r="I26" i="26"/>
  <c r="I65" i="26" s="1"/>
  <c r="M26" i="26"/>
  <c r="M57" i="26" s="1"/>
  <c r="W2" i="26"/>
  <c r="W49" i="26" s="1"/>
  <c r="H30" i="26"/>
  <c r="H34" i="26"/>
  <c r="U39" i="26"/>
  <c r="U43" i="26"/>
  <c r="K45" i="26"/>
  <c r="K38" i="26"/>
  <c r="K44" i="26"/>
  <c r="J48" i="26"/>
  <c r="I32" i="26"/>
  <c r="N11" i="26"/>
  <c r="J64" i="26"/>
  <c r="N15" i="26"/>
  <c r="J43" i="26"/>
  <c r="N19" i="26"/>
  <c r="K46" i="26"/>
  <c r="K47" i="26"/>
  <c r="L49" i="26"/>
  <c r="L50" i="26"/>
  <c r="T2" i="26"/>
  <c r="T26" i="26" s="1"/>
  <c r="T69" i="26" s="1"/>
  <c r="X2" i="26"/>
  <c r="X26" i="26" s="1"/>
  <c r="X72" i="26" s="1"/>
  <c r="Z4" i="26"/>
  <c r="N6" i="26"/>
  <c r="I58" i="26"/>
  <c r="I34" i="26"/>
  <c r="H35" i="26"/>
  <c r="Z8" i="26"/>
  <c r="H36" i="26"/>
  <c r="Z9" i="26"/>
  <c r="H37" i="26"/>
  <c r="H38" i="26"/>
  <c r="Z11" i="26"/>
  <c r="L39" i="26"/>
  <c r="Z12" i="26"/>
  <c r="H40" i="26"/>
  <c r="V40" i="26"/>
  <c r="Z13" i="26"/>
  <c r="L41" i="26"/>
  <c r="Z14" i="26"/>
  <c r="H42" i="26"/>
  <c r="Z15" i="26"/>
  <c r="Z16" i="26"/>
  <c r="H44" i="26"/>
  <c r="Z17" i="26"/>
  <c r="Z18" i="26"/>
  <c r="H46" i="26"/>
  <c r="L46" i="26"/>
  <c r="Z19" i="26"/>
  <c r="H71" i="26"/>
  <c r="H47" i="26"/>
  <c r="Z20" i="26"/>
  <c r="H48" i="26"/>
  <c r="Z21" i="26"/>
  <c r="H49" i="26"/>
  <c r="Z22" i="26"/>
  <c r="H50" i="26"/>
  <c r="K26" i="26"/>
  <c r="K73" i="26" s="1"/>
  <c r="K31" i="26"/>
  <c r="K40" i="26"/>
  <c r="L44" i="26"/>
  <c r="L48" i="26"/>
  <c r="J54" i="26"/>
  <c r="J30" i="26"/>
  <c r="N3" i="26"/>
  <c r="T30" i="26"/>
  <c r="L32" i="26"/>
  <c r="N7" i="26"/>
  <c r="I35" i="26"/>
  <c r="I36" i="26"/>
  <c r="I37" i="26"/>
  <c r="I39" i="26"/>
  <c r="I40" i="26"/>
  <c r="M41" i="26"/>
  <c r="I42" i="26"/>
  <c r="M43" i="26"/>
  <c r="I44" i="26"/>
  <c r="M45" i="26"/>
  <c r="I46" i="26"/>
  <c r="I47" i="26"/>
  <c r="M47" i="26"/>
  <c r="I48" i="26"/>
  <c r="M48" i="26"/>
  <c r="I49" i="26"/>
  <c r="M49" i="26"/>
  <c r="K35" i="26"/>
  <c r="M37" i="26"/>
  <c r="H41" i="26"/>
  <c r="J42" i="26"/>
  <c r="H45" i="26"/>
  <c r="J46" i="26"/>
  <c r="T48" i="26"/>
  <c r="K49" i="26"/>
  <c r="I50" i="26"/>
  <c r="M50" i="26"/>
  <c r="J34" i="25"/>
  <c r="V2" i="25"/>
  <c r="V40" i="25" s="1"/>
  <c r="K26" i="25"/>
  <c r="K71" i="25" s="1"/>
  <c r="K49" i="25"/>
  <c r="M37" i="25"/>
  <c r="W46" i="25"/>
  <c r="J26" i="25"/>
  <c r="J71" i="25" s="1"/>
  <c r="J42" i="25"/>
  <c r="W45" i="25"/>
  <c r="J48" i="25"/>
  <c r="T31" i="25"/>
  <c r="T48" i="25"/>
  <c r="T46" i="25"/>
  <c r="T26" i="25"/>
  <c r="T58" i="25" s="1"/>
  <c r="T40" i="25"/>
  <c r="Z3" i="25"/>
  <c r="I57" i="25"/>
  <c r="X2" i="25"/>
  <c r="X49" i="25" s="1"/>
  <c r="Z4" i="25"/>
  <c r="N6" i="25"/>
  <c r="I58" i="25"/>
  <c r="I34" i="25"/>
  <c r="H35" i="25"/>
  <c r="H36" i="25"/>
  <c r="H37" i="25"/>
  <c r="H38" i="25"/>
  <c r="L39" i="25"/>
  <c r="H40" i="25"/>
  <c r="Z13" i="25"/>
  <c r="L41" i="25"/>
  <c r="H42" i="25"/>
  <c r="H44" i="25"/>
  <c r="Z17" i="25"/>
  <c r="H46" i="25"/>
  <c r="L46" i="25"/>
  <c r="H47" i="25"/>
  <c r="H48" i="25"/>
  <c r="L48" i="25"/>
  <c r="Z21" i="25"/>
  <c r="H49" i="25"/>
  <c r="L49" i="25"/>
  <c r="I74" i="25"/>
  <c r="I50" i="25"/>
  <c r="M74" i="25"/>
  <c r="M50" i="25"/>
  <c r="I33" i="25"/>
  <c r="K35" i="25"/>
  <c r="M39" i="25"/>
  <c r="H41" i="25"/>
  <c r="H45" i="25"/>
  <c r="J46" i="25"/>
  <c r="J47" i="25"/>
  <c r="H30" i="25"/>
  <c r="M57" i="25"/>
  <c r="H34" i="25"/>
  <c r="Z7" i="25"/>
  <c r="K45" i="25"/>
  <c r="K31" i="25"/>
  <c r="W35" i="25"/>
  <c r="K40" i="25"/>
  <c r="I43" i="25"/>
  <c r="U2" i="25"/>
  <c r="U36" i="25" s="1"/>
  <c r="Y2" i="25"/>
  <c r="Y47" i="25" s="1"/>
  <c r="J30" i="25"/>
  <c r="N3" i="25"/>
  <c r="T30" i="25"/>
  <c r="L32" i="25"/>
  <c r="Z5" i="25"/>
  <c r="N7" i="25"/>
  <c r="T34" i="25"/>
  <c r="I59" i="25"/>
  <c r="I35" i="25"/>
  <c r="I36" i="25"/>
  <c r="I61" i="25"/>
  <c r="I37" i="25"/>
  <c r="M61" i="25"/>
  <c r="I63" i="25"/>
  <c r="I39" i="25"/>
  <c r="I40" i="25"/>
  <c r="W40" i="25"/>
  <c r="M65" i="25"/>
  <c r="M41" i="25"/>
  <c r="I66" i="25"/>
  <c r="I42" i="25"/>
  <c r="M67" i="25"/>
  <c r="M43" i="25"/>
  <c r="I44" i="25"/>
  <c r="W44" i="25"/>
  <c r="M69" i="25"/>
  <c r="M45" i="25"/>
  <c r="I70" i="25"/>
  <c r="I46" i="25"/>
  <c r="I71" i="25"/>
  <c r="I47" i="25"/>
  <c r="M71" i="25"/>
  <c r="M47" i="25"/>
  <c r="W47" i="25"/>
  <c r="I72" i="25"/>
  <c r="I48" i="25"/>
  <c r="M72" i="25"/>
  <c r="M48" i="25"/>
  <c r="I73" i="25"/>
  <c r="I49" i="25"/>
  <c r="M73" i="25"/>
  <c r="M49" i="25"/>
  <c r="W49" i="25"/>
  <c r="J50" i="25"/>
  <c r="N23" i="25"/>
  <c r="T50" i="25"/>
  <c r="Z23" i="25"/>
  <c r="W31" i="25"/>
  <c r="M33" i="25"/>
  <c r="W38" i="25"/>
  <c r="I41" i="25"/>
  <c r="L42" i="25"/>
  <c r="I45" i="25"/>
  <c r="K46" i="25"/>
  <c r="K47" i="25"/>
  <c r="K73" i="25"/>
  <c r="H26" i="25"/>
  <c r="H61" i="25" s="1"/>
  <c r="L26" i="25"/>
  <c r="L56" i="25" s="1"/>
  <c r="N4" i="25"/>
  <c r="I32" i="25"/>
  <c r="T35" i="25"/>
  <c r="T36" i="25"/>
  <c r="T37" i="25"/>
  <c r="J38" i="25"/>
  <c r="N11" i="25"/>
  <c r="T38" i="25"/>
  <c r="N13" i="25"/>
  <c r="T41" i="25"/>
  <c r="N15" i="25"/>
  <c r="J43" i="25"/>
  <c r="N16" i="25"/>
  <c r="T43" i="25"/>
  <c r="N17" i="25"/>
  <c r="N18" i="25"/>
  <c r="T45" i="25"/>
  <c r="N19" i="25"/>
  <c r="T47" i="25"/>
  <c r="N21" i="25"/>
  <c r="N22" i="25"/>
  <c r="T49" i="25"/>
  <c r="Z22" i="25"/>
  <c r="K50" i="25"/>
  <c r="H31" i="25"/>
  <c r="L36" i="25"/>
  <c r="K38" i="25"/>
  <c r="J40" i="25"/>
  <c r="T42" i="25"/>
  <c r="H43" i="25"/>
  <c r="K44" i="25"/>
  <c r="H50" i="25"/>
  <c r="W50" i="25"/>
  <c r="L50" i="25"/>
  <c r="K31" i="24"/>
  <c r="K35" i="24"/>
  <c r="X36" i="24"/>
  <c r="W38" i="24"/>
  <c r="K46" i="24"/>
  <c r="X48" i="24"/>
  <c r="I42" i="24"/>
  <c r="L46" i="24"/>
  <c r="K50" i="24"/>
  <c r="H44" i="24"/>
  <c r="Z19" i="24"/>
  <c r="Z11" i="24"/>
  <c r="Z12" i="24"/>
  <c r="K26" i="24"/>
  <c r="K59" i="24" s="1"/>
  <c r="N11" i="24"/>
  <c r="Z14" i="24"/>
  <c r="Z18" i="24"/>
  <c r="Z20" i="24"/>
  <c r="N23" i="24"/>
  <c r="J34" i="24"/>
  <c r="J26" i="24"/>
  <c r="J58" i="24" s="1"/>
  <c r="V2" i="24"/>
  <c r="V42" i="24" s="1"/>
  <c r="M48" i="24"/>
  <c r="M45" i="24"/>
  <c r="M41" i="24"/>
  <c r="M37" i="24"/>
  <c r="M26" i="24"/>
  <c r="M69" i="24" s="1"/>
  <c r="Y2" i="24"/>
  <c r="Y37" i="24" s="1"/>
  <c r="M43" i="24"/>
  <c r="M33" i="24"/>
  <c r="M47" i="24"/>
  <c r="X68" i="24"/>
  <c r="X39" i="24"/>
  <c r="X63" i="24"/>
  <c r="X65" i="24"/>
  <c r="X41" i="24"/>
  <c r="J43" i="24"/>
  <c r="H26" i="24"/>
  <c r="H68" i="24" s="1"/>
  <c r="W40" i="24"/>
  <c r="W47" i="24"/>
  <c r="W26" i="24"/>
  <c r="W64" i="24" s="1"/>
  <c r="Z7" i="24"/>
  <c r="Y39" i="24"/>
  <c r="K47" i="24"/>
  <c r="K49" i="24"/>
  <c r="Y50" i="24"/>
  <c r="H31" i="24"/>
  <c r="K45" i="24"/>
  <c r="L48" i="24"/>
  <c r="I44" i="24"/>
  <c r="I41" i="24"/>
  <c r="I39" i="24"/>
  <c r="I45" i="24"/>
  <c r="I40" i="24"/>
  <c r="I26" i="24"/>
  <c r="I57" i="24" s="1"/>
  <c r="U2" i="24"/>
  <c r="U48" i="24" s="1"/>
  <c r="N4" i="24"/>
  <c r="I32" i="24"/>
  <c r="I33" i="24"/>
  <c r="H34" i="24"/>
  <c r="N7" i="24"/>
  <c r="H35" i="24"/>
  <c r="Z8" i="24"/>
  <c r="H36" i="24"/>
  <c r="L36" i="24"/>
  <c r="Z9" i="24"/>
  <c r="H37" i="24"/>
  <c r="Z10" i="24"/>
  <c r="H38" i="24"/>
  <c r="L39" i="24"/>
  <c r="H40" i="24"/>
  <c r="Z13" i="24"/>
  <c r="H41" i="24"/>
  <c r="L41" i="24"/>
  <c r="H42" i="24"/>
  <c r="L42" i="24"/>
  <c r="Z15" i="24"/>
  <c r="H43" i="24"/>
  <c r="L44" i="24"/>
  <c r="H45" i="24"/>
  <c r="H46" i="24"/>
  <c r="H47" i="24"/>
  <c r="H48" i="24"/>
  <c r="L49" i="24"/>
  <c r="H50" i="24"/>
  <c r="T2" i="24"/>
  <c r="T35" i="24" s="1"/>
  <c r="Z3" i="24"/>
  <c r="N5" i="24"/>
  <c r="X32" i="24"/>
  <c r="N6" i="24"/>
  <c r="I34" i="24"/>
  <c r="I43" i="24"/>
  <c r="W35" i="24"/>
  <c r="H49" i="24"/>
  <c r="K70" i="24"/>
  <c r="X44" i="24"/>
  <c r="J46" i="24"/>
  <c r="N19" i="24"/>
  <c r="X70" i="24"/>
  <c r="X46" i="24"/>
  <c r="J47" i="24"/>
  <c r="N20" i="24"/>
  <c r="J48" i="24"/>
  <c r="N21" i="24"/>
  <c r="X72" i="24"/>
  <c r="X73" i="24"/>
  <c r="X49" i="24"/>
  <c r="Z23" i="24"/>
  <c r="X74" i="24"/>
  <c r="X50" i="24"/>
  <c r="N3" i="24"/>
  <c r="H30" i="24"/>
  <c r="X60" i="24"/>
  <c r="J38" i="24"/>
  <c r="J42" i="24"/>
  <c r="X66" i="24"/>
  <c r="X42" i="24"/>
  <c r="J50" i="24"/>
  <c r="Z5" i="24"/>
  <c r="J40" i="24"/>
  <c r="L26" i="24"/>
  <c r="L65" i="24" s="1"/>
  <c r="K44" i="24"/>
  <c r="L50" i="24"/>
  <c r="M39" i="24"/>
  <c r="I68" i="24"/>
  <c r="W45" i="24"/>
  <c r="W46" i="24"/>
  <c r="I48" i="24"/>
  <c r="I49" i="24"/>
  <c r="W49" i="24"/>
  <c r="W50" i="24"/>
  <c r="J30" i="24"/>
  <c r="L32" i="24"/>
  <c r="I35" i="24"/>
  <c r="I36" i="24"/>
  <c r="I37" i="24"/>
  <c r="W44" i="24"/>
  <c r="I46" i="24"/>
  <c r="I47" i="24"/>
  <c r="M49" i="24"/>
  <c r="M50" i="24"/>
  <c r="H2" i="22"/>
  <c r="T2" i="22" s="1"/>
  <c r="T26" i="22" s="1"/>
  <c r="X48" i="21"/>
  <c r="M41" i="21"/>
  <c r="I41" i="21"/>
  <c r="U2" i="21"/>
  <c r="U26" i="21" s="1"/>
  <c r="U65" i="21" s="1"/>
  <c r="I35" i="21"/>
  <c r="I37" i="21"/>
  <c r="I33" i="21"/>
  <c r="I32" i="21"/>
  <c r="I36" i="21"/>
  <c r="I43" i="21"/>
  <c r="M43" i="21"/>
  <c r="K46" i="21"/>
  <c r="X49" i="21"/>
  <c r="J30" i="22"/>
  <c r="U40" i="22"/>
  <c r="J30" i="21"/>
  <c r="I34" i="21"/>
  <c r="J50" i="21"/>
  <c r="I40" i="21"/>
  <c r="Y2" i="22"/>
  <c r="Y45" i="22" s="1"/>
  <c r="I34" i="22"/>
  <c r="I43" i="22"/>
  <c r="I45" i="22"/>
  <c r="H41" i="22"/>
  <c r="H2" i="21"/>
  <c r="T2" i="21" s="1"/>
  <c r="T46" i="21" s="1"/>
  <c r="X26" i="22"/>
  <c r="X56" i="22" s="1"/>
  <c r="I26" i="22"/>
  <c r="I56" i="22" s="1"/>
  <c r="M26" i="22"/>
  <c r="M74" i="22" s="1"/>
  <c r="Z3" i="22"/>
  <c r="N9" i="22"/>
  <c r="J26" i="22"/>
  <c r="J71" i="22" s="1"/>
  <c r="N4" i="22"/>
  <c r="L50" i="22"/>
  <c r="L26" i="22"/>
  <c r="L56" i="22" s="1"/>
  <c r="V2" i="22"/>
  <c r="V47" i="22" s="1"/>
  <c r="I32" i="22"/>
  <c r="U58" i="22"/>
  <c r="U34" i="22"/>
  <c r="T36" i="22"/>
  <c r="Z10" i="22"/>
  <c r="K38" i="22"/>
  <c r="I40" i="22"/>
  <c r="Z14" i="22"/>
  <c r="X41" i="22"/>
  <c r="U66" i="22"/>
  <c r="I44" i="22"/>
  <c r="T45" i="22"/>
  <c r="Z18" i="22"/>
  <c r="U70" i="22"/>
  <c r="U46" i="22"/>
  <c r="I48" i="22"/>
  <c r="M48" i="22"/>
  <c r="Z22" i="22"/>
  <c r="K50" i="22"/>
  <c r="U50" i="22"/>
  <c r="U74" i="22"/>
  <c r="X32" i="22"/>
  <c r="K40" i="22"/>
  <c r="U42" i="22"/>
  <c r="X50" i="22"/>
  <c r="W2" i="22"/>
  <c r="W49" i="22" s="1"/>
  <c r="N5" i="22"/>
  <c r="I33" i="22"/>
  <c r="K35" i="22"/>
  <c r="U59" i="22"/>
  <c r="U35" i="22"/>
  <c r="U60" i="22"/>
  <c r="U36" i="22"/>
  <c r="U61" i="22"/>
  <c r="U37" i="22"/>
  <c r="I39" i="22"/>
  <c r="M39" i="22"/>
  <c r="J40" i="22"/>
  <c r="N13" i="22"/>
  <c r="T40" i="22"/>
  <c r="Z13" i="22"/>
  <c r="U41" i="22"/>
  <c r="M43" i="22"/>
  <c r="N17" i="22"/>
  <c r="Z17" i="22"/>
  <c r="X44" i="22"/>
  <c r="K45" i="22"/>
  <c r="U69" i="22"/>
  <c r="U45" i="22"/>
  <c r="I47" i="22"/>
  <c r="M47" i="22"/>
  <c r="J48" i="22"/>
  <c r="N21" i="22"/>
  <c r="Z21" i="22"/>
  <c r="U73" i="22"/>
  <c r="U49" i="22"/>
  <c r="K26" i="22"/>
  <c r="K31" i="22"/>
  <c r="X36" i="22"/>
  <c r="K46" i="22"/>
  <c r="X48" i="22"/>
  <c r="U56" i="22"/>
  <c r="U32" i="22"/>
  <c r="L36" i="22"/>
  <c r="X39" i="22"/>
  <c r="U64" i="22"/>
  <c r="I42" i="22"/>
  <c r="J43" i="22"/>
  <c r="N16" i="22"/>
  <c r="Z16" i="22"/>
  <c r="K44" i="22"/>
  <c r="U68" i="22"/>
  <c r="I46" i="22"/>
  <c r="J47" i="22"/>
  <c r="N20" i="22"/>
  <c r="Z20" i="22"/>
  <c r="U72" i="22"/>
  <c r="U48" i="22"/>
  <c r="I50" i="22"/>
  <c r="M50" i="22"/>
  <c r="L32" i="22"/>
  <c r="L44" i="22"/>
  <c r="N3" i="22"/>
  <c r="Z5" i="22"/>
  <c r="U57" i="22"/>
  <c r="U33" i="22"/>
  <c r="J34" i="22"/>
  <c r="N7" i="22"/>
  <c r="I35" i="22"/>
  <c r="I36" i="22"/>
  <c r="I37" i="22"/>
  <c r="M37" i="22"/>
  <c r="J38" i="22"/>
  <c r="N11" i="22"/>
  <c r="T38" i="22"/>
  <c r="Z11" i="22"/>
  <c r="U39" i="22"/>
  <c r="U63" i="22"/>
  <c r="Z12" i="22"/>
  <c r="M41" i="22"/>
  <c r="J42" i="22"/>
  <c r="N15" i="22"/>
  <c r="T42" i="22"/>
  <c r="Z15" i="22"/>
  <c r="X42" i="22"/>
  <c r="U67" i="22"/>
  <c r="U43" i="22"/>
  <c r="M45" i="22"/>
  <c r="J46" i="22"/>
  <c r="N19" i="22"/>
  <c r="Z19" i="22"/>
  <c r="K47" i="22"/>
  <c r="U71" i="22"/>
  <c r="U47" i="22"/>
  <c r="Y47" i="22"/>
  <c r="I49" i="22"/>
  <c r="M49" i="22"/>
  <c r="J50" i="22"/>
  <c r="N23" i="22"/>
  <c r="Z23" i="22"/>
  <c r="I41" i="22"/>
  <c r="L42" i="22"/>
  <c r="U44" i="22"/>
  <c r="X46" i="22"/>
  <c r="X49" i="22"/>
  <c r="J70" i="22"/>
  <c r="L48" i="22"/>
  <c r="L49" i="22"/>
  <c r="V50" i="22"/>
  <c r="L41" i="22"/>
  <c r="H44" i="22"/>
  <c r="L46" i="22"/>
  <c r="H50" i="22"/>
  <c r="L39" i="22"/>
  <c r="X50" i="21"/>
  <c r="I26" i="21"/>
  <c r="I58" i="21" s="1"/>
  <c r="M26" i="21"/>
  <c r="M61" i="21" s="1"/>
  <c r="Y26" i="21"/>
  <c r="Y61" i="21" s="1"/>
  <c r="N11" i="21"/>
  <c r="J26" i="21"/>
  <c r="J70" i="21" s="1"/>
  <c r="N3" i="21"/>
  <c r="Z5" i="21"/>
  <c r="H41" i="21"/>
  <c r="L36" i="21"/>
  <c r="L50" i="21"/>
  <c r="L26" i="21"/>
  <c r="L56" i="21" s="1"/>
  <c r="V2" i="21"/>
  <c r="V30" i="21" s="1"/>
  <c r="N4" i="21"/>
  <c r="U34" i="21"/>
  <c r="N8" i="21"/>
  <c r="Z8" i="21"/>
  <c r="N12" i="21"/>
  <c r="X39" i="21"/>
  <c r="J43" i="21"/>
  <c r="Z16" i="21"/>
  <c r="K44" i="21"/>
  <c r="I46" i="21"/>
  <c r="J47" i="21"/>
  <c r="Z20" i="21"/>
  <c r="Y48" i="21"/>
  <c r="I50" i="21"/>
  <c r="M50" i="21"/>
  <c r="K26" i="21"/>
  <c r="K73" i="21" s="1"/>
  <c r="X32" i="21"/>
  <c r="Y33" i="21"/>
  <c r="T35" i="21"/>
  <c r="J38" i="21"/>
  <c r="U39" i="21"/>
  <c r="Y43" i="21"/>
  <c r="H47" i="21"/>
  <c r="W2" i="21"/>
  <c r="W26" i="21" s="1"/>
  <c r="W55" i="21" s="1"/>
  <c r="Z3" i="21"/>
  <c r="N5" i="21"/>
  <c r="Z7" i="21"/>
  <c r="K35" i="21"/>
  <c r="M37" i="21"/>
  <c r="Z11" i="21"/>
  <c r="Z12" i="21"/>
  <c r="J42" i="21"/>
  <c r="J66" i="21"/>
  <c r="Z15" i="21"/>
  <c r="I69" i="21"/>
  <c r="M45" i="21"/>
  <c r="J46" i="21"/>
  <c r="Z19" i="21"/>
  <c r="K47" i="21"/>
  <c r="Y47" i="21"/>
  <c r="I49" i="21"/>
  <c r="M49" i="21"/>
  <c r="N23" i="21"/>
  <c r="Z23" i="21"/>
  <c r="X26" i="21"/>
  <c r="X66" i="21" s="1"/>
  <c r="L32" i="21"/>
  <c r="M33" i="21"/>
  <c r="Y37" i="21"/>
  <c r="Y39" i="21"/>
  <c r="K40" i="21"/>
  <c r="I45" i="21"/>
  <c r="Z10" i="21"/>
  <c r="K38" i="21"/>
  <c r="Z14" i="21"/>
  <c r="X41" i="21"/>
  <c r="I68" i="21"/>
  <c r="I44" i="21"/>
  <c r="Z18" i="21"/>
  <c r="I72" i="21"/>
  <c r="I48" i="21"/>
  <c r="M48" i="21"/>
  <c r="T49" i="21"/>
  <c r="Z22" i="21"/>
  <c r="K50" i="21"/>
  <c r="Y50" i="21"/>
  <c r="L39" i="21"/>
  <c r="I42" i="21"/>
  <c r="X42" i="21"/>
  <c r="L44" i="21"/>
  <c r="J34" i="21"/>
  <c r="N7" i="21"/>
  <c r="N9" i="21"/>
  <c r="Z9" i="21"/>
  <c r="I39" i="21"/>
  <c r="M39" i="21"/>
  <c r="J40" i="21"/>
  <c r="N13" i="21"/>
  <c r="Z13" i="21"/>
  <c r="Z17" i="21"/>
  <c r="X44" i="21"/>
  <c r="K45" i="21"/>
  <c r="U45" i="21"/>
  <c r="I47" i="21"/>
  <c r="M47" i="21"/>
  <c r="J48" i="21"/>
  <c r="N21" i="21"/>
  <c r="Z21" i="21"/>
  <c r="K49" i="21"/>
  <c r="Y49" i="21"/>
  <c r="X36" i="21"/>
  <c r="Y41" i="21"/>
  <c r="L42" i="21"/>
  <c r="U44" i="21"/>
  <c r="Y45" i="21"/>
  <c r="X46" i="21"/>
  <c r="L48" i="21"/>
  <c r="L49" i="21"/>
  <c r="H36" i="21"/>
  <c r="H37" i="21"/>
  <c r="L41" i="21"/>
  <c r="H46" i="21"/>
  <c r="L46" i="21"/>
  <c r="I72" i="24" l="1"/>
  <c r="J62" i="21"/>
  <c r="I60" i="24"/>
  <c r="I69" i="24"/>
  <c r="L56" i="26"/>
  <c r="L74" i="22"/>
  <c r="I60" i="22"/>
  <c r="V47" i="24"/>
  <c r="H60" i="24"/>
  <c r="H72" i="26"/>
  <c r="H67" i="26"/>
  <c r="J67" i="26"/>
  <c r="U49" i="26"/>
  <c r="J74" i="26"/>
  <c r="W45" i="26"/>
  <c r="J58" i="26"/>
  <c r="H73" i="26"/>
  <c r="H62" i="26"/>
  <c r="U40" i="26"/>
  <c r="H74" i="26"/>
  <c r="L70" i="26"/>
  <c r="L66" i="26"/>
  <c r="H54" i="26"/>
  <c r="Y37" i="26"/>
  <c r="Y47" i="26"/>
  <c r="P33" i="26"/>
  <c r="U44" i="25"/>
  <c r="AB44" i="25" s="1"/>
  <c r="W44" i="26"/>
  <c r="Y69" i="26"/>
  <c r="V26" i="25"/>
  <c r="V62" i="25" s="1"/>
  <c r="W40" i="26"/>
  <c r="Y43" i="26"/>
  <c r="Y50" i="26"/>
  <c r="Y33" i="26"/>
  <c r="V58" i="26"/>
  <c r="V64" i="26"/>
  <c r="W68" i="25"/>
  <c r="W62" i="25"/>
  <c r="K69" i="25"/>
  <c r="I74" i="26"/>
  <c r="I63" i="26"/>
  <c r="L68" i="26"/>
  <c r="L65" i="26"/>
  <c r="L60" i="26"/>
  <c r="W70" i="25"/>
  <c r="I67" i="25"/>
  <c r="I60" i="25"/>
  <c r="K55" i="25"/>
  <c r="I68" i="26"/>
  <c r="V47" i="26"/>
  <c r="V50" i="26"/>
  <c r="V46" i="26"/>
  <c r="H70" i="26"/>
  <c r="H66" i="26"/>
  <c r="H65" i="26"/>
  <c r="L63" i="26"/>
  <c r="H59" i="26"/>
  <c r="V48" i="26"/>
  <c r="U37" i="25"/>
  <c r="T59" i="25"/>
  <c r="T55" i="25"/>
  <c r="AB55" i="25" s="1"/>
  <c r="U40" i="25"/>
  <c r="AB40" i="25" s="1"/>
  <c r="W73" i="25"/>
  <c r="I69" i="25"/>
  <c r="I68" i="25"/>
  <c r="I65" i="25"/>
  <c r="J58" i="25"/>
  <c r="U46" i="25"/>
  <c r="V38" i="26"/>
  <c r="T31" i="26"/>
  <c r="T46" i="26"/>
  <c r="L74" i="26"/>
  <c r="L73" i="26"/>
  <c r="H68" i="26"/>
  <c r="V42" i="26"/>
  <c r="H64" i="26"/>
  <c r="H61" i="26"/>
  <c r="H60" i="26"/>
  <c r="H55" i="26"/>
  <c r="V34" i="26"/>
  <c r="V30" i="26"/>
  <c r="AA30" i="26" s="1"/>
  <c r="AA54" i="26" s="1"/>
  <c r="C29" i="26" s="1"/>
  <c r="M3" i="20" s="1"/>
  <c r="X44" i="26"/>
  <c r="J62" i="26"/>
  <c r="V43" i="26"/>
  <c r="O33" i="26"/>
  <c r="O57" i="26" s="1"/>
  <c r="B32" i="26" s="1"/>
  <c r="L6" i="20" s="1"/>
  <c r="X41" i="26"/>
  <c r="I56" i="25"/>
  <c r="P56" i="25" s="1"/>
  <c r="X44" i="25"/>
  <c r="K70" i="25"/>
  <c r="Y48" i="26"/>
  <c r="U33" i="26"/>
  <c r="Y50" i="25"/>
  <c r="P31" i="26"/>
  <c r="V72" i="26"/>
  <c r="Y45" i="26"/>
  <c r="U37" i="26"/>
  <c r="U50" i="26"/>
  <c r="Y71" i="26"/>
  <c r="U45" i="26"/>
  <c r="Y65" i="26"/>
  <c r="Y61" i="26"/>
  <c r="U50" i="25"/>
  <c r="X42" i="25"/>
  <c r="Y43" i="25"/>
  <c r="U45" i="25"/>
  <c r="U43" i="25"/>
  <c r="V48" i="25"/>
  <c r="V46" i="25"/>
  <c r="K62" i="25"/>
  <c r="J74" i="25"/>
  <c r="U34" i="26"/>
  <c r="M67" i="26"/>
  <c r="V54" i="26"/>
  <c r="V71" i="26"/>
  <c r="V67" i="26"/>
  <c r="V66" i="26"/>
  <c r="U32" i="26"/>
  <c r="U44" i="26"/>
  <c r="U35" i="26"/>
  <c r="Y49" i="26"/>
  <c r="Y72" i="26"/>
  <c r="U47" i="26"/>
  <c r="U41" i="26"/>
  <c r="T42" i="26"/>
  <c r="K59" i="25"/>
  <c r="K68" i="25"/>
  <c r="K64" i="25"/>
  <c r="J70" i="25"/>
  <c r="U42" i="26"/>
  <c r="W74" i="25"/>
  <c r="V43" i="25"/>
  <c r="X39" i="25"/>
  <c r="U35" i="25"/>
  <c r="AA35" i="25" s="1"/>
  <c r="AA59" i="25" s="1"/>
  <c r="C34" i="25" s="1"/>
  <c r="K8" i="20" s="1"/>
  <c r="K74" i="25"/>
  <c r="AA31" i="25"/>
  <c r="AA55" i="25" s="1"/>
  <c r="C30" i="25" s="1"/>
  <c r="K4" i="20" s="1"/>
  <c r="W71" i="25"/>
  <c r="W69" i="25"/>
  <c r="W64" i="25"/>
  <c r="W59" i="25"/>
  <c r="J54" i="25"/>
  <c r="J72" i="25"/>
  <c r="I60" i="26"/>
  <c r="Y57" i="26"/>
  <c r="X50" i="26"/>
  <c r="Y39" i="26"/>
  <c r="V74" i="26"/>
  <c r="V70" i="26"/>
  <c r="V62" i="26"/>
  <c r="X66" i="26"/>
  <c r="X46" i="26"/>
  <c r="Y41" i="26"/>
  <c r="X39" i="26"/>
  <c r="Y74" i="26"/>
  <c r="Y73" i="26"/>
  <c r="U48" i="26"/>
  <c r="U46" i="26"/>
  <c r="Y67" i="26"/>
  <c r="T38" i="26"/>
  <c r="W35" i="26"/>
  <c r="J64" i="21"/>
  <c r="J54" i="21"/>
  <c r="U70" i="21"/>
  <c r="U63" i="21"/>
  <c r="J71" i="21"/>
  <c r="U72" i="21"/>
  <c r="J67" i="21"/>
  <c r="J74" i="21"/>
  <c r="H42" i="22"/>
  <c r="T34" i="22"/>
  <c r="H36" i="22"/>
  <c r="P36" i="22" s="1"/>
  <c r="T48" i="22"/>
  <c r="H47" i="22"/>
  <c r="Y50" i="22"/>
  <c r="X73" i="22"/>
  <c r="T35" i="22"/>
  <c r="T31" i="22"/>
  <c r="H26" i="22"/>
  <c r="H62" i="22" s="1"/>
  <c r="H31" i="21"/>
  <c r="P31" i="21" s="1"/>
  <c r="U40" i="24"/>
  <c r="K69" i="24"/>
  <c r="H30" i="22"/>
  <c r="O30" i="22" s="1"/>
  <c r="O54" i="22" s="1"/>
  <c r="B29" i="22" s="1"/>
  <c r="F3" i="20" s="1"/>
  <c r="W68" i="24"/>
  <c r="T41" i="24"/>
  <c r="V42" i="21"/>
  <c r="J58" i="21"/>
  <c r="U67" i="21"/>
  <c r="J72" i="21"/>
  <c r="H38" i="22"/>
  <c r="H49" i="22"/>
  <c r="O49" i="22" s="1"/>
  <c r="O73" i="22" s="1"/>
  <c r="B48" i="22" s="1"/>
  <c r="F22" i="20" s="1"/>
  <c r="M61" i="22"/>
  <c r="H31" i="22"/>
  <c r="X63" i="22"/>
  <c r="T44" i="22"/>
  <c r="H45" i="22"/>
  <c r="P45" i="22" s="1"/>
  <c r="U44" i="24"/>
  <c r="T44" i="24"/>
  <c r="T55" i="22"/>
  <c r="T71" i="22"/>
  <c r="T60" i="22"/>
  <c r="T64" i="22"/>
  <c r="T45" i="24"/>
  <c r="U73" i="21"/>
  <c r="I67" i="21"/>
  <c r="U61" i="21"/>
  <c r="U50" i="21"/>
  <c r="U71" i="21"/>
  <c r="I65" i="21"/>
  <c r="U36" i="21"/>
  <c r="I57" i="21"/>
  <c r="N57" i="21" s="1"/>
  <c r="I63" i="21"/>
  <c r="T50" i="22"/>
  <c r="T46" i="22"/>
  <c r="H37" i="22"/>
  <c r="P37" i="22" s="1"/>
  <c r="H35" i="22"/>
  <c r="O35" i="22" s="1"/>
  <c r="O59" i="22" s="1"/>
  <c r="B34" i="22" s="1"/>
  <c r="F8" i="20" s="1"/>
  <c r="X68" i="22"/>
  <c r="H34" i="22"/>
  <c r="T49" i="22"/>
  <c r="I68" i="22"/>
  <c r="T34" i="24"/>
  <c r="M74" i="24"/>
  <c r="I70" i="24"/>
  <c r="M65" i="24"/>
  <c r="W59" i="24"/>
  <c r="U43" i="24"/>
  <c r="U36" i="24"/>
  <c r="T47" i="24"/>
  <c r="H62" i="24"/>
  <c r="I60" i="21"/>
  <c r="I70" i="21"/>
  <c r="M73" i="24"/>
  <c r="U39" i="24"/>
  <c r="Y65" i="21"/>
  <c r="U35" i="21"/>
  <c r="I66" i="21"/>
  <c r="X74" i="22"/>
  <c r="H46" i="22"/>
  <c r="H40" i="22"/>
  <c r="P40" i="22" s="1"/>
  <c r="H48" i="22"/>
  <c r="P48" i="22" s="1"/>
  <c r="T30" i="22"/>
  <c r="T47" i="22"/>
  <c r="T43" i="22"/>
  <c r="H43" i="22"/>
  <c r="O43" i="22" s="1"/>
  <c r="O67" i="22" s="1"/>
  <c r="B42" i="22" s="1"/>
  <c r="F16" i="20" s="1"/>
  <c r="T41" i="22"/>
  <c r="T37" i="22"/>
  <c r="I74" i="24"/>
  <c r="I64" i="24"/>
  <c r="U41" i="24"/>
  <c r="U32" i="24"/>
  <c r="AB32" i="24" s="1"/>
  <c r="T48" i="24"/>
  <c r="T38" i="24"/>
  <c r="T31" i="24"/>
  <c r="AA31" i="24" s="1"/>
  <c r="AA55" i="24" s="1"/>
  <c r="C30" i="24" s="1"/>
  <c r="I4" i="20" s="1"/>
  <c r="I58" i="24"/>
  <c r="V48" i="24"/>
  <c r="H71" i="24"/>
  <c r="V43" i="24"/>
  <c r="U35" i="24"/>
  <c r="AB35" i="24" s="1"/>
  <c r="U42" i="24"/>
  <c r="O31" i="21"/>
  <c r="O55" i="21" s="1"/>
  <c r="B30" i="21" s="1"/>
  <c r="D4" i="20" s="1"/>
  <c r="T40" i="21"/>
  <c r="T45" i="21"/>
  <c r="P33" i="21"/>
  <c r="H30" i="21"/>
  <c r="O30" i="21" s="1"/>
  <c r="O54" i="21" s="1"/>
  <c r="B29" i="21" s="1"/>
  <c r="D3" i="20" s="1"/>
  <c r="T62" i="22"/>
  <c r="T68" i="22"/>
  <c r="T38" i="21"/>
  <c r="T42" i="21"/>
  <c r="AB42" i="21" s="1"/>
  <c r="M57" i="21"/>
  <c r="T43" i="21"/>
  <c r="H26" i="21"/>
  <c r="H65" i="21" s="1"/>
  <c r="T59" i="26"/>
  <c r="T74" i="26"/>
  <c r="T68" i="26"/>
  <c r="T65" i="26"/>
  <c r="X63" i="26"/>
  <c r="T60" i="25"/>
  <c r="T65" i="25"/>
  <c r="T67" i="25"/>
  <c r="T66" i="25"/>
  <c r="T73" i="25"/>
  <c r="T68" i="25"/>
  <c r="I72" i="26"/>
  <c r="I64" i="26"/>
  <c r="I61" i="26"/>
  <c r="I59" i="26"/>
  <c r="O43" i="26"/>
  <c r="O67" i="26" s="1"/>
  <c r="B42" i="26" s="1"/>
  <c r="L16" i="20" s="1"/>
  <c r="I56" i="26"/>
  <c r="N56" i="26" s="1"/>
  <c r="X56" i="26"/>
  <c r="X65" i="26"/>
  <c r="I71" i="26"/>
  <c r="I69" i="26"/>
  <c r="I66" i="26"/>
  <c r="I57" i="26"/>
  <c r="P57" i="26" s="1"/>
  <c r="I73" i="26"/>
  <c r="I70" i="26"/>
  <c r="I67" i="26"/>
  <c r="P67" i="26" s="1"/>
  <c r="X49" i="26"/>
  <c r="X74" i="26"/>
  <c r="U26" i="26"/>
  <c r="T73" i="26"/>
  <c r="P45" i="26"/>
  <c r="O45" i="26"/>
  <c r="O69" i="26" s="1"/>
  <c r="B44" i="26" s="1"/>
  <c r="L18" i="20" s="1"/>
  <c r="P56" i="26"/>
  <c r="P34" i="26"/>
  <c r="O34" i="26"/>
  <c r="O58" i="26" s="1"/>
  <c r="B33" i="26" s="1"/>
  <c r="L7" i="20" s="1"/>
  <c r="W46" i="26"/>
  <c r="T44" i="26"/>
  <c r="T40" i="26"/>
  <c r="M71" i="26"/>
  <c r="M69" i="26"/>
  <c r="M65" i="26"/>
  <c r="P65" i="26" s="1"/>
  <c r="T34" i="26"/>
  <c r="T54" i="26"/>
  <c r="T37" i="26"/>
  <c r="P48" i="26"/>
  <c r="O48" i="26"/>
  <c r="O72" i="26" s="1"/>
  <c r="B47" i="26" s="1"/>
  <c r="L21" i="20" s="1"/>
  <c r="P47" i="26"/>
  <c r="O47" i="26"/>
  <c r="O71" i="26" s="1"/>
  <c r="B46" i="26" s="1"/>
  <c r="L20" i="20" s="1"/>
  <c r="P44" i="26"/>
  <c r="O44" i="26"/>
  <c r="O68" i="26" s="1"/>
  <c r="B43" i="26" s="1"/>
  <c r="L17" i="20" s="1"/>
  <c r="P37" i="26"/>
  <c r="O37" i="26"/>
  <c r="O61" i="26" s="1"/>
  <c r="B36" i="26" s="1"/>
  <c r="L10" i="20" s="1"/>
  <c r="P36" i="26"/>
  <c r="O36" i="26"/>
  <c r="O60" i="26" s="1"/>
  <c r="B35" i="26" s="1"/>
  <c r="L9" i="20" s="1"/>
  <c r="T71" i="26"/>
  <c r="T43" i="26"/>
  <c r="T66" i="26"/>
  <c r="T35" i="26"/>
  <c r="T55" i="26"/>
  <c r="K74" i="26"/>
  <c r="K70" i="26"/>
  <c r="K62" i="26"/>
  <c r="P58" i="26"/>
  <c r="N58" i="26"/>
  <c r="P30" i="26"/>
  <c r="O30" i="26"/>
  <c r="O54" i="26" s="1"/>
  <c r="B29" i="26" s="1"/>
  <c r="L3" i="20" s="1"/>
  <c r="X48" i="26"/>
  <c r="T70" i="26"/>
  <c r="X68" i="26"/>
  <c r="T64" i="26"/>
  <c r="T62" i="26"/>
  <c r="X60" i="26"/>
  <c r="T47" i="26"/>
  <c r="O31" i="26"/>
  <c r="O55" i="26" s="1"/>
  <c r="B30" i="26" s="1"/>
  <c r="L4" i="20" s="1"/>
  <c r="P41" i="26"/>
  <c r="O41" i="26"/>
  <c r="O65" i="26" s="1"/>
  <c r="B40" i="26" s="1"/>
  <c r="L14" i="20" s="1"/>
  <c r="P49" i="26"/>
  <c r="O49" i="26"/>
  <c r="O73" i="26" s="1"/>
  <c r="B48" i="26" s="1"/>
  <c r="L22" i="20" s="1"/>
  <c r="O46" i="26"/>
  <c r="O70" i="26" s="1"/>
  <c r="B45" i="26" s="1"/>
  <c r="L19" i="20" s="1"/>
  <c r="P46" i="26"/>
  <c r="K68" i="26"/>
  <c r="K64" i="26"/>
  <c r="K59" i="26"/>
  <c r="M74" i="26"/>
  <c r="T60" i="26"/>
  <c r="W47" i="26"/>
  <c r="T58" i="26"/>
  <c r="T61" i="26"/>
  <c r="P42" i="26"/>
  <c r="O42" i="26"/>
  <c r="O66" i="26" s="1"/>
  <c r="B41" i="26" s="1"/>
  <c r="L15" i="20" s="1"/>
  <c r="P38" i="26"/>
  <c r="O38" i="26"/>
  <c r="O62" i="26" s="1"/>
  <c r="B37" i="26" s="1"/>
  <c r="L11" i="20" s="1"/>
  <c r="P60" i="26"/>
  <c r="X36" i="26"/>
  <c r="X70" i="26"/>
  <c r="T67" i="26"/>
  <c r="M63" i="26"/>
  <c r="K71" i="26"/>
  <c r="K69" i="26"/>
  <c r="X32" i="26"/>
  <c r="P54" i="26"/>
  <c r="N54" i="26"/>
  <c r="X73" i="26"/>
  <c r="T45" i="26"/>
  <c r="X42" i="26"/>
  <c r="P43" i="26"/>
  <c r="O50" i="26"/>
  <c r="O74" i="26" s="1"/>
  <c r="B49" i="26" s="1"/>
  <c r="L23" i="20" s="1"/>
  <c r="P50" i="26"/>
  <c r="P35" i="26"/>
  <c r="O35" i="26"/>
  <c r="O59" i="26" s="1"/>
  <c r="B34" i="26" s="1"/>
  <c r="L8" i="20" s="1"/>
  <c r="M73" i="26"/>
  <c r="M72" i="26"/>
  <c r="N72" i="26" s="1"/>
  <c r="P39" i="26"/>
  <c r="O39" i="26"/>
  <c r="O63" i="26" s="1"/>
  <c r="B38" i="26" s="1"/>
  <c r="L12" i="20" s="1"/>
  <c r="M61" i="26"/>
  <c r="P40" i="26"/>
  <c r="O40" i="26"/>
  <c r="O64" i="26" s="1"/>
  <c r="B39" i="26" s="1"/>
  <c r="L13" i="20" s="1"/>
  <c r="T41" i="26"/>
  <c r="T36" i="26"/>
  <c r="O32" i="26"/>
  <c r="O56" i="26" s="1"/>
  <c r="B31" i="26" s="1"/>
  <c r="L5" i="20" s="1"/>
  <c r="P32" i="26"/>
  <c r="K55" i="26"/>
  <c r="W26" i="26"/>
  <c r="W38" i="26"/>
  <c r="W31" i="26"/>
  <c r="W50" i="26"/>
  <c r="T50" i="26"/>
  <c r="T49" i="26"/>
  <c r="T72" i="26"/>
  <c r="X32" i="25"/>
  <c r="V50" i="25"/>
  <c r="V47" i="25"/>
  <c r="AA47" i="25" s="1"/>
  <c r="AA71" i="25" s="1"/>
  <c r="C46" i="25" s="1"/>
  <c r="K20" i="20" s="1"/>
  <c r="X48" i="25"/>
  <c r="Y49" i="25"/>
  <c r="V38" i="25"/>
  <c r="AB38" i="25" s="1"/>
  <c r="L74" i="25"/>
  <c r="J67" i="25"/>
  <c r="J66" i="25"/>
  <c r="J64" i="25"/>
  <c r="J62" i="25"/>
  <c r="Y45" i="25"/>
  <c r="Y41" i="25"/>
  <c r="V34" i="25"/>
  <c r="Y37" i="25"/>
  <c r="U41" i="25"/>
  <c r="V30" i="25"/>
  <c r="AA30" i="25" s="1"/>
  <c r="AA54" i="25" s="1"/>
  <c r="C29" i="25" s="1"/>
  <c r="K3" i="20" s="1"/>
  <c r="V42" i="25"/>
  <c r="T71" i="25"/>
  <c r="T69" i="25"/>
  <c r="T64" i="25"/>
  <c r="T62" i="25"/>
  <c r="Z62" i="25" s="1"/>
  <c r="H74" i="25"/>
  <c r="T72" i="25"/>
  <c r="T70" i="25"/>
  <c r="T61" i="25"/>
  <c r="T74" i="25"/>
  <c r="H73" i="25"/>
  <c r="P61" i="25"/>
  <c r="N61" i="25"/>
  <c r="P39" i="25"/>
  <c r="O39" i="25"/>
  <c r="O63" i="25" s="1"/>
  <c r="B38" i="25" s="1"/>
  <c r="J12" i="20" s="1"/>
  <c r="P34" i="25"/>
  <c r="O34" i="25"/>
  <c r="O58" i="25" s="1"/>
  <c r="B33" i="25" s="1"/>
  <c r="J7" i="20" s="1"/>
  <c r="P33" i="25"/>
  <c r="O33" i="25"/>
  <c r="O57" i="25" s="1"/>
  <c r="B32" i="25" s="1"/>
  <c r="J6" i="20" s="1"/>
  <c r="V70" i="25"/>
  <c r="H70" i="25"/>
  <c r="H68" i="25"/>
  <c r="H62" i="25"/>
  <c r="L60" i="25"/>
  <c r="H59" i="25"/>
  <c r="H55" i="25"/>
  <c r="AB31" i="25"/>
  <c r="P32" i="25"/>
  <c r="O32" i="25"/>
  <c r="O56" i="25" s="1"/>
  <c r="B31" i="25" s="1"/>
  <c r="J5" i="20" s="1"/>
  <c r="H58" i="25"/>
  <c r="O30" i="25"/>
  <c r="O54" i="25" s="1"/>
  <c r="B29" i="25" s="1"/>
  <c r="J3" i="20" s="1"/>
  <c r="P30" i="25"/>
  <c r="L72" i="25"/>
  <c r="P47" i="25"/>
  <c r="O47" i="25"/>
  <c r="O71" i="25" s="1"/>
  <c r="B46" i="25" s="1"/>
  <c r="J20" i="20" s="1"/>
  <c r="L66" i="25"/>
  <c r="L65" i="25"/>
  <c r="V64" i="25"/>
  <c r="L63" i="25"/>
  <c r="N63" i="25" s="1"/>
  <c r="P36" i="25"/>
  <c r="O36" i="25"/>
  <c r="O60" i="25" s="1"/>
  <c r="B35" i="25" s="1"/>
  <c r="J9" i="20" s="1"/>
  <c r="U32" i="25"/>
  <c r="X26" i="25"/>
  <c r="X50" i="25"/>
  <c r="Y48" i="25"/>
  <c r="V58" i="25"/>
  <c r="N56" i="25"/>
  <c r="T54" i="25"/>
  <c r="Y26" i="25"/>
  <c r="Y33" i="25"/>
  <c r="U47" i="25"/>
  <c r="H54" i="25"/>
  <c r="O45" i="25"/>
  <c r="O69" i="25" s="1"/>
  <c r="B44" i="25" s="1"/>
  <c r="J18" i="20" s="1"/>
  <c r="P45" i="25"/>
  <c r="L73" i="25"/>
  <c r="O48" i="25"/>
  <c r="O72" i="25" s="1"/>
  <c r="B47" i="25" s="1"/>
  <c r="J21" i="20" s="1"/>
  <c r="P48" i="25"/>
  <c r="H71" i="25"/>
  <c r="L70" i="25"/>
  <c r="L68" i="25"/>
  <c r="H67" i="25"/>
  <c r="P42" i="25"/>
  <c r="O42" i="25"/>
  <c r="O66" i="25" s="1"/>
  <c r="B41" i="25" s="1"/>
  <c r="J15" i="20" s="1"/>
  <c r="H65" i="25"/>
  <c r="P40" i="25"/>
  <c r="O40" i="25"/>
  <c r="O64" i="25" s="1"/>
  <c r="B39" i="25" s="1"/>
  <c r="J13" i="20" s="1"/>
  <c r="P37" i="25"/>
  <c r="O37" i="25"/>
  <c r="O61" i="25" s="1"/>
  <c r="B36" i="25" s="1"/>
  <c r="J10" i="20" s="1"/>
  <c r="H60" i="25"/>
  <c r="Y39" i="25"/>
  <c r="N57" i="25"/>
  <c r="P57" i="25"/>
  <c r="X41" i="25"/>
  <c r="H69" i="25"/>
  <c r="X46" i="25"/>
  <c r="AB46" i="25" s="1"/>
  <c r="P50" i="25"/>
  <c r="O50" i="25"/>
  <c r="P43" i="25"/>
  <c r="O43" i="25"/>
  <c r="O67" i="25" s="1"/>
  <c r="B42" i="25" s="1"/>
  <c r="J16" i="20" s="1"/>
  <c r="P31" i="25"/>
  <c r="O31" i="25"/>
  <c r="O55" i="25" s="1"/>
  <c r="B30" i="25" s="1"/>
  <c r="J4" i="20" s="1"/>
  <c r="O74" i="25"/>
  <c r="B49" i="25" s="1"/>
  <c r="J23" i="20" s="1"/>
  <c r="U33" i="25"/>
  <c r="U26" i="25"/>
  <c r="U42" i="25"/>
  <c r="U39" i="25"/>
  <c r="O41" i="25"/>
  <c r="O65" i="25" s="1"/>
  <c r="B40" i="25" s="1"/>
  <c r="J14" i="20" s="1"/>
  <c r="P41" i="25"/>
  <c r="O49" i="25"/>
  <c r="O73" i="25" s="1"/>
  <c r="B48" i="25" s="1"/>
  <c r="J22" i="20" s="1"/>
  <c r="P49" i="25"/>
  <c r="H72" i="25"/>
  <c r="O46" i="25"/>
  <c r="O70" i="25" s="1"/>
  <c r="B45" i="25" s="1"/>
  <c r="J19" i="20" s="1"/>
  <c r="P46" i="25"/>
  <c r="P44" i="25"/>
  <c r="O44" i="25"/>
  <c r="O68" i="25" s="1"/>
  <c r="B43" i="25" s="1"/>
  <c r="J17" i="20" s="1"/>
  <c r="H66" i="25"/>
  <c r="H64" i="25"/>
  <c r="P38" i="25"/>
  <c r="O38" i="25"/>
  <c r="O62" i="25" s="1"/>
  <c r="B37" i="25" s="1"/>
  <c r="J11" i="20" s="1"/>
  <c r="P35" i="25"/>
  <c r="O35" i="25"/>
  <c r="O59" i="25" s="1"/>
  <c r="B34" i="25" s="1"/>
  <c r="J8" i="20" s="1"/>
  <c r="U49" i="25"/>
  <c r="U48" i="25"/>
  <c r="X36" i="25"/>
  <c r="AB36" i="25" s="1"/>
  <c r="U34" i="25"/>
  <c r="J54" i="24"/>
  <c r="J72" i="24"/>
  <c r="J71" i="24"/>
  <c r="T49" i="24"/>
  <c r="T46" i="24"/>
  <c r="H65" i="24"/>
  <c r="H66" i="24"/>
  <c r="T37" i="24"/>
  <c r="AA37" i="24" s="1"/>
  <c r="AA61" i="24" s="1"/>
  <c r="C36" i="24" s="1"/>
  <c r="I10" i="20" s="1"/>
  <c r="T43" i="24"/>
  <c r="T40" i="24"/>
  <c r="K68" i="24"/>
  <c r="H64" i="24"/>
  <c r="H72" i="24"/>
  <c r="L70" i="24"/>
  <c r="H69" i="24"/>
  <c r="N69" i="24" s="1"/>
  <c r="K73" i="24"/>
  <c r="W74" i="24"/>
  <c r="W73" i="24"/>
  <c r="I73" i="24"/>
  <c r="M71" i="24"/>
  <c r="M67" i="24"/>
  <c r="I59" i="24"/>
  <c r="L74" i="24"/>
  <c r="J66" i="24"/>
  <c r="J62" i="24"/>
  <c r="H54" i="24"/>
  <c r="P54" i="24" s="1"/>
  <c r="H73" i="24"/>
  <c r="L60" i="24"/>
  <c r="P60" i="24" s="1"/>
  <c r="H59" i="24"/>
  <c r="M57" i="24"/>
  <c r="P57" i="24" s="1"/>
  <c r="I56" i="24"/>
  <c r="P44" i="24"/>
  <c r="K71" i="24"/>
  <c r="J67" i="24"/>
  <c r="H55" i="24"/>
  <c r="K55" i="24"/>
  <c r="L73" i="24"/>
  <c r="H58" i="24"/>
  <c r="K64" i="24"/>
  <c r="M72" i="24"/>
  <c r="I71" i="24"/>
  <c r="I66" i="24"/>
  <c r="I61" i="24"/>
  <c r="L56" i="24"/>
  <c r="K62" i="24"/>
  <c r="J64" i="24"/>
  <c r="J74" i="24"/>
  <c r="J70" i="24"/>
  <c r="I63" i="24"/>
  <c r="H67" i="24"/>
  <c r="H74" i="24"/>
  <c r="H70" i="24"/>
  <c r="H61" i="24"/>
  <c r="K74" i="24"/>
  <c r="O44" i="24"/>
  <c r="O68" i="24" s="1"/>
  <c r="B43" i="24" s="1"/>
  <c r="H17" i="20" s="1"/>
  <c r="AA39" i="24"/>
  <c r="AA63" i="24" s="1"/>
  <c r="C38" i="24" s="1"/>
  <c r="I12" i="20" s="1"/>
  <c r="AB39" i="24"/>
  <c r="AA44" i="24"/>
  <c r="AA68" i="24" s="1"/>
  <c r="C43" i="24" s="1"/>
  <c r="I17" i="20" s="1"/>
  <c r="AB44" i="24"/>
  <c r="T30" i="24"/>
  <c r="T26" i="24"/>
  <c r="O45" i="24"/>
  <c r="O69" i="24" s="1"/>
  <c r="B44" i="24" s="1"/>
  <c r="H18" i="20" s="1"/>
  <c r="P45" i="24"/>
  <c r="P42" i="24"/>
  <c r="O42" i="24"/>
  <c r="O66" i="24" s="1"/>
  <c r="B41" i="24" s="1"/>
  <c r="H15" i="20" s="1"/>
  <c r="O41" i="24"/>
  <c r="O65" i="24" s="1"/>
  <c r="B40" i="24" s="1"/>
  <c r="H14" i="20" s="1"/>
  <c r="P41" i="24"/>
  <c r="I67" i="24"/>
  <c r="I65" i="24"/>
  <c r="P31" i="24"/>
  <c r="O31" i="24"/>
  <c r="O55" i="24" s="1"/>
  <c r="B30" i="24" s="1"/>
  <c r="H4" i="20" s="1"/>
  <c r="Y49" i="24"/>
  <c r="Y48" i="24"/>
  <c r="AB48" i="24" s="1"/>
  <c r="U47" i="24"/>
  <c r="U46" i="24"/>
  <c r="U37" i="24"/>
  <c r="W71" i="24"/>
  <c r="W69" i="24"/>
  <c r="W70" i="24"/>
  <c r="W55" i="24"/>
  <c r="W62" i="24"/>
  <c r="P33" i="24"/>
  <c r="O33" i="24"/>
  <c r="O57" i="24" s="1"/>
  <c r="B32" i="24" s="1"/>
  <c r="H6" i="20" s="1"/>
  <c r="O49" i="24"/>
  <c r="O73" i="24" s="1"/>
  <c r="B48" i="24" s="1"/>
  <c r="H22" i="20" s="1"/>
  <c r="P49" i="24"/>
  <c r="P37" i="24"/>
  <c r="O37" i="24"/>
  <c r="O61" i="24" s="1"/>
  <c r="B36" i="24" s="1"/>
  <c r="H10" i="20" s="1"/>
  <c r="P34" i="24"/>
  <c r="O34" i="24"/>
  <c r="O58" i="24" s="1"/>
  <c r="B33" i="24" s="1"/>
  <c r="H7" i="20" s="1"/>
  <c r="V26" i="24"/>
  <c r="V34" i="24"/>
  <c r="V46" i="24"/>
  <c r="V40" i="24"/>
  <c r="P30" i="24"/>
  <c r="O30" i="24"/>
  <c r="O54" i="24" s="1"/>
  <c r="B29" i="24" s="1"/>
  <c r="H3" i="20" s="1"/>
  <c r="V30" i="24"/>
  <c r="V50" i="24"/>
  <c r="O48" i="24"/>
  <c r="O72" i="24" s="1"/>
  <c r="B47" i="24" s="1"/>
  <c r="H21" i="20" s="1"/>
  <c r="P48" i="24"/>
  <c r="O47" i="24"/>
  <c r="P47" i="24"/>
  <c r="P46" i="24"/>
  <c r="O46" i="24"/>
  <c r="O70" i="24" s="1"/>
  <c r="B45" i="24" s="1"/>
  <c r="H19" i="20" s="1"/>
  <c r="O43" i="24"/>
  <c r="O67" i="24" s="1"/>
  <c r="B42" i="24" s="1"/>
  <c r="H16" i="20" s="1"/>
  <c r="P43" i="24"/>
  <c r="L66" i="24"/>
  <c r="L63" i="24"/>
  <c r="P36" i="24"/>
  <c r="O36" i="24"/>
  <c r="O60" i="24" s="1"/>
  <c r="B35" i="24" s="1"/>
  <c r="H9" i="20" s="1"/>
  <c r="P35" i="24"/>
  <c r="O35" i="24"/>
  <c r="O59" i="24" s="1"/>
  <c r="B34" i="24" s="1"/>
  <c r="H8" i="20" s="1"/>
  <c r="U50" i="24"/>
  <c r="Y45" i="24"/>
  <c r="T42" i="24"/>
  <c r="L72" i="24"/>
  <c r="M61" i="24"/>
  <c r="M63" i="24"/>
  <c r="P38" i="24"/>
  <c r="O38" i="24"/>
  <c r="O62" i="24" s="1"/>
  <c r="B37" i="24" s="1"/>
  <c r="H11" i="20" s="1"/>
  <c r="Y47" i="24"/>
  <c r="Y26" i="24"/>
  <c r="Y33" i="24"/>
  <c r="O71" i="24"/>
  <c r="B46" i="24" s="1"/>
  <c r="H20" i="20" s="1"/>
  <c r="AB31" i="24"/>
  <c r="P50" i="24"/>
  <c r="O50" i="24"/>
  <c r="O74" i="24" s="1"/>
  <c r="B49" i="24" s="1"/>
  <c r="H23" i="20" s="1"/>
  <c r="L68" i="24"/>
  <c r="O40" i="24"/>
  <c r="O64" i="24" s="1"/>
  <c r="B39" i="24" s="1"/>
  <c r="H13" i="20" s="1"/>
  <c r="P40" i="24"/>
  <c r="V38" i="24"/>
  <c r="AA38" i="24" s="1"/>
  <c r="AA62" i="24" s="1"/>
  <c r="C37" i="24" s="1"/>
  <c r="I11" i="20" s="1"/>
  <c r="O32" i="24"/>
  <c r="O56" i="24" s="1"/>
  <c r="B31" i="24" s="1"/>
  <c r="H5" i="20" s="1"/>
  <c r="P32" i="24"/>
  <c r="U33" i="24"/>
  <c r="U49" i="24"/>
  <c r="U26" i="24"/>
  <c r="O39" i="24"/>
  <c r="O63" i="24" s="1"/>
  <c r="B38" i="24" s="1"/>
  <c r="H12" i="20" s="1"/>
  <c r="P39" i="24"/>
  <c r="Y43" i="24"/>
  <c r="AA43" i="24" s="1"/>
  <c r="AA67" i="24" s="1"/>
  <c r="C42" i="24" s="1"/>
  <c r="I16" i="20" s="1"/>
  <c r="Y41" i="24"/>
  <c r="AB41" i="24" s="1"/>
  <c r="T36" i="24"/>
  <c r="U34" i="24"/>
  <c r="U45" i="24"/>
  <c r="T50" i="24"/>
  <c r="V40" i="22"/>
  <c r="X70" i="22"/>
  <c r="Y39" i="22"/>
  <c r="AB39" i="22" s="1"/>
  <c r="Y26" i="22"/>
  <c r="Y72" i="22" s="1"/>
  <c r="X60" i="22"/>
  <c r="Z60" i="22" s="1"/>
  <c r="V43" i="22"/>
  <c r="V42" i="22"/>
  <c r="AA42" i="22" s="1"/>
  <c r="AA66" i="22" s="1"/>
  <c r="C41" i="22" s="1"/>
  <c r="G15" i="20" s="1"/>
  <c r="L72" i="22"/>
  <c r="Y48" i="22"/>
  <c r="Y41" i="22"/>
  <c r="AB41" i="22" s="1"/>
  <c r="Y37" i="22"/>
  <c r="X65" i="22"/>
  <c r="V38" i="22"/>
  <c r="L73" i="22"/>
  <c r="L68" i="22"/>
  <c r="Y49" i="22"/>
  <c r="X66" i="22"/>
  <c r="Y33" i="22"/>
  <c r="AA33" i="22" s="1"/>
  <c r="AA57" i="22" s="1"/>
  <c r="C32" i="22" s="1"/>
  <c r="G6" i="20" s="1"/>
  <c r="H54" i="22"/>
  <c r="L74" i="21"/>
  <c r="L66" i="21"/>
  <c r="U33" i="21"/>
  <c r="AB33" i="21" s="1"/>
  <c r="U69" i="21"/>
  <c r="U56" i="21"/>
  <c r="U41" i="21"/>
  <c r="U74" i="21"/>
  <c r="U46" i="21"/>
  <c r="X65" i="21"/>
  <c r="O32" i="21"/>
  <c r="O56" i="21" s="1"/>
  <c r="B31" i="21" s="1"/>
  <c r="D5" i="20" s="1"/>
  <c r="U47" i="21"/>
  <c r="U43" i="21"/>
  <c r="I61" i="21"/>
  <c r="U68" i="21"/>
  <c r="U64" i="21"/>
  <c r="U60" i="21"/>
  <c r="U58" i="21"/>
  <c r="U42" i="21"/>
  <c r="L73" i="21"/>
  <c r="U40" i="21"/>
  <c r="U49" i="21"/>
  <c r="I71" i="21"/>
  <c r="U37" i="21"/>
  <c r="I59" i="21"/>
  <c r="U57" i="21"/>
  <c r="U66" i="21"/>
  <c r="I64" i="21"/>
  <c r="I56" i="21"/>
  <c r="P56" i="21" s="1"/>
  <c r="I73" i="21"/>
  <c r="U59" i="21"/>
  <c r="U48" i="21"/>
  <c r="U32" i="21"/>
  <c r="AA32" i="21" s="1"/>
  <c r="AA56" i="21" s="1"/>
  <c r="C31" i="21" s="1"/>
  <c r="E5" i="20" s="1"/>
  <c r="H42" i="21"/>
  <c r="O42" i="21" s="1"/>
  <c r="O66" i="21" s="1"/>
  <c r="B41" i="21" s="1"/>
  <c r="D15" i="20" s="1"/>
  <c r="T34" i="21"/>
  <c r="T47" i="21"/>
  <c r="H50" i="21"/>
  <c r="O50" i="21" s="1"/>
  <c r="O74" i="21" s="1"/>
  <c r="B49" i="21" s="1"/>
  <c r="D23" i="20" s="1"/>
  <c r="Y57" i="21"/>
  <c r="M71" i="22"/>
  <c r="P32" i="21"/>
  <c r="W38" i="21"/>
  <c r="W31" i="21"/>
  <c r="W62" i="21"/>
  <c r="M65" i="22"/>
  <c r="M57" i="22"/>
  <c r="M72" i="22"/>
  <c r="Y74" i="21"/>
  <c r="K70" i="21"/>
  <c r="W68" i="21"/>
  <c r="W45" i="21"/>
  <c r="I69" i="22"/>
  <c r="J66" i="22"/>
  <c r="I65" i="22"/>
  <c r="I70" i="22"/>
  <c r="M67" i="22"/>
  <c r="Y73" i="21"/>
  <c r="W44" i="21"/>
  <c r="W49" i="21"/>
  <c r="Y67" i="21"/>
  <c r="Y72" i="21"/>
  <c r="M73" i="22"/>
  <c r="M69" i="22"/>
  <c r="J67" i="22"/>
  <c r="M63" i="22"/>
  <c r="Y69" i="21"/>
  <c r="K69" i="21"/>
  <c r="M73" i="21"/>
  <c r="Y71" i="21"/>
  <c r="W46" i="21"/>
  <c r="W35" i="21"/>
  <c r="W40" i="21"/>
  <c r="J58" i="22"/>
  <c r="I58" i="22"/>
  <c r="I71" i="22"/>
  <c r="I67" i="22"/>
  <c r="Y43" i="22"/>
  <c r="H40" i="21"/>
  <c r="O40" i="21" s="1"/>
  <c r="O64" i="21" s="1"/>
  <c r="B39" i="21" s="1"/>
  <c r="D13" i="20" s="1"/>
  <c r="H35" i="21"/>
  <c r="P35" i="21" s="1"/>
  <c r="H48" i="21"/>
  <c r="O48" i="21" s="1"/>
  <c r="O72" i="21" s="1"/>
  <c r="B47" i="21" s="1"/>
  <c r="D21" i="20" s="1"/>
  <c r="T48" i="21"/>
  <c r="H62" i="21"/>
  <c r="H49" i="21"/>
  <c r="O49" i="21" s="1"/>
  <c r="O73" i="21" s="1"/>
  <c r="B48" i="21" s="1"/>
  <c r="D22" i="20" s="1"/>
  <c r="T26" i="21"/>
  <c r="T62" i="21" s="1"/>
  <c r="H43" i="21"/>
  <c r="P43" i="21" s="1"/>
  <c r="T30" i="21"/>
  <c r="AB30" i="21" s="1"/>
  <c r="H68" i="22"/>
  <c r="H44" i="21"/>
  <c r="P44" i="21" s="1"/>
  <c r="H38" i="21"/>
  <c r="P38" i="21" s="1"/>
  <c r="T44" i="21"/>
  <c r="T41" i="21"/>
  <c r="AB41" i="21" s="1"/>
  <c r="T50" i="21"/>
  <c r="H34" i="21"/>
  <c r="P34" i="21" s="1"/>
  <c r="T31" i="21"/>
  <c r="H45" i="21"/>
  <c r="O45" i="21" s="1"/>
  <c r="O69" i="21" s="1"/>
  <c r="B44" i="21" s="1"/>
  <c r="D18" i="20" s="1"/>
  <c r="H73" i="22"/>
  <c r="T36" i="21"/>
  <c r="AA36" i="21" s="1"/>
  <c r="T58" i="22"/>
  <c r="T67" i="22"/>
  <c r="T73" i="22"/>
  <c r="T69" i="22"/>
  <c r="T59" i="22"/>
  <c r="H66" i="21"/>
  <c r="P41" i="22"/>
  <c r="T54" i="22"/>
  <c r="T72" i="22"/>
  <c r="T61" i="22"/>
  <c r="T37" i="21"/>
  <c r="H61" i="21"/>
  <c r="I63" i="22"/>
  <c r="T74" i="22"/>
  <c r="L66" i="22"/>
  <c r="J74" i="22"/>
  <c r="O41" i="22"/>
  <c r="O65" i="22" s="1"/>
  <c r="B40" i="22" s="1"/>
  <c r="F14" i="20" s="1"/>
  <c r="I73" i="22"/>
  <c r="T70" i="22"/>
  <c r="T66" i="22"/>
  <c r="J62" i="22"/>
  <c r="I61" i="22"/>
  <c r="I59" i="22"/>
  <c r="J54" i="22"/>
  <c r="I74" i="22"/>
  <c r="I66" i="22"/>
  <c r="J72" i="22"/>
  <c r="X72" i="22"/>
  <c r="O45" i="22"/>
  <c r="O69" i="22" s="1"/>
  <c r="B44" i="22" s="1"/>
  <c r="F18" i="20" s="1"/>
  <c r="J64" i="22"/>
  <c r="T65" i="22"/>
  <c r="I57" i="22"/>
  <c r="I72" i="22"/>
  <c r="I64" i="22"/>
  <c r="AB56" i="22"/>
  <c r="Z56" i="22"/>
  <c r="K73" i="22"/>
  <c r="K59" i="22"/>
  <c r="P39" i="22"/>
  <c r="O39" i="22"/>
  <c r="O63" i="22" s="1"/>
  <c r="B38" i="22" s="1"/>
  <c r="F12" i="20" s="1"/>
  <c r="W47" i="22"/>
  <c r="W35" i="22"/>
  <c r="AA35" i="22" s="1"/>
  <c r="AA59" i="22" s="1"/>
  <c r="C34" i="22" s="1"/>
  <c r="G8" i="20" s="1"/>
  <c r="W26" i="22"/>
  <c r="K70" i="22"/>
  <c r="W44" i="22"/>
  <c r="AA44" i="22" s="1"/>
  <c r="AA68" i="22" s="1"/>
  <c r="C43" i="22" s="1"/>
  <c r="G17" i="20" s="1"/>
  <c r="W40" i="22"/>
  <c r="P56" i="22"/>
  <c r="N56" i="22"/>
  <c r="P42" i="22"/>
  <c r="O42" i="22"/>
  <c r="O66" i="22" s="1"/>
  <c r="B41" i="22" s="1"/>
  <c r="F15" i="20" s="1"/>
  <c r="P38" i="22"/>
  <c r="O38" i="22"/>
  <c r="O62" i="22" s="1"/>
  <c r="B37" i="22" s="1"/>
  <c r="F11" i="20" s="1"/>
  <c r="L63" i="22"/>
  <c r="O48" i="22"/>
  <c r="O72" i="22" s="1"/>
  <c r="B47" i="22" s="1"/>
  <c r="F21" i="20" s="1"/>
  <c r="V48" i="22"/>
  <c r="W45" i="22"/>
  <c r="AB45" i="22" s="1"/>
  <c r="W46" i="22"/>
  <c r="L60" i="22"/>
  <c r="K69" i="22"/>
  <c r="P34" i="22"/>
  <c r="O34" i="22"/>
  <c r="O58" i="22" s="1"/>
  <c r="B33" i="22" s="1"/>
  <c r="F7" i="20" s="1"/>
  <c r="K55" i="22"/>
  <c r="AB36" i="22"/>
  <c r="AA36" i="22"/>
  <c r="AA60" i="22" s="1"/>
  <c r="C35" i="22" s="1"/>
  <c r="G9" i="20" s="1"/>
  <c r="P35" i="22"/>
  <c r="P46" i="22"/>
  <c r="O46" i="22"/>
  <c r="O70" i="22" s="1"/>
  <c r="B45" i="22" s="1"/>
  <c r="F19" i="20" s="1"/>
  <c r="L70" i="22"/>
  <c r="L65" i="22"/>
  <c r="W38" i="22"/>
  <c r="AB38" i="22" s="1"/>
  <c r="O36" i="22"/>
  <c r="O60" i="22" s="1"/>
  <c r="B35" i="22" s="1"/>
  <c r="F9" i="20" s="1"/>
  <c r="O33" i="22"/>
  <c r="O57" i="22" s="1"/>
  <c r="B32" i="22" s="1"/>
  <c r="F6" i="20" s="1"/>
  <c r="P33" i="22"/>
  <c r="P47" i="22"/>
  <c r="O47" i="22"/>
  <c r="O71" i="22" s="1"/>
  <c r="B46" i="22" s="1"/>
  <c r="F20" i="20" s="1"/>
  <c r="P50" i="22"/>
  <c r="O50" i="22"/>
  <c r="O74" i="22" s="1"/>
  <c r="B49" i="22" s="1"/>
  <c r="F23" i="20" s="1"/>
  <c r="P49" i="22"/>
  <c r="P44" i="22"/>
  <c r="O44" i="22"/>
  <c r="O68" i="22" s="1"/>
  <c r="B43" i="22" s="1"/>
  <c r="F17" i="20" s="1"/>
  <c r="AB60" i="22"/>
  <c r="W31" i="22"/>
  <c r="AA31" i="22" s="1"/>
  <c r="AA55" i="22" s="1"/>
  <c r="C30" i="22" s="1"/>
  <c r="G4" i="20" s="1"/>
  <c r="K71" i="22"/>
  <c r="O31" i="22"/>
  <c r="O55" i="22" s="1"/>
  <c r="B30" i="22" s="1"/>
  <c r="F4" i="20" s="1"/>
  <c r="P31" i="22"/>
  <c r="W50" i="22"/>
  <c r="K68" i="22"/>
  <c r="AA32" i="22"/>
  <c r="AA56" i="22" s="1"/>
  <c r="C31" i="22" s="1"/>
  <c r="G5" i="20" s="1"/>
  <c r="AB32" i="22"/>
  <c r="K74" i="22"/>
  <c r="K62" i="22"/>
  <c r="O32" i="22"/>
  <c r="O56" i="22" s="1"/>
  <c r="B31" i="22" s="1"/>
  <c r="F5" i="20" s="1"/>
  <c r="P32" i="22"/>
  <c r="V46" i="22"/>
  <c r="V26" i="22"/>
  <c r="V34" i="22"/>
  <c r="V30" i="22"/>
  <c r="AA30" i="22" s="1"/>
  <c r="AA54" i="22" s="1"/>
  <c r="C29" i="22" s="1"/>
  <c r="G3" i="20" s="1"/>
  <c r="K64" i="22"/>
  <c r="L72" i="21"/>
  <c r="L68" i="21"/>
  <c r="W71" i="21"/>
  <c r="K74" i="21"/>
  <c r="M72" i="21"/>
  <c r="L63" i="21"/>
  <c r="M69" i="21"/>
  <c r="Y63" i="21"/>
  <c r="W74" i="21"/>
  <c r="I74" i="21"/>
  <c r="K71" i="21"/>
  <c r="K55" i="21"/>
  <c r="W70" i="21"/>
  <c r="M71" i="21"/>
  <c r="M67" i="21"/>
  <c r="M63" i="21"/>
  <c r="W59" i="21"/>
  <c r="W64" i="21"/>
  <c r="W73" i="21"/>
  <c r="W69" i="21"/>
  <c r="M65" i="21"/>
  <c r="L60" i="21"/>
  <c r="K59" i="21"/>
  <c r="M74" i="21"/>
  <c r="AA33" i="21"/>
  <c r="AA57" i="21" s="1"/>
  <c r="C32" i="21" s="1"/>
  <c r="E6" i="20" s="1"/>
  <c r="P46" i="21"/>
  <c r="O46" i="21"/>
  <c r="P37" i="21"/>
  <c r="O37" i="21"/>
  <c r="O61" i="21" s="1"/>
  <c r="B36" i="21" s="1"/>
  <c r="D10" i="20" s="1"/>
  <c r="X72" i="21"/>
  <c r="T68" i="21"/>
  <c r="AA41" i="21"/>
  <c r="AA65" i="21" s="1"/>
  <c r="C40" i="21" s="1"/>
  <c r="E14" i="20" s="1"/>
  <c r="T61" i="21"/>
  <c r="X70" i="21"/>
  <c r="K68" i="21"/>
  <c r="O41" i="21"/>
  <c r="O65" i="21" s="1"/>
  <c r="B40" i="21" s="1"/>
  <c r="D14" i="20" s="1"/>
  <c r="P41" i="21"/>
  <c r="AB36" i="21"/>
  <c r="O44" i="21"/>
  <c r="O68" i="21" s="1"/>
  <c r="B43" i="21" s="1"/>
  <c r="D17" i="20" s="1"/>
  <c r="V40" i="21"/>
  <c r="P36" i="21"/>
  <c r="O36" i="21"/>
  <c r="O60" i="21" s="1"/>
  <c r="B35" i="21" s="1"/>
  <c r="D9" i="20" s="1"/>
  <c r="H74" i="21"/>
  <c r="L70" i="21"/>
  <c r="L65" i="21"/>
  <c r="X68" i="21"/>
  <c r="P39" i="21"/>
  <c r="O39" i="21"/>
  <c r="O63" i="21" s="1"/>
  <c r="B38" i="21" s="1"/>
  <c r="D12" i="20" s="1"/>
  <c r="X73" i="21"/>
  <c r="K62" i="21"/>
  <c r="AA39" i="21"/>
  <c r="AA63" i="21" s="1"/>
  <c r="C38" i="21" s="1"/>
  <c r="E12" i="20" s="1"/>
  <c r="AB39" i="21"/>
  <c r="O33" i="21"/>
  <c r="O57" i="21" s="1"/>
  <c r="B32" i="21" s="1"/>
  <c r="D6" i="20" s="1"/>
  <c r="W50" i="21"/>
  <c r="X63" i="21"/>
  <c r="AB63" i="21" s="1"/>
  <c r="W47" i="21"/>
  <c r="O35" i="21"/>
  <c r="O59" i="21" s="1"/>
  <c r="B34" i="21" s="1"/>
  <c r="D8" i="20" s="1"/>
  <c r="X56" i="21"/>
  <c r="P45" i="21"/>
  <c r="X60" i="21"/>
  <c r="X74" i="21"/>
  <c r="T66" i="21"/>
  <c r="P47" i="21"/>
  <c r="O47" i="21"/>
  <c r="O71" i="21" s="1"/>
  <c r="B46" i="21" s="1"/>
  <c r="D20" i="20" s="1"/>
  <c r="K64" i="21"/>
  <c r="V48" i="21"/>
  <c r="V47" i="21"/>
  <c r="V43" i="21"/>
  <c r="V38" i="21"/>
  <c r="V50" i="21"/>
  <c r="V46" i="21"/>
  <c r="V26" i="21"/>
  <c r="V34" i="21"/>
  <c r="H69" i="21"/>
  <c r="P57" i="21"/>
  <c r="AA30" i="21" l="1"/>
  <c r="AA54" i="21" s="1"/>
  <c r="C29" i="21" s="1"/>
  <c r="E3" i="20" s="1"/>
  <c r="N62" i="21"/>
  <c r="P30" i="21"/>
  <c r="AB35" i="22"/>
  <c r="P43" i="22"/>
  <c r="AA42" i="21"/>
  <c r="AA66" i="21" s="1"/>
  <c r="C41" i="21" s="1"/>
  <c r="E15" i="20" s="1"/>
  <c r="AA40" i="25"/>
  <c r="AA64" i="25" s="1"/>
  <c r="C39" i="25" s="1"/>
  <c r="K13" i="20" s="1"/>
  <c r="AB47" i="25"/>
  <c r="AB42" i="22"/>
  <c r="P66" i="21"/>
  <c r="P68" i="24"/>
  <c r="V54" i="25"/>
  <c r="AB54" i="25" s="1"/>
  <c r="V67" i="25"/>
  <c r="AA31" i="26"/>
  <c r="AA55" i="26" s="1"/>
  <c r="C30" i="26" s="1"/>
  <c r="M4" i="20" s="1"/>
  <c r="P64" i="26"/>
  <c r="AB33" i="26"/>
  <c r="AA38" i="25"/>
  <c r="AA62" i="25" s="1"/>
  <c r="C37" i="25" s="1"/>
  <c r="K11" i="20" s="1"/>
  <c r="V72" i="25"/>
  <c r="V66" i="25"/>
  <c r="V71" i="25"/>
  <c r="V74" i="25"/>
  <c r="N60" i="24"/>
  <c r="O34" i="21"/>
  <c r="O58" i="21" s="1"/>
  <c r="B33" i="21" s="1"/>
  <c r="D7" i="20" s="1"/>
  <c r="B45" i="21"/>
  <c r="D19" i="20" s="1"/>
  <c r="O70" i="21"/>
  <c r="P30" i="22"/>
  <c r="N54" i="22"/>
  <c r="H74" i="22"/>
  <c r="P74" i="22" s="1"/>
  <c r="H72" i="22"/>
  <c r="H58" i="22"/>
  <c r="P58" i="22" s="1"/>
  <c r="AB35" i="25"/>
  <c r="N73" i="26"/>
  <c r="AB30" i="26"/>
  <c r="N66" i="26"/>
  <c r="AB39" i="26"/>
  <c r="O38" i="21"/>
  <c r="O62" i="21" s="1"/>
  <c r="B37" i="21" s="1"/>
  <c r="D11" i="20" s="1"/>
  <c r="AB50" i="22"/>
  <c r="H59" i="22"/>
  <c r="N59" i="22" s="1"/>
  <c r="H66" i="22"/>
  <c r="P66" i="22" s="1"/>
  <c r="H61" i="22"/>
  <c r="H67" i="22"/>
  <c r="N67" i="22" s="1"/>
  <c r="AB35" i="21"/>
  <c r="H70" i="22"/>
  <c r="P70" i="22" s="1"/>
  <c r="AA37" i="22"/>
  <c r="AA61" i="22" s="1"/>
  <c r="C36" i="22" s="1"/>
  <c r="G10" i="20" s="1"/>
  <c r="AA49" i="24"/>
  <c r="AA73" i="24" s="1"/>
  <c r="C48" i="24" s="1"/>
  <c r="I22" i="20" s="1"/>
  <c r="AB37" i="24"/>
  <c r="N64" i="24"/>
  <c r="P58" i="24"/>
  <c r="N54" i="24"/>
  <c r="N59" i="24"/>
  <c r="Z55" i="25"/>
  <c r="AB48" i="26"/>
  <c r="AB34" i="22"/>
  <c r="O37" i="22"/>
  <c r="O61" i="22" s="1"/>
  <c r="B36" i="22" s="1"/>
  <c r="F10" i="20" s="1"/>
  <c r="O40" i="22"/>
  <c r="O64" i="22" s="1"/>
  <c r="B39" i="22" s="1"/>
  <c r="F13" i="20" s="1"/>
  <c r="AA48" i="22"/>
  <c r="AA72" i="22" s="1"/>
  <c r="C47" i="22" s="1"/>
  <c r="G21" i="20" s="1"/>
  <c r="H71" i="22"/>
  <c r="H55" i="22"/>
  <c r="P55" i="22" s="1"/>
  <c r="H65" i="22"/>
  <c r="P65" i="22" s="1"/>
  <c r="AB46" i="24"/>
  <c r="N71" i="24"/>
  <c r="N63" i="26"/>
  <c r="N55" i="26"/>
  <c r="AB50" i="25"/>
  <c r="P63" i="25"/>
  <c r="AB62" i="25"/>
  <c r="AA37" i="25"/>
  <c r="AA61" i="25" s="1"/>
  <c r="C36" i="25" s="1"/>
  <c r="K10" i="20" s="1"/>
  <c r="AA48" i="26"/>
  <c r="AA72" i="26" s="1"/>
  <c r="C47" i="26" s="1"/>
  <c r="M21" i="20" s="1"/>
  <c r="P69" i="26"/>
  <c r="P62" i="26"/>
  <c r="AA39" i="26"/>
  <c r="AA63" i="26" s="1"/>
  <c r="C38" i="26" s="1"/>
  <c r="M12" i="20" s="1"/>
  <c r="N70" i="26"/>
  <c r="N65" i="26"/>
  <c r="AA44" i="25"/>
  <c r="AA68" i="25" s="1"/>
  <c r="C43" i="25" s="1"/>
  <c r="K17" i="20" s="1"/>
  <c r="N73" i="25"/>
  <c r="AB37" i="25"/>
  <c r="AB38" i="26"/>
  <c r="AB32" i="26"/>
  <c r="P68" i="26"/>
  <c r="AB46" i="26"/>
  <c r="N60" i="26"/>
  <c r="N74" i="25"/>
  <c r="AB43" i="25"/>
  <c r="AB45" i="25"/>
  <c r="AB49" i="25"/>
  <c r="AA43" i="25"/>
  <c r="AA67" i="25" s="1"/>
  <c r="C42" i="25" s="1"/>
  <c r="K16" i="20" s="1"/>
  <c r="P74" i="25"/>
  <c r="AA45" i="25"/>
  <c r="AA69" i="25" s="1"/>
  <c r="C44" i="25" s="1"/>
  <c r="K18" i="20" s="1"/>
  <c r="AA46" i="26"/>
  <c r="AA70" i="26" s="1"/>
  <c r="C45" i="26" s="1"/>
  <c r="M19" i="20" s="1"/>
  <c r="AA33" i="26"/>
  <c r="AA57" i="26" s="1"/>
  <c r="C32" i="26" s="1"/>
  <c r="M6" i="20" s="1"/>
  <c r="AB34" i="25"/>
  <c r="AB42" i="26"/>
  <c r="N67" i="26"/>
  <c r="P57" i="22"/>
  <c r="AB47" i="24"/>
  <c r="AB37" i="22"/>
  <c r="AA35" i="21"/>
  <c r="AA59" i="21" s="1"/>
  <c r="C34" i="21" s="1"/>
  <c r="E8" i="20" s="1"/>
  <c r="AB49" i="22"/>
  <c r="AA48" i="24"/>
  <c r="AA72" i="24" s="1"/>
  <c r="C47" i="24" s="1"/>
  <c r="I21" i="20" s="1"/>
  <c r="P62" i="24"/>
  <c r="H69" i="22"/>
  <c r="P69" i="22" s="1"/>
  <c r="H60" i="22"/>
  <c r="N60" i="22" s="1"/>
  <c r="H64" i="22"/>
  <c r="N64" i="22" s="1"/>
  <c r="P49" i="21"/>
  <c r="N56" i="21"/>
  <c r="AA39" i="22"/>
  <c r="AA63" i="22" s="1"/>
  <c r="C38" i="22" s="1"/>
  <c r="G12" i="20" s="1"/>
  <c r="AB47" i="22"/>
  <c r="P63" i="22"/>
  <c r="N62" i="24"/>
  <c r="AA35" i="24"/>
  <c r="AA59" i="24" s="1"/>
  <c r="C34" i="24" s="1"/>
  <c r="I8" i="20" s="1"/>
  <c r="AA32" i="24"/>
  <c r="AA56" i="24" s="1"/>
  <c r="C31" i="24" s="1"/>
  <c r="I5" i="20" s="1"/>
  <c r="AA49" i="21"/>
  <c r="AA73" i="21" s="1"/>
  <c r="C48" i="21" s="1"/>
  <c r="E22" i="20" s="1"/>
  <c r="P62" i="21"/>
  <c r="P42" i="21"/>
  <c r="N66" i="21"/>
  <c r="AB33" i="22"/>
  <c r="AA49" i="22"/>
  <c r="AA73" i="22" s="1"/>
  <c r="C48" i="22" s="1"/>
  <c r="G22" i="20" s="1"/>
  <c r="P56" i="24"/>
  <c r="N68" i="24"/>
  <c r="P63" i="24"/>
  <c r="P64" i="24"/>
  <c r="P50" i="21"/>
  <c r="P40" i="21"/>
  <c r="O43" i="21"/>
  <c r="O67" i="21" s="1"/>
  <c r="B42" i="21" s="1"/>
  <c r="D16" i="20" s="1"/>
  <c r="N71" i="22"/>
  <c r="Y69" i="22"/>
  <c r="AA47" i="22"/>
  <c r="AA71" i="22" s="1"/>
  <c r="C46" i="22" s="1"/>
  <c r="G20" i="20" s="1"/>
  <c r="H70" i="21"/>
  <c r="N70" i="21" s="1"/>
  <c r="H60" i="21"/>
  <c r="P60" i="21" s="1"/>
  <c r="H72" i="21"/>
  <c r="N72" i="21" s="1"/>
  <c r="N61" i="22"/>
  <c r="AA40" i="21"/>
  <c r="AA64" i="21" s="1"/>
  <c r="C39" i="21" s="1"/>
  <c r="E13" i="20" s="1"/>
  <c r="AA43" i="22"/>
  <c r="AA67" i="22" s="1"/>
  <c r="C42" i="22" s="1"/>
  <c r="G16" i="20" s="1"/>
  <c r="AA34" i="24"/>
  <c r="AA58" i="24" s="1"/>
  <c r="C33" i="24" s="1"/>
  <c r="I7" i="20" s="1"/>
  <c r="AA47" i="24"/>
  <c r="AA71" i="24" s="1"/>
  <c r="C46" i="24" s="1"/>
  <c r="I20" i="20" s="1"/>
  <c r="P59" i="24"/>
  <c r="H59" i="21"/>
  <c r="N59" i="21" s="1"/>
  <c r="AA50" i="21"/>
  <c r="AA74" i="21" s="1"/>
  <c r="C49" i="21" s="1"/>
  <c r="E23" i="20" s="1"/>
  <c r="H64" i="21"/>
  <c r="N64" i="21" s="1"/>
  <c r="H71" i="21"/>
  <c r="P71" i="21" s="1"/>
  <c r="H54" i="21"/>
  <c r="N54" i="21" s="1"/>
  <c r="H67" i="21"/>
  <c r="P67" i="21" s="1"/>
  <c r="H58" i="21"/>
  <c r="N61" i="21"/>
  <c r="AA45" i="24"/>
  <c r="AA69" i="24" s="1"/>
  <c r="C44" i="24" s="1"/>
  <c r="I18" i="20" s="1"/>
  <c r="N61" i="24"/>
  <c r="Y65" i="22"/>
  <c r="AB65" i="22" s="1"/>
  <c r="P68" i="22"/>
  <c r="Y73" i="22"/>
  <c r="H73" i="21"/>
  <c r="N73" i="21" s="1"/>
  <c r="H55" i="21"/>
  <c r="N55" i="21" s="1"/>
  <c r="AB49" i="21"/>
  <c r="AB45" i="21"/>
  <c r="AA31" i="21"/>
  <c r="AA55" i="21" s="1"/>
  <c r="C30" i="21" s="1"/>
  <c r="E4" i="20" s="1"/>
  <c r="AB57" i="21"/>
  <c r="H68" i="21"/>
  <c r="N63" i="24"/>
  <c r="AA40" i="24"/>
  <c r="AA64" i="24" s="1"/>
  <c r="C39" i="24" s="1"/>
  <c r="I13" i="20" s="1"/>
  <c r="P70" i="24"/>
  <c r="N56" i="24"/>
  <c r="N72" i="24"/>
  <c r="N55" i="24"/>
  <c r="P71" i="24"/>
  <c r="N68" i="26"/>
  <c r="N74" i="26"/>
  <c r="N57" i="26"/>
  <c r="P55" i="26"/>
  <c r="AB31" i="26"/>
  <c r="P73" i="25"/>
  <c r="U65" i="26"/>
  <c r="U61" i="26"/>
  <c r="AB61" i="26" s="1"/>
  <c r="U66" i="26"/>
  <c r="AB66" i="26" s="1"/>
  <c r="U68" i="26"/>
  <c r="U74" i="26"/>
  <c r="U56" i="26"/>
  <c r="U59" i="26"/>
  <c r="U69" i="26"/>
  <c r="U58" i="26"/>
  <c r="Z58" i="26" s="1"/>
  <c r="U60" i="26"/>
  <c r="Z60" i="26" s="1"/>
  <c r="U63" i="26"/>
  <c r="U71" i="26"/>
  <c r="U72" i="26"/>
  <c r="U73" i="26"/>
  <c r="U64" i="26"/>
  <c r="U67" i="26"/>
  <c r="AB67" i="26" s="1"/>
  <c r="U70" i="26"/>
  <c r="U57" i="26"/>
  <c r="AA42" i="26"/>
  <c r="AA66" i="26" s="1"/>
  <c r="C41" i="26" s="1"/>
  <c r="M15" i="20" s="1"/>
  <c r="N71" i="26"/>
  <c r="P74" i="26"/>
  <c r="P70" i="26"/>
  <c r="P66" i="26"/>
  <c r="N61" i="26"/>
  <c r="AA32" i="26"/>
  <c r="AA56" i="26" s="1"/>
  <c r="C31" i="26" s="1"/>
  <c r="M5" i="20" s="1"/>
  <c r="P71" i="26"/>
  <c r="P59" i="26"/>
  <c r="W55" i="26"/>
  <c r="AB55" i="26" s="1"/>
  <c r="W64" i="26"/>
  <c r="W69" i="26"/>
  <c r="W71" i="26"/>
  <c r="W59" i="26"/>
  <c r="W62" i="26"/>
  <c r="Z62" i="26" s="1"/>
  <c r="W73" i="26"/>
  <c r="W68" i="26"/>
  <c r="W70" i="26"/>
  <c r="W74" i="26"/>
  <c r="N64" i="26"/>
  <c r="AB34" i="26"/>
  <c r="AA34" i="26"/>
  <c r="AA58" i="26" s="1"/>
  <c r="C33" i="26" s="1"/>
  <c r="M7" i="20" s="1"/>
  <c r="AB40" i="26"/>
  <c r="AA40" i="26"/>
  <c r="AA64" i="26" s="1"/>
  <c r="C39" i="26" s="1"/>
  <c r="M13" i="20" s="1"/>
  <c r="P63" i="26"/>
  <c r="Z67" i="26"/>
  <c r="P61" i="26"/>
  <c r="AB44" i="26"/>
  <c r="AA44" i="26"/>
  <c r="AA68" i="26" s="1"/>
  <c r="C43" i="26" s="1"/>
  <c r="M17" i="20" s="1"/>
  <c r="AA38" i="26"/>
  <c r="AA62" i="26" s="1"/>
  <c r="C37" i="26" s="1"/>
  <c r="M11" i="20" s="1"/>
  <c r="AB50" i="26"/>
  <c r="AA50" i="26"/>
  <c r="AA74" i="26" s="1"/>
  <c r="C49" i="26" s="1"/>
  <c r="M23" i="20" s="1"/>
  <c r="AB58" i="26"/>
  <c r="AA47" i="26"/>
  <c r="AA71" i="26" s="1"/>
  <c r="C46" i="26" s="1"/>
  <c r="M20" i="20" s="1"/>
  <c r="AB47" i="26"/>
  <c r="AB35" i="26"/>
  <c r="AA35" i="26"/>
  <c r="AA59" i="26" s="1"/>
  <c r="C34" i="26" s="1"/>
  <c r="M8" i="20" s="1"/>
  <c r="Z72" i="26"/>
  <c r="AB72" i="26"/>
  <c r="AB36" i="26"/>
  <c r="AA36" i="26"/>
  <c r="AA60" i="26" s="1"/>
  <c r="C35" i="26" s="1"/>
  <c r="M9" i="20" s="1"/>
  <c r="N62" i="26"/>
  <c r="P72" i="26"/>
  <c r="AB43" i="26"/>
  <c r="AA43" i="26"/>
  <c r="AA67" i="26" s="1"/>
  <c r="C42" i="26" s="1"/>
  <c r="M16" i="20" s="1"/>
  <c r="N59" i="26"/>
  <c r="P73" i="26"/>
  <c r="AB37" i="26"/>
  <c r="AA37" i="26"/>
  <c r="AA61" i="26" s="1"/>
  <c r="C36" i="26" s="1"/>
  <c r="M10" i="20" s="1"/>
  <c r="AA49" i="26"/>
  <c r="AA73" i="26" s="1"/>
  <c r="C48" i="26" s="1"/>
  <c r="M22" i="20" s="1"/>
  <c r="AB49" i="26"/>
  <c r="AB41" i="26"/>
  <c r="AA41" i="26"/>
  <c r="AA65" i="26" s="1"/>
  <c r="C40" i="26" s="1"/>
  <c r="M14" i="20" s="1"/>
  <c r="AB45" i="26"/>
  <c r="AA45" i="26"/>
  <c r="AA69" i="26" s="1"/>
  <c r="C44" i="26" s="1"/>
  <c r="M18" i="20" s="1"/>
  <c r="AB54" i="26"/>
  <c r="Z54" i="26"/>
  <c r="N69" i="26"/>
  <c r="AB41" i="25"/>
  <c r="AA46" i="25"/>
  <c r="AA70" i="25" s="1"/>
  <c r="C45" i="25" s="1"/>
  <c r="K19" i="20" s="1"/>
  <c r="AB30" i="25"/>
  <c r="AB42" i="25"/>
  <c r="N66" i="25"/>
  <c r="P66" i="25"/>
  <c r="N72" i="25"/>
  <c r="P72" i="25"/>
  <c r="AB33" i="25"/>
  <c r="AA33" i="25"/>
  <c r="AA57" i="25" s="1"/>
  <c r="C32" i="25" s="1"/>
  <c r="K6" i="20" s="1"/>
  <c r="P65" i="25"/>
  <c r="N65" i="25"/>
  <c r="Y69" i="25"/>
  <c r="Y57" i="25"/>
  <c r="Y61" i="25"/>
  <c r="Y65" i="25"/>
  <c r="Y71" i="25"/>
  <c r="Y72" i="25"/>
  <c r="Y67" i="25"/>
  <c r="Y73" i="25"/>
  <c r="Y63" i="25"/>
  <c r="Y74" i="25"/>
  <c r="P58" i="25"/>
  <c r="N58" i="25"/>
  <c r="N70" i="25"/>
  <c r="P70" i="25"/>
  <c r="AA49" i="25"/>
  <c r="AA73" i="25" s="1"/>
  <c r="C48" i="25" s="1"/>
  <c r="K22" i="20" s="1"/>
  <c r="AB48" i="25"/>
  <c r="AA48" i="25"/>
  <c r="AA72" i="25" s="1"/>
  <c r="C47" i="25" s="1"/>
  <c r="K21" i="20" s="1"/>
  <c r="AB39" i="25"/>
  <c r="AA39" i="25"/>
  <c r="AA63" i="25" s="1"/>
  <c r="C38" i="25" s="1"/>
  <c r="K12" i="20" s="1"/>
  <c r="P54" i="25"/>
  <c r="N54" i="25"/>
  <c r="P62" i="25"/>
  <c r="N62" i="25"/>
  <c r="N64" i="25"/>
  <c r="P64" i="25"/>
  <c r="N71" i="25"/>
  <c r="P71" i="25"/>
  <c r="AA34" i="25"/>
  <c r="AA58" i="25" s="1"/>
  <c r="C33" i="25" s="1"/>
  <c r="K7" i="20" s="1"/>
  <c r="X66" i="25"/>
  <c r="X56" i="25"/>
  <c r="X74" i="25"/>
  <c r="X60" i="25"/>
  <c r="X63" i="25"/>
  <c r="X73" i="25"/>
  <c r="X70" i="25"/>
  <c r="X65" i="25"/>
  <c r="X68" i="25"/>
  <c r="X72" i="25"/>
  <c r="AA50" i="25"/>
  <c r="AA74" i="25" s="1"/>
  <c r="C49" i="25" s="1"/>
  <c r="K23" i="20" s="1"/>
  <c r="AA41" i="25"/>
  <c r="AA65" i="25" s="1"/>
  <c r="C40" i="25" s="1"/>
  <c r="K14" i="20" s="1"/>
  <c r="N55" i="25"/>
  <c r="P55" i="25"/>
  <c r="AA36" i="25"/>
  <c r="AA60" i="25" s="1"/>
  <c r="C35" i="25" s="1"/>
  <c r="K9" i="20" s="1"/>
  <c r="AA42" i="25"/>
  <c r="AA66" i="25" s="1"/>
  <c r="C41" i="25" s="1"/>
  <c r="K15" i="20" s="1"/>
  <c r="U66" i="25"/>
  <c r="U71" i="25"/>
  <c r="U56" i="25"/>
  <c r="U59" i="25"/>
  <c r="U63" i="25"/>
  <c r="U67" i="25"/>
  <c r="U70" i="25"/>
  <c r="U74" i="25"/>
  <c r="U61" i="25"/>
  <c r="U64" i="25"/>
  <c r="U69" i="25"/>
  <c r="U60" i="25"/>
  <c r="U68" i="25"/>
  <c r="U72" i="25"/>
  <c r="U73" i="25"/>
  <c r="U57" i="25"/>
  <c r="U58" i="25"/>
  <c r="U65" i="25"/>
  <c r="P69" i="25"/>
  <c r="N69" i="25"/>
  <c r="P60" i="25"/>
  <c r="N60" i="25"/>
  <c r="P67" i="25"/>
  <c r="N67" i="25"/>
  <c r="AA32" i="25"/>
  <c r="AA56" i="25" s="1"/>
  <c r="C31" i="25" s="1"/>
  <c r="K5" i="20" s="1"/>
  <c r="AB32" i="25"/>
  <c r="P59" i="25"/>
  <c r="N59" i="25"/>
  <c r="N68" i="25"/>
  <c r="P68" i="25"/>
  <c r="P72" i="24"/>
  <c r="P74" i="24"/>
  <c r="P55" i="24"/>
  <c r="N73" i="24"/>
  <c r="N67" i="24"/>
  <c r="N70" i="24"/>
  <c r="N65" i="24"/>
  <c r="AA46" i="24"/>
  <c r="AA70" i="24" s="1"/>
  <c r="C45" i="24" s="1"/>
  <c r="I19" i="20" s="1"/>
  <c r="P73" i="24"/>
  <c r="P65" i="24"/>
  <c r="P69" i="24"/>
  <c r="N74" i="24"/>
  <c r="P67" i="24"/>
  <c r="N58" i="24"/>
  <c r="N57" i="24"/>
  <c r="AB40" i="24"/>
  <c r="AB49" i="24"/>
  <c r="AB45" i="24"/>
  <c r="P61" i="24"/>
  <c r="N66" i="24"/>
  <c r="U57" i="24"/>
  <c r="U61" i="24"/>
  <c r="U72" i="24"/>
  <c r="U74" i="24"/>
  <c r="U69" i="24"/>
  <c r="U70" i="24"/>
  <c r="U59" i="24"/>
  <c r="U64" i="24"/>
  <c r="U66" i="24"/>
  <c r="U71" i="24"/>
  <c r="U60" i="24"/>
  <c r="U67" i="24"/>
  <c r="U73" i="24"/>
  <c r="U63" i="24"/>
  <c r="U58" i="24"/>
  <c r="U65" i="24"/>
  <c r="U56" i="24"/>
  <c r="U68" i="24"/>
  <c r="AA41" i="24"/>
  <c r="AA65" i="24" s="1"/>
  <c r="C40" i="24" s="1"/>
  <c r="I14" i="20" s="1"/>
  <c r="P66" i="24"/>
  <c r="AB30" i="24"/>
  <c r="AA30" i="24"/>
  <c r="AA54" i="24" s="1"/>
  <c r="C29" i="24" s="1"/>
  <c r="I3" i="20" s="1"/>
  <c r="AB36" i="24"/>
  <c r="AA36" i="24"/>
  <c r="AA60" i="24" s="1"/>
  <c r="C35" i="24" s="1"/>
  <c r="I9" i="20" s="1"/>
  <c r="AA42" i="24"/>
  <c r="AA66" i="24" s="1"/>
  <c r="C41" i="24" s="1"/>
  <c r="I15" i="20" s="1"/>
  <c r="AB42" i="24"/>
  <c r="AB43" i="24"/>
  <c r="AB34" i="24"/>
  <c r="AB38" i="24"/>
  <c r="AB50" i="24"/>
  <c r="AA50" i="24"/>
  <c r="AA74" i="24" s="1"/>
  <c r="C49" i="24" s="1"/>
  <c r="I23" i="20" s="1"/>
  <c r="AA33" i="24"/>
  <c r="AA57" i="24" s="1"/>
  <c r="C32" i="24" s="1"/>
  <c r="I6" i="20" s="1"/>
  <c r="AB33" i="24"/>
  <c r="Y69" i="24"/>
  <c r="Y73" i="24"/>
  <c r="Y63" i="24"/>
  <c r="Y65" i="24"/>
  <c r="Y61" i="24"/>
  <c r="Y71" i="24"/>
  <c r="Y67" i="24"/>
  <c r="Y57" i="24"/>
  <c r="Y72" i="24"/>
  <c r="Y74" i="24"/>
  <c r="V54" i="24"/>
  <c r="V74" i="24"/>
  <c r="V64" i="24"/>
  <c r="V58" i="24"/>
  <c r="V62" i="24"/>
  <c r="V67" i="24"/>
  <c r="V70" i="24"/>
  <c r="V71" i="24"/>
  <c r="V72" i="24"/>
  <c r="V66" i="24"/>
  <c r="T58" i="24"/>
  <c r="T66" i="24"/>
  <c r="T67" i="24"/>
  <c r="T70" i="24"/>
  <c r="T72" i="24"/>
  <c r="T68" i="24"/>
  <c r="T55" i="24"/>
  <c r="T59" i="24"/>
  <c r="T61" i="24"/>
  <c r="T64" i="24"/>
  <c r="T65" i="24"/>
  <c r="T60" i="24"/>
  <c r="T69" i="24"/>
  <c r="T71" i="24"/>
  <c r="T73" i="24"/>
  <c r="T74" i="24"/>
  <c r="T54" i="24"/>
  <c r="T62" i="24"/>
  <c r="AB48" i="22"/>
  <c r="AB43" i="22"/>
  <c r="AA41" i="22"/>
  <c r="AA65" i="22" s="1"/>
  <c r="C40" i="22" s="1"/>
  <c r="G14" i="20" s="1"/>
  <c r="N62" i="22"/>
  <c r="Y74" i="22"/>
  <c r="Y57" i="22"/>
  <c r="Y63" i="22"/>
  <c r="Y67" i="22"/>
  <c r="Y71" i="22"/>
  <c r="Y61" i="22"/>
  <c r="Z61" i="22" s="1"/>
  <c r="N58" i="22"/>
  <c r="N69" i="22"/>
  <c r="AB40" i="22"/>
  <c r="N57" i="22"/>
  <c r="P67" i="22"/>
  <c r="P54" i="22"/>
  <c r="AB40" i="21"/>
  <c r="Z63" i="21"/>
  <c r="AA45" i="21"/>
  <c r="AA69" i="21" s="1"/>
  <c r="C44" i="21" s="1"/>
  <c r="E18" i="20" s="1"/>
  <c r="Z57" i="21"/>
  <c r="P61" i="21"/>
  <c r="N63" i="21"/>
  <c r="AB32" i="21"/>
  <c r="AA43" i="21"/>
  <c r="AA67" i="21" s="1"/>
  <c r="C42" i="21" s="1"/>
  <c r="E16" i="20" s="1"/>
  <c r="Z56" i="21"/>
  <c r="AA37" i="21"/>
  <c r="AB31" i="21"/>
  <c r="AA34" i="21"/>
  <c r="AA58" i="21" s="1"/>
  <c r="C33" i="21" s="1"/>
  <c r="E7" i="20" s="1"/>
  <c r="T64" i="21"/>
  <c r="T71" i="21"/>
  <c r="P48" i="21"/>
  <c r="T67" i="21"/>
  <c r="T72" i="21"/>
  <c r="T70" i="21"/>
  <c r="T58" i="21"/>
  <c r="T73" i="21"/>
  <c r="AB73" i="21" s="1"/>
  <c r="AA38" i="21"/>
  <c r="AA62" i="21" s="1"/>
  <c r="C37" i="21" s="1"/>
  <c r="E11" i="20" s="1"/>
  <c r="P62" i="22"/>
  <c r="AB44" i="21"/>
  <c r="AA40" i="22"/>
  <c r="AA64" i="22" s="1"/>
  <c r="C39" i="22" s="1"/>
  <c r="G13" i="20" s="1"/>
  <c r="N55" i="22"/>
  <c r="N65" i="22"/>
  <c r="AB44" i="22"/>
  <c r="P72" i="22"/>
  <c r="AA47" i="21"/>
  <c r="AA71" i="21" s="1"/>
  <c r="C46" i="21" s="1"/>
  <c r="E20" i="20" s="1"/>
  <c r="N67" i="21"/>
  <c r="AA44" i="21"/>
  <c r="AA68" i="21" s="1"/>
  <c r="C43" i="21" s="1"/>
  <c r="E17" i="20" s="1"/>
  <c r="T74" i="21"/>
  <c r="T55" i="21"/>
  <c r="Z55" i="21" s="1"/>
  <c r="P54" i="21"/>
  <c r="P72" i="21"/>
  <c r="P61" i="22"/>
  <c r="N73" i="22"/>
  <c r="AA48" i="21"/>
  <c r="AA72" i="21" s="1"/>
  <c r="C47" i="21" s="1"/>
  <c r="E21" i="20" s="1"/>
  <c r="T69" i="21"/>
  <c r="Z69" i="21" s="1"/>
  <c r="T59" i="21"/>
  <c r="Z59" i="21" s="1"/>
  <c r="T65" i="21"/>
  <c r="Z65" i="21" s="1"/>
  <c r="T60" i="21"/>
  <c r="AB60" i="21" s="1"/>
  <c r="T54" i="21"/>
  <c r="N72" i="22"/>
  <c r="AA61" i="21"/>
  <c r="C36" i="21" s="1"/>
  <c r="E10" i="20" s="1"/>
  <c r="AA60" i="21"/>
  <c r="C35" i="21" s="1"/>
  <c r="E9" i="20" s="1"/>
  <c r="AB37" i="21"/>
  <c r="N68" i="22"/>
  <c r="AA46" i="22"/>
  <c r="AA70" i="22" s="1"/>
  <c r="C45" i="22" s="1"/>
  <c r="G19" i="20" s="1"/>
  <c r="AB31" i="22"/>
  <c r="N63" i="22"/>
  <c r="P73" i="22"/>
  <c r="AA38" i="22"/>
  <c r="AA62" i="22" s="1"/>
  <c r="C37" i="22" s="1"/>
  <c r="G11" i="20" s="1"/>
  <c r="AB30" i="22"/>
  <c r="AB46" i="22"/>
  <c r="AA45" i="22"/>
  <c r="AA69" i="22" s="1"/>
  <c r="C44" i="22" s="1"/>
  <c r="G18" i="20" s="1"/>
  <c r="AA50" i="22"/>
  <c r="AA74" i="22" s="1"/>
  <c r="C49" i="22" s="1"/>
  <c r="G23" i="20" s="1"/>
  <c r="AA34" i="22"/>
  <c r="AA58" i="22" s="1"/>
  <c r="C33" i="22" s="1"/>
  <c r="G7" i="20" s="1"/>
  <c r="P59" i="22"/>
  <c r="P71" i="22"/>
  <c r="P64" i="22"/>
  <c r="V54" i="22"/>
  <c r="V64" i="22"/>
  <c r="V66" i="22"/>
  <c r="V72" i="22"/>
  <c r="V62" i="22"/>
  <c r="V67" i="22"/>
  <c r="V74" i="22"/>
  <c r="V58" i="22"/>
  <c r="V70" i="22"/>
  <c r="V71" i="22"/>
  <c r="W64" i="22"/>
  <c r="W71" i="22"/>
  <c r="W59" i="22"/>
  <c r="W73" i="22"/>
  <c r="W70" i="22"/>
  <c r="W74" i="22"/>
  <c r="W69" i="22"/>
  <c r="W68" i="22"/>
  <c r="W62" i="22"/>
  <c r="W55" i="22"/>
  <c r="P65" i="21"/>
  <c r="P63" i="21"/>
  <c r="N68" i="21"/>
  <c r="AB56" i="21"/>
  <c r="AB48" i="21"/>
  <c r="AB50" i="21"/>
  <c r="P69" i="21"/>
  <c r="N69" i="21"/>
  <c r="AA46" i="21"/>
  <c r="AA70" i="21" s="1"/>
  <c r="C45" i="21" s="1"/>
  <c r="E19" i="20" s="1"/>
  <c r="AB46" i="21"/>
  <c r="AB43" i="21"/>
  <c r="AB38" i="21"/>
  <c r="AB59" i="21"/>
  <c r="AB47" i="21"/>
  <c r="AB61" i="21"/>
  <c r="Z61" i="21"/>
  <c r="AB34" i="21"/>
  <c r="AB68" i="21"/>
  <c r="Z68" i="21"/>
  <c r="P68" i="21"/>
  <c r="N65" i="21"/>
  <c r="P64" i="21"/>
  <c r="P74" i="21"/>
  <c r="N74" i="21"/>
  <c r="V72" i="21"/>
  <c r="V71" i="21"/>
  <c r="V70" i="21"/>
  <c r="V74" i="21"/>
  <c r="V64" i="21"/>
  <c r="V54" i="21"/>
  <c r="V66" i="21"/>
  <c r="AB66" i="21" s="1"/>
  <c r="V58" i="21"/>
  <c r="AB58" i="21" s="1"/>
  <c r="V67" i="21"/>
  <c r="V62" i="21"/>
  <c r="N74" i="22" l="1"/>
  <c r="Z54" i="25"/>
  <c r="N60" i="21"/>
  <c r="P59" i="21"/>
  <c r="N70" i="22"/>
  <c r="AB71" i="21"/>
  <c r="Z60" i="21"/>
  <c r="N66" i="22"/>
  <c r="Z64" i="21"/>
  <c r="Z72" i="21"/>
  <c r="Z65" i="22"/>
  <c r="P55" i="21"/>
  <c r="N71" i="21"/>
  <c r="P60" i="22"/>
  <c r="Z55" i="26"/>
  <c r="Z70" i="26"/>
  <c r="Z66" i="26"/>
  <c r="AB70" i="26"/>
  <c r="Z61" i="26"/>
  <c r="AB60" i="26"/>
  <c r="AB61" i="22"/>
  <c r="Z73" i="21"/>
  <c r="P70" i="21"/>
  <c r="N58" i="21"/>
  <c r="P58" i="21"/>
  <c r="P73" i="21"/>
  <c r="AB69" i="21"/>
  <c r="AB55" i="21"/>
  <c r="Z54" i="21"/>
  <c r="AB71" i="26"/>
  <c r="Z63" i="26"/>
  <c r="AB63" i="26"/>
  <c r="Z71" i="26"/>
  <c r="Z57" i="26"/>
  <c r="AB57" i="26"/>
  <c r="AB56" i="26"/>
  <c r="Z56" i="26"/>
  <c r="AB64" i="26"/>
  <c r="AB65" i="26"/>
  <c r="Z65" i="26"/>
  <c r="Z64" i="26"/>
  <c r="AB68" i="26"/>
  <c r="Z68" i="26"/>
  <c r="Z59" i="26"/>
  <c r="AB59" i="26"/>
  <c r="AB62" i="26"/>
  <c r="AB73" i="26"/>
  <c r="Z73" i="26"/>
  <c r="Z69" i="26"/>
  <c r="AB69" i="26"/>
  <c r="AB74" i="26"/>
  <c r="Z74" i="26"/>
  <c r="Z73" i="25"/>
  <c r="AB73" i="25"/>
  <c r="Z69" i="25"/>
  <c r="AB69" i="25"/>
  <c r="Z70" i="25"/>
  <c r="AB70" i="25"/>
  <c r="AB56" i="25"/>
  <c r="Z56" i="25"/>
  <c r="Z65" i="25"/>
  <c r="AB65" i="25"/>
  <c r="Z72" i="25"/>
  <c r="AB72" i="25"/>
  <c r="AB64" i="25"/>
  <c r="Z64" i="25"/>
  <c r="Z67" i="25"/>
  <c r="AB67" i="25"/>
  <c r="Z71" i="25"/>
  <c r="AB71" i="25"/>
  <c r="Z58" i="25"/>
  <c r="AB58" i="25"/>
  <c r="AB68" i="25"/>
  <c r="Z68" i="25"/>
  <c r="Z61" i="25"/>
  <c r="AB61" i="25"/>
  <c r="Z63" i="25"/>
  <c r="AB63" i="25"/>
  <c r="AB66" i="25"/>
  <c r="Z66" i="25"/>
  <c r="Z57" i="25"/>
  <c r="AB57" i="25"/>
  <c r="Z60" i="25"/>
  <c r="AB60" i="25"/>
  <c r="AB74" i="25"/>
  <c r="Z74" i="25"/>
  <c r="Z59" i="25"/>
  <c r="AB59" i="25"/>
  <c r="AB54" i="24"/>
  <c r="Z54" i="24"/>
  <c r="Z61" i="24"/>
  <c r="AB61" i="24"/>
  <c r="Z58" i="24"/>
  <c r="AB58" i="24"/>
  <c r="Z73" i="24"/>
  <c r="AB73" i="24"/>
  <c r="Z65" i="24"/>
  <c r="AB65" i="24"/>
  <c r="Z55" i="24"/>
  <c r="AB55" i="24"/>
  <c r="Z67" i="24"/>
  <c r="AB67" i="24"/>
  <c r="Z62" i="24"/>
  <c r="AB62" i="24"/>
  <c r="Z71" i="24"/>
  <c r="AB71" i="24"/>
  <c r="AB64" i="24"/>
  <c r="Z64" i="24"/>
  <c r="AB68" i="24"/>
  <c r="Z68" i="24"/>
  <c r="AB66" i="24"/>
  <c r="Z66" i="24"/>
  <c r="Z69" i="24"/>
  <c r="AB69" i="24"/>
  <c r="Z72" i="24"/>
  <c r="AB72" i="24"/>
  <c r="Z63" i="24"/>
  <c r="AB63" i="24"/>
  <c r="AB74" i="24"/>
  <c r="Z74" i="24"/>
  <c r="Z60" i="24"/>
  <c r="AB60" i="24"/>
  <c r="Z59" i="24"/>
  <c r="AB59" i="24"/>
  <c r="Z70" i="24"/>
  <c r="AB70" i="24"/>
  <c r="AB56" i="24"/>
  <c r="Z56" i="24"/>
  <c r="Z57" i="24"/>
  <c r="AB57" i="24"/>
  <c r="Z57" i="22"/>
  <c r="AB57" i="22"/>
  <c r="AB63" i="22"/>
  <c r="Z63" i="22"/>
  <c r="Z67" i="21"/>
  <c r="Z58" i="21"/>
  <c r="AB70" i="21"/>
  <c r="AB64" i="21"/>
  <c r="AB74" i="21"/>
  <c r="AB65" i="21"/>
  <c r="AB68" i="22"/>
  <c r="Z68" i="22"/>
  <c r="AB67" i="22"/>
  <c r="Z67" i="22"/>
  <c r="AB69" i="22"/>
  <c r="Z69" i="22"/>
  <c r="Z70" i="22"/>
  <c r="AB70" i="22"/>
  <c r="Z62" i="22"/>
  <c r="AB62" i="22"/>
  <c r="Z54" i="22"/>
  <c r="AB54" i="22"/>
  <c r="Z74" i="22"/>
  <c r="AB74" i="22"/>
  <c r="AB66" i="22"/>
  <c r="Z66" i="22"/>
  <c r="Z73" i="22"/>
  <c r="AB73" i="22"/>
  <c r="AB71" i="22"/>
  <c r="Z71" i="22"/>
  <c r="AB64" i="22"/>
  <c r="Z64" i="22"/>
  <c r="AB59" i="22"/>
  <c r="Z59" i="22"/>
  <c r="Z55" i="22"/>
  <c r="AB55" i="22"/>
  <c r="Z58" i="22"/>
  <c r="AB58" i="22"/>
  <c r="Z72" i="22"/>
  <c r="AB72" i="22"/>
  <c r="Z71" i="21"/>
  <c r="AB54" i="21"/>
  <c r="AB67" i="21"/>
  <c r="Z74" i="21"/>
  <c r="Z70" i="21"/>
  <c r="Z66" i="21"/>
  <c r="AB62" i="21"/>
  <c r="Z62" i="21"/>
  <c r="AB72" i="21"/>
  <c r="I55" i="10" l="1"/>
  <c r="I78" i="10"/>
  <c r="B40" i="10"/>
  <c r="C51" i="10" s="1"/>
  <c r="B55" i="10"/>
  <c r="B63" i="10" s="1"/>
  <c r="O18" i="10"/>
  <c r="A18" i="10"/>
  <c r="A20" i="10"/>
  <c r="AA53" i="12"/>
  <c r="Z53" i="12"/>
  <c r="Z24" i="12" l="1"/>
  <c r="Y24" i="12"/>
  <c r="X24" i="12"/>
  <c r="W24" i="12"/>
  <c r="V24" i="12"/>
  <c r="U24" i="12"/>
  <c r="T24" i="12"/>
  <c r="S24" i="12"/>
  <c r="H24" i="12"/>
  <c r="I24" i="12"/>
  <c r="J24" i="12"/>
  <c r="K24" i="12"/>
  <c r="L24" i="12"/>
  <c r="M24" i="12"/>
  <c r="N24" i="12"/>
  <c r="G24" i="12"/>
  <c r="O3" i="12" l="1"/>
  <c r="P3" i="12"/>
  <c r="Q3" i="12"/>
  <c r="O4" i="12"/>
  <c r="P4" i="12"/>
  <c r="Q4" i="12"/>
  <c r="O5" i="12"/>
  <c r="P5" i="12"/>
  <c r="Q5" i="12"/>
  <c r="O6" i="12"/>
  <c r="P6" i="12"/>
  <c r="Q6" i="12"/>
  <c r="O7" i="12"/>
  <c r="P7" i="12"/>
  <c r="Q7" i="12"/>
  <c r="O8" i="12"/>
  <c r="P8" i="12"/>
  <c r="Q8" i="12"/>
  <c r="O9" i="12"/>
  <c r="P9" i="12"/>
  <c r="Q9" i="12"/>
  <c r="O10" i="12"/>
  <c r="P10" i="12"/>
  <c r="Q10" i="12"/>
  <c r="O11" i="12"/>
  <c r="P11" i="12"/>
  <c r="Q11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O17" i="12"/>
  <c r="P17" i="12"/>
  <c r="Q17" i="12"/>
  <c r="O18" i="12"/>
  <c r="P18" i="12"/>
  <c r="Q18" i="12"/>
  <c r="O19" i="12"/>
  <c r="P19" i="12"/>
  <c r="Q19" i="12"/>
  <c r="O20" i="12"/>
  <c r="P20" i="12"/>
  <c r="Q20" i="12"/>
  <c r="O21" i="12"/>
  <c r="P21" i="12"/>
  <c r="Q21" i="12"/>
  <c r="O22" i="12"/>
  <c r="P22" i="12"/>
  <c r="Q22" i="12"/>
  <c r="O23" i="12"/>
  <c r="P23" i="12"/>
  <c r="Q23" i="12"/>
  <c r="D57" i="11" l="1"/>
  <c r="B57" i="11"/>
  <c r="H47" i="11"/>
  <c r="F47" i="11"/>
  <c r="D47" i="11"/>
  <c r="C47" i="11"/>
  <c r="B47" i="11"/>
  <c r="E18" i="10"/>
  <c r="E47" i="11" s="1"/>
  <c r="J18" i="10"/>
  <c r="G47" i="11" s="1"/>
  <c r="I47" i="11"/>
  <c r="T18" i="10"/>
  <c r="C57" i="11" s="1"/>
  <c r="Y18" i="10"/>
  <c r="E57" i="11" s="1"/>
  <c r="T3" i="12"/>
  <c r="F40" i="11"/>
  <c r="H40" i="11" s="1"/>
  <c r="B50" i="11" s="1"/>
  <c r="D50" i="11" s="1"/>
  <c r="G40" i="11"/>
  <c r="I40" i="11"/>
  <c r="C50" i="11" s="1"/>
  <c r="E50" i="11" s="1"/>
  <c r="E40" i="11"/>
  <c r="D40" i="11"/>
  <c r="D49" i="11"/>
  <c r="B49" i="11"/>
  <c r="H39" i="11"/>
  <c r="F39" i="11"/>
  <c r="D39" i="11"/>
  <c r="B39" i="11"/>
  <c r="P19" i="11"/>
  <c r="K19" i="11"/>
  <c r="F19" i="11"/>
  <c r="A19" i="11"/>
  <c r="K28" i="11"/>
  <c r="F28" i="11"/>
  <c r="I56" i="10"/>
  <c r="J56" i="10"/>
  <c r="K56" i="10"/>
  <c r="I57" i="10"/>
  <c r="J57" i="10"/>
  <c r="K57" i="10"/>
  <c r="I58" i="10"/>
  <c r="J58" i="10"/>
  <c r="K58" i="10"/>
  <c r="I59" i="10"/>
  <c r="J59" i="10"/>
  <c r="K59" i="10"/>
  <c r="I60" i="10"/>
  <c r="J60" i="10"/>
  <c r="K60" i="10"/>
  <c r="K55" i="10"/>
  <c r="J55" i="10"/>
  <c r="C56" i="10"/>
  <c r="D56" i="10"/>
  <c r="E56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55" i="10"/>
  <c r="D55" i="10"/>
  <c r="E55" i="10"/>
  <c r="B56" i="10"/>
  <c r="B57" i="10"/>
  <c r="B58" i="10"/>
  <c r="B59" i="10"/>
  <c r="B60" i="10"/>
  <c r="G71" i="10"/>
  <c r="H71" i="10"/>
  <c r="I79" i="10" s="1"/>
  <c r="F72" i="10"/>
  <c r="F42" i="10"/>
  <c r="G42" i="10"/>
  <c r="W49" i="10" s="1"/>
  <c r="F41" i="10"/>
  <c r="G41" i="10"/>
  <c r="G40" i="10"/>
  <c r="W51" i="10" s="1"/>
  <c r="F40" i="10"/>
  <c r="S51" i="10" s="1"/>
  <c r="G39" i="10"/>
  <c r="F39" i="10"/>
  <c r="E39" i="10"/>
  <c r="D39" i="10"/>
  <c r="C39" i="10"/>
  <c r="B39" i="10"/>
  <c r="H64" i="10"/>
  <c r="H65" i="10"/>
  <c r="H66" i="10"/>
  <c r="H67" i="10"/>
  <c r="H68" i="10"/>
  <c r="H63" i="10"/>
  <c r="A64" i="10"/>
  <c r="A65" i="10"/>
  <c r="A66" i="10"/>
  <c r="A67" i="10"/>
  <c r="A68" i="10"/>
  <c r="A63" i="10"/>
  <c r="D71" i="10"/>
  <c r="A48" i="10"/>
  <c r="A71" i="10" s="1"/>
  <c r="F71" i="10" s="1"/>
  <c r="U48" i="10"/>
  <c r="A76" i="10" s="1"/>
  <c r="F76" i="10" s="1"/>
  <c r="Q48" i="10"/>
  <c r="A75" i="10" s="1"/>
  <c r="F75" i="10" s="1"/>
  <c r="M48" i="10"/>
  <c r="A74" i="10" s="1"/>
  <c r="F74" i="10" s="1"/>
  <c r="I48" i="10"/>
  <c r="A73" i="10" s="1"/>
  <c r="F73" i="10" s="1"/>
  <c r="E48" i="10"/>
  <c r="A72" i="10" s="1"/>
  <c r="H75" i="10" l="1"/>
  <c r="I91" i="10" s="1"/>
  <c r="S49" i="10"/>
  <c r="B75" i="10" s="1"/>
  <c r="W50" i="10"/>
  <c r="C76" i="10" s="1"/>
  <c r="S50" i="10"/>
  <c r="C75" i="10" s="1"/>
  <c r="G75" i="10"/>
  <c r="I90" i="10" s="1"/>
  <c r="D75" i="10"/>
  <c r="H76" i="10"/>
  <c r="I94" i="10" s="1"/>
  <c r="B76" i="10"/>
  <c r="D76" i="10"/>
  <c r="G76" i="10"/>
  <c r="I93" i="10" s="1"/>
  <c r="M2" i="12"/>
  <c r="L2" i="12"/>
  <c r="K2" i="12"/>
  <c r="AC23" i="12" l="1"/>
  <c r="AB23" i="12"/>
  <c r="AA23" i="12"/>
  <c r="Y23" i="12"/>
  <c r="X23" i="12"/>
  <c r="W23" i="12"/>
  <c r="V23" i="12"/>
  <c r="U23" i="12"/>
  <c r="T23" i="12"/>
  <c r="M23" i="12"/>
  <c r="L23" i="12"/>
  <c r="K23" i="12"/>
  <c r="J23" i="12"/>
  <c r="I23" i="12"/>
  <c r="H23" i="12"/>
  <c r="AC22" i="12"/>
  <c r="AB22" i="12"/>
  <c r="AA22" i="12"/>
  <c r="Y22" i="12"/>
  <c r="X22" i="12"/>
  <c r="W22" i="12"/>
  <c r="V22" i="12"/>
  <c r="U22" i="12"/>
  <c r="T22" i="12"/>
  <c r="M22" i="12"/>
  <c r="L22" i="12"/>
  <c r="K22" i="12"/>
  <c r="J22" i="12"/>
  <c r="I22" i="12"/>
  <c r="H22" i="12"/>
  <c r="AC21" i="12"/>
  <c r="AB21" i="12"/>
  <c r="AA21" i="12"/>
  <c r="Y21" i="12"/>
  <c r="X21" i="12"/>
  <c r="W21" i="12"/>
  <c r="V21" i="12"/>
  <c r="U21" i="12"/>
  <c r="T21" i="12"/>
  <c r="M21" i="12"/>
  <c r="L21" i="12"/>
  <c r="K21" i="12"/>
  <c r="J21" i="12"/>
  <c r="I21" i="12"/>
  <c r="H21" i="12"/>
  <c r="AC20" i="12"/>
  <c r="AB20" i="12"/>
  <c r="AA20" i="12"/>
  <c r="Y20" i="12"/>
  <c r="X20" i="12"/>
  <c r="W20" i="12"/>
  <c r="V20" i="12"/>
  <c r="U20" i="12"/>
  <c r="T20" i="12"/>
  <c r="M20" i="12"/>
  <c r="L20" i="12"/>
  <c r="K20" i="12"/>
  <c r="J20" i="12"/>
  <c r="I20" i="12"/>
  <c r="H20" i="12"/>
  <c r="AC19" i="12"/>
  <c r="AB19" i="12"/>
  <c r="AA19" i="12"/>
  <c r="Y19" i="12"/>
  <c r="X19" i="12"/>
  <c r="W19" i="12"/>
  <c r="V19" i="12"/>
  <c r="U19" i="12"/>
  <c r="T19" i="12"/>
  <c r="M19" i="12"/>
  <c r="L19" i="12"/>
  <c r="K19" i="12"/>
  <c r="J19" i="12"/>
  <c r="I19" i="12"/>
  <c r="H19" i="12"/>
  <c r="AC18" i="12"/>
  <c r="AB18" i="12"/>
  <c r="AA18" i="12"/>
  <c r="Y18" i="12"/>
  <c r="X18" i="12"/>
  <c r="W18" i="12"/>
  <c r="V18" i="12"/>
  <c r="U18" i="12"/>
  <c r="T18" i="12"/>
  <c r="M18" i="12"/>
  <c r="L18" i="12"/>
  <c r="K18" i="12"/>
  <c r="J18" i="12"/>
  <c r="I18" i="12"/>
  <c r="H18" i="12"/>
  <c r="AC17" i="12"/>
  <c r="AB17" i="12"/>
  <c r="AA17" i="12"/>
  <c r="Y17" i="12"/>
  <c r="X17" i="12"/>
  <c r="W17" i="12"/>
  <c r="V17" i="12"/>
  <c r="U17" i="12"/>
  <c r="T17" i="12"/>
  <c r="M17" i="12"/>
  <c r="L17" i="12"/>
  <c r="K17" i="12"/>
  <c r="J17" i="12"/>
  <c r="I17" i="12"/>
  <c r="H17" i="12"/>
  <c r="AC16" i="12"/>
  <c r="AB16" i="12"/>
  <c r="AA16" i="12"/>
  <c r="Y16" i="12"/>
  <c r="X16" i="12"/>
  <c r="W16" i="12"/>
  <c r="V16" i="12"/>
  <c r="U16" i="12"/>
  <c r="T16" i="12"/>
  <c r="M16" i="12"/>
  <c r="L16" i="12"/>
  <c r="K16" i="12"/>
  <c r="J16" i="12"/>
  <c r="I16" i="12"/>
  <c r="H16" i="12"/>
  <c r="AC15" i="12"/>
  <c r="AB15" i="12"/>
  <c r="AA15" i="12"/>
  <c r="Y15" i="12"/>
  <c r="X15" i="12"/>
  <c r="W15" i="12"/>
  <c r="V15" i="12"/>
  <c r="U15" i="12"/>
  <c r="T15" i="12"/>
  <c r="M15" i="12"/>
  <c r="L15" i="12"/>
  <c r="K15" i="12"/>
  <c r="J15" i="12"/>
  <c r="I15" i="12"/>
  <c r="H15" i="12"/>
  <c r="AC14" i="12"/>
  <c r="AB14" i="12"/>
  <c r="AA14" i="12"/>
  <c r="Y14" i="12"/>
  <c r="X14" i="12"/>
  <c r="W14" i="12"/>
  <c r="V14" i="12"/>
  <c r="U14" i="12"/>
  <c r="T14" i="12"/>
  <c r="M14" i="12"/>
  <c r="L14" i="12"/>
  <c r="K14" i="12"/>
  <c r="J14" i="12"/>
  <c r="I14" i="12"/>
  <c r="H14" i="12"/>
  <c r="AC13" i="12"/>
  <c r="AB13" i="12"/>
  <c r="AA13" i="12"/>
  <c r="Y13" i="12"/>
  <c r="X13" i="12"/>
  <c r="W13" i="12"/>
  <c r="V13" i="12"/>
  <c r="U13" i="12"/>
  <c r="T13" i="12"/>
  <c r="M13" i="12"/>
  <c r="L13" i="12"/>
  <c r="K13" i="12"/>
  <c r="J13" i="12"/>
  <c r="I13" i="12"/>
  <c r="H13" i="12"/>
  <c r="AC12" i="12"/>
  <c r="AB12" i="12"/>
  <c r="AA12" i="12"/>
  <c r="Y12" i="12"/>
  <c r="X12" i="12"/>
  <c r="W12" i="12"/>
  <c r="V12" i="12"/>
  <c r="U12" i="12"/>
  <c r="T12" i="12"/>
  <c r="M12" i="12"/>
  <c r="L12" i="12"/>
  <c r="K12" i="12"/>
  <c r="J12" i="12"/>
  <c r="I12" i="12"/>
  <c r="H12" i="12"/>
  <c r="AC11" i="12"/>
  <c r="AB11" i="12"/>
  <c r="AA11" i="12"/>
  <c r="Y11" i="12"/>
  <c r="X11" i="12"/>
  <c r="W11" i="12"/>
  <c r="V11" i="12"/>
  <c r="U11" i="12"/>
  <c r="T11" i="12"/>
  <c r="M11" i="12"/>
  <c r="L11" i="12"/>
  <c r="K11" i="12"/>
  <c r="J11" i="12"/>
  <c r="I11" i="12"/>
  <c r="H11" i="12"/>
  <c r="AC10" i="12"/>
  <c r="AB10" i="12"/>
  <c r="AA10" i="12"/>
  <c r="Y10" i="12"/>
  <c r="X10" i="12"/>
  <c r="W10" i="12"/>
  <c r="V10" i="12"/>
  <c r="U10" i="12"/>
  <c r="T10" i="12"/>
  <c r="M10" i="12"/>
  <c r="L10" i="12"/>
  <c r="K10" i="12"/>
  <c r="J10" i="12"/>
  <c r="I10" i="12"/>
  <c r="H10" i="12"/>
  <c r="AC9" i="12"/>
  <c r="AB9" i="12"/>
  <c r="AA9" i="12"/>
  <c r="Y9" i="12"/>
  <c r="X9" i="12"/>
  <c r="W9" i="12"/>
  <c r="V9" i="12"/>
  <c r="U9" i="12"/>
  <c r="T9" i="12"/>
  <c r="M9" i="12"/>
  <c r="L9" i="12"/>
  <c r="K9" i="12"/>
  <c r="J9" i="12"/>
  <c r="I9" i="12"/>
  <c r="H9" i="12"/>
  <c r="AC8" i="12"/>
  <c r="AB8" i="12"/>
  <c r="AA8" i="12"/>
  <c r="Y8" i="12"/>
  <c r="X8" i="12"/>
  <c r="W8" i="12"/>
  <c r="V8" i="12"/>
  <c r="U8" i="12"/>
  <c r="T8" i="12"/>
  <c r="M8" i="12"/>
  <c r="L8" i="12"/>
  <c r="K8" i="12"/>
  <c r="J8" i="12"/>
  <c r="I8" i="12"/>
  <c r="H8" i="12"/>
  <c r="AC7" i="12"/>
  <c r="AB7" i="12"/>
  <c r="AA7" i="12"/>
  <c r="Y7" i="12"/>
  <c r="X7" i="12"/>
  <c r="W7" i="12"/>
  <c r="V7" i="12"/>
  <c r="U7" i="12"/>
  <c r="T7" i="12"/>
  <c r="M7" i="12"/>
  <c r="L7" i="12"/>
  <c r="K7" i="12"/>
  <c r="J7" i="12"/>
  <c r="I7" i="12"/>
  <c r="H7" i="12"/>
  <c r="AC6" i="12"/>
  <c r="AB6" i="12"/>
  <c r="AA6" i="12"/>
  <c r="Y6" i="12"/>
  <c r="X6" i="12"/>
  <c r="W6" i="12"/>
  <c r="V6" i="12"/>
  <c r="U6" i="12"/>
  <c r="T6" i="12"/>
  <c r="M6" i="12"/>
  <c r="L6" i="12"/>
  <c r="K6" i="12"/>
  <c r="J6" i="12"/>
  <c r="I6" i="12"/>
  <c r="H6" i="12"/>
  <c r="AC5" i="12"/>
  <c r="AB5" i="12"/>
  <c r="AA5" i="12"/>
  <c r="Y5" i="12"/>
  <c r="X5" i="12"/>
  <c r="W5" i="12"/>
  <c r="V5" i="12"/>
  <c r="U5" i="12"/>
  <c r="T5" i="12"/>
  <c r="M5" i="12"/>
  <c r="L5" i="12"/>
  <c r="K5" i="12"/>
  <c r="J5" i="12"/>
  <c r="I5" i="12"/>
  <c r="H5" i="12"/>
  <c r="AC4" i="12"/>
  <c r="AB4" i="12"/>
  <c r="AA4" i="12"/>
  <c r="Y4" i="12"/>
  <c r="X4" i="12"/>
  <c r="W4" i="12"/>
  <c r="V4" i="12"/>
  <c r="U4" i="12"/>
  <c r="T4" i="12"/>
  <c r="M4" i="12"/>
  <c r="L4" i="12"/>
  <c r="K4" i="12"/>
  <c r="J4" i="12"/>
  <c r="I4" i="12"/>
  <c r="H4" i="12"/>
  <c r="AC3" i="12"/>
  <c r="AB3" i="12"/>
  <c r="AA3" i="12"/>
  <c r="Y3" i="12"/>
  <c r="X3" i="12"/>
  <c r="W3" i="12"/>
  <c r="V3" i="12"/>
  <c r="U3" i="12"/>
  <c r="M3" i="12"/>
  <c r="L3" i="12"/>
  <c r="K3" i="12"/>
  <c r="J3" i="12"/>
  <c r="I3" i="12"/>
  <c r="H3" i="12"/>
  <c r="Y2" i="12"/>
  <c r="X2" i="12"/>
  <c r="W2" i="12"/>
  <c r="V2" i="12"/>
  <c r="U2" i="12"/>
  <c r="T2" i="12"/>
  <c r="F4" i="11"/>
  <c r="K4" i="11" s="1"/>
  <c r="P4" i="11" s="1"/>
  <c r="F5" i="11"/>
  <c r="K5" i="11" s="1"/>
  <c r="P5" i="11" s="1"/>
  <c r="F6" i="11"/>
  <c r="K6" i="11" s="1"/>
  <c r="P6" i="11" s="1"/>
  <c r="F7" i="11"/>
  <c r="K7" i="11" s="1"/>
  <c r="P7" i="11" s="1"/>
  <c r="F8" i="11"/>
  <c r="K8" i="11" s="1"/>
  <c r="P8" i="11" s="1"/>
  <c r="F3" i="11"/>
  <c r="K3" i="11" s="1"/>
  <c r="P3" i="11" s="1"/>
  <c r="H54" i="10"/>
  <c r="I65" i="10"/>
  <c r="K65" i="10"/>
  <c r="AC34" i="10" s="1"/>
  <c r="N14" i="11" s="1"/>
  <c r="J63" i="10"/>
  <c r="X32" i="10" s="1"/>
  <c r="I12" i="11" s="1"/>
  <c r="B65" i="10"/>
  <c r="D34" i="10" s="1"/>
  <c r="D5" i="11" s="1"/>
  <c r="C65" i="10"/>
  <c r="I34" i="10" s="1"/>
  <c r="I5" i="11" s="1"/>
  <c r="D65" i="10"/>
  <c r="N34" i="10" s="1"/>
  <c r="N5" i="11" s="1"/>
  <c r="E65" i="10"/>
  <c r="S34" i="10" s="1"/>
  <c r="S5" i="11" s="1"/>
  <c r="C63" i="10"/>
  <c r="I32" i="10" s="1"/>
  <c r="I3" i="11" s="1"/>
  <c r="D63" i="10"/>
  <c r="N32" i="10" s="1"/>
  <c r="N3" i="11" s="1"/>
  <c r="E63" i="10"/>
  <c r="S32" i="10" s="1"/>
  <c r="S3" i="11" s="1"/>
  <c r="D32" i="10"/>
  <c r="D3" i="11" s="1"/>
  <c r="V31" i="10"/>
  <c r="AA31" i="10" s="1"/>
  <c r="W31" i="10"/>
  <c r="AB31" i="10" s="1"/>
  <c r="X31" i="10"/>
  <c r="U32" i="10"/>
  <c r="Z32" i="10" s="1"/>
  <c r="U33" i="10"/>
  <c r="U34" i="10"/>
  <c r="U35" i="10"/>
  <c r="U36" i="10"/>
  <c r="U37" i="10"/>
  <c r="Z37" i="10" s="1"/>
  <c r="U31" i="10"/>
  <c r="J65" i="10"/>
  <c r="X34" i="10" s="1"/>
  <c r="I14" i="11" s="1"/>
  <c r="K63" i="10"/>
  <c r="AC32" i="10" s="1"/>
  <c r="N12" i="11" s="1"/>
  <c r="I63" i="10"/>
  <c r="AB37" i="10"/>
  <c r="M17" i="11" s="1"/>
  <c r="AA37" i="10"/>
  <c r="L17" i="11" s="1"/>
  <c r="W37" i="10"/>
  <c r="H17" i="11" s="1"/>
  <c r="V37" i="10"/>
  <c r="G17" i="11" s="1"/>
  <c r="AB36" i="10"/>
  <c r="M16" i="11" s="1"/>
  <c r="AA36" i="10"/>
  <c r="L16" i="11" s="1"/>
  <c r="W36" i="10"/>
  <c r="H16" i="11" s="1"/>
  <c r="V36" i="10"/>
  <c r="G16" i="11" s="1"/>
  <c r="Z36" i="10"/>
  <c r="AB35" i="10"/>
  <c r="M15" i="11" s="1"/>
  <c r="AA35" i="10"/>
  <c r="L15" i="11" s="1"/>
  <c r="W35" i="10"/>
  <c r="H15" i="11" s="1"/>
  <c r="V35" i="10"/>
  <c r="G15" i="11" s="1"/>
  <c r="Z35" i="10"/>
  <c r="AB34" i="10"/>
  <c r="M14" i="11" s="1"/>
  <c r="AA34" i="10"/>
  <c r="L14" i="11" s="1"/>
  <c r="W34" i="10"/>
  <c r="H14" i="11" s="1"/>
  <c r="V34" i="10"/>
  <c r="G14" i="11" s="1"/>
  <c r="Z34" i="10"/>
  <c r="AB33" i="10"/>
  <c r="M13" i="11" s="1"/>
  <c r="AA33" i="10"/>
  <c r="L13" i="11" s="1"/>
  <c r="W33" i="10"/>
  <c r="H13" i="11" s="1"/>
  <c r="V33" i="10"/>
  <c r="G13" i="11" s="1"/>
  <c r="Z33" i="10"/>
  <c r="AB32" i="10"/>
  <c r="M12" i="11" s="1"/>
  <c r="AA32" i="10"/>
  <c r="L12" i="11" s="1"/>
  <c r="W32" i="10"/>
  <c r="H12" i="11" s="1"/>
  <c r="V32" i="10"/>
  <c r="G12" i="11" s="1"/>
  <c r="AC31" i="10"/>
  <c r="Z31" i="10"/>
  <c r="R37" i="10"/>
  <c r="R8" i="11" s="1"/>
  <c r="Q37" i="10"/>
  <c r="Q8" i="11" s="1"/>
  <c r="M37" i="10"/>
  <c r="M8" i="11" s="1"/>
  <c r="L37" i="10"/>
  <c r="L8" i="11" s="1"/>
  <c r="H37" i="10"/>
  <c r="H8" i="11" s="1"/>
  <c r="G37" i="10"/>
  <c r="G8" i="11" s="1"/>
  <c r="F37" i="10"/>
  <c r="K37" i="10" s="1"/>
  <c r="P37" i="10" s="1"/>
  <c r="C37" i="10"/>
  <c r="C8" i="11" s="1"/>
  <c r="B37" i="10"/>
  <c r="B8" i="11" s="1"/>
  <c r="R36" i="10"/>
  <c r="R7" i="11" s="1"/>
  <c r="Q36" i="10"/>
  <c r="Q7" i="11" s="1"/>
  <c r="M36" i="10"/>
  <c r="M7" i="11" s="1"/>
  <c r="L36" i="10"/>
  <c r="L7" i="11" s="1"/>
  <c r="H36" i="10"/>
  <c r="H7" i="11" s="1"/>
  <c r="G36" i="10"/>
  <c r="G7" i="11" s="1"/>
  <c r="F36" i="10"/>
  <c r="K36" i="10" s="1"/>
  <c r="P36" i="10" s="1"/>
  <c r="C36" i="10"/>
  <c r="C7" i="11" s="1"/>
  <c r="B36" i="10"/>
  <c r="B7" i="11" s="1"/>
  <c r="R35" i="10"/>
  <c r="R6" i="11" s="1"/>
  <c r="Q35" i="10"/>
  <c r="Q6" i="11" s="1"/>
  <c r="M35" i="10"/>
  <c r="M6" i="11" s="1"/>
  <c r="L35" i="10"/>
  <c r="L6" i="11" s="1"/>
  <c r="H35" i="10"/>
  <c r="H6" i="11" s="1"/>
  <c r="G35" i="10"/>
  <c r="G6" i="11" s="1"/>
  <c r="F35" i="10"/>
  <c r="K35" i="10" s="1"/>
  <c r="P35" i="10" s="1"/>
  <c r="C35" i="10"/>
  <c r="C6" i="11" s="1"/>
  <c r="B35" i="10"/>
  <c r="B6" i="11" s="1"/>
  <c r="R34" i="10"/>
  <c r="R5" i="11" s="1"/>
  <c r="Q34" i="10"/>
  <c r="Q5" i="11" s="1"/>
  <c r="M34" i="10"/>
  <c r="M5" i="11" s="1"/>
  <c r="L34" i="10"/>
  <c r="L5" i="11" s="1"/>
  <c r="H34" i="10"/>
  <c r="H5" i="11" s="1"/>
  <c r="G34" i="10"/>
  <c r="G5" i="11" s="1"/>
  <c r="F34" i="10"/>
  <c r="K34" i="10" s="1"/>
  <c r="P34" i="10" s="1"/>
  <c r="C34" i="10"/>
  <c r="C5" i="11" s="1"/>
  <c r="B34" i="10"/>
  <c r="B5" i="11" s="1"/>
  <c r="R33" i="10"/>
  <c r="R4" i="11" s="1"/>
  <c r="Q33" i="10"/>
  <c r="Q4" i="11" s="1"/>
  <c r="M33" i="10"/>
  <c r="M4" i="11" s="1"/>
  <c r="L33" i="10"/>
  <c r="L4" i="11" s="1"/>
  <c r="H33" i="10"/>
  <c r="H4" i="11" s="1"/>
  <c r="G33" i="10"/>
  <c r="G4" i="11" s="1"/>
  <c r="F33" i="10"/>
  <c r="K33" i="10" s="1"/>
  <c r="P33" i="10" s="1"/>
  <c r="C33" i="10"/>
  <c r="C4" i="11" s="1"/>
  <c r="B4" i="11"/>
  <c r="R32" i="10"/>
  <c r="R3" i="11" s="1"/>
  <c r="Q32" i="10"/>
  <c r="Q3" i="11" s="1"/>
  <c r="M32" i="10"/>
  <c r="M3" i="11" s="1"/>
  <c r="L32" i="10"/>
  <c r="L3" i="11" s="1"/>
  <c r="H32" i="10"/>
  <c r="H3" i="11" s="1"/>
  <c r="G3" i="11"/>
  <c r="F32" i="10"/>
  <c r="K32" i="10" s="1"/>
  <c r="P32" i="10" s="1"/>
  <c r="C32" i="10"/>
  <c r="C3" i="11" s="1"/>
  <c r="B32" i="10"/>
  <c r="B3" i="11" s="1"/>
  <c r="I31" i="10"/>
  <c r="N31" i="10" s="1"/>
  <c r="S31" i="10" s="1"/>
  <c r="H31" i="10"/>
  <c r="M31" i="10" s="1"/>
  <c r="R31" i="10" s="1"/>
  <c r="G31" i="10"/>
  <c r="L31" i="10" s="1"/>
  <c r="Q31" i="10" s="1"/>
  <c r="F31" i="10"/>
  <c r="K31" i="10" s="1"/>
  <c r="P31" i="10" s="1"/>
  <c r="E26" i="10"/>
  <c r="E25" i="10"/>
  <c r="J67" i="10" s="1"/>
  <c r="X36" i="10" s="1"/>
  <c r="I16" i="11" s="1"/>
  <c r="E24" i="10"/>
  <c r="E66" i="10" s="1"/>
  <c r="S35" i="10" s="1"/>
  <c r="S6" i="11" s="1"/>
  <c r="B23" i="10"/>
  <c r="F22" i="10"/>
  <c r="E22" i="10"/>
  <c r="D64" i="10" s="1"/>
  <c r="N33" i="10" s="1"/>
  <c r="N4" i="11" s="1"/>
  <c r="F21" i="10"/>
  <c r="B21" i="10"/>
  <c r="B21" i="11" l="1"/>
  <c r="C21" i="11"/>
  <c r="C67" i="10"/>
  <c r="I36" i="10" s="1"/>
  <c r="D21" i="11"/>
  <c r="D25" i="11"/>
  <c r="T30" i="12"/>
  <c r="I35" i="12"/>
  <c r="H36" i="12"/>
  <c r="L46" i="12"/>
  <c r="I34" i="12"/>
  <c r="H37" i="12"/>
  <c r="I43" i="12"/>
  <c r="M43" i="12"/>
  <c r="M45" i="12"/>
  <c r="K46" i="12"/>
  <c r="I49" i="12"/>
  <c r="U34" i="12"/>
  <c r="Y50" i="12"/>
  <c r="L32" i="12"/>
  <c r="H34" i="12"/>
  <c r="L36" i="12"/>
  <c r="H38" i="12"/>
  <c r="H40" i="12"/>
  <c r="H42" i="12"/>
  <c r="L42" i="12"/>
  <c r="J43" i="12"/>
  <c r="H44" i="12"/>
  <c r="L44" i="12"/>
  <c r="H46" i="12"/>
  <c r="J47" i="12"/>
  <c r="H48" i="12"/>
  <c r="L48" i="12"/>
  <c r="H50" i="12"/>
  <c r="L50" i="12"/>
  <c r="L39" i="12"/>
  <c r="L41" i="12"/>
  <c r="L49" i="12"/>
  <c r="V26" i="12"/>
  <c r="V72" i="12" s="1"/>
  <c r="L26" i="12"/>
  <c r="L56" i="12" s="1"/>
  <c r="N32" i="11"/>
  <c r="I30" i="11"/>
  <c r="I34" i="11"/>
  <c r="I35" i="11"/>
  <c r="S22" i="11"/>
  <c r="S26" i="11"/>
  <c r="N24" i="11"/>
  <c r="I22" i="11"/>
  <c r="I26" i="11"/>
  <c r="N21" i="11"/>
  <c r="D22" i="11"/>
  <c r="I23" i="11"/>
  <c r="S23" i="11"/>
  <c r="N25" i="11"/>
  <c r="D26" i="11"/>
  <c r="I31" i="11"/>
  <c r="N33" i="11"/>
  <c r="M30" i="11"/>
  <c r="E51" i="11" s="1"/>
  <c r="N22" i="11"/>
  <c r="D23" i="11"/>
  <c r="I24" i="11"/>
  <c r="S24" i="11"/>
  <c r="N26" i="11"/>
  <c r="N30" i="11"/>
  <c r="I32" i="11"/>
  <c r="N34" i="11"/>
  <c r="N35" i="11"/>
  <c r="I21" i="11"/>
  <c r="S21" i="11"/>
  <c r="N23" i="11"/>
  <c r="D24" i="11"/>
  <c r="I25" i="11"/>
  <c r="S25" i="11"/>
  <c r="N31" i="11"/>
  <c r="I33" i="11"/>
  <c r="K67" i="10"/>
  <c r="AC36" i="10" s="1"/>
  <c r="N16" i="11" s="1"/>
  <c r="M34" i="11" s="1"/>
  <c r="E55" i="11" s="1"/>
  <c r="B23" i="11"/>
  <c r="B43" i="11" s="1"/>
  <c r="B25" i="10"/>
  <c r="D67" i="10"/>
  <c r="N36" i="10" s="1"/>
  <c r="N7" i="11" s="1"/>
  <c r="M25" i="11" s="1"/>
  <c r="G45" i="11" s="1"/>
  <c r="I7" i="11"/>
  <c r="H25" i="11" s="1"/>
  <c r="E45" i="11" s="1"/>
  <c r="C23" i="11"/>
  <c r="C43" i="11" s="1"/>
  <c r="L22" i="11"/>
  <c r="F42" i="11" s="1"/>
  <c r="G21" i="11"/>
  <c r="D41" i="11" s="1"/>
  <c r="H21" i="11"/>
  <c r="E41" i="11" s="1"/>
  <c r="U36" i="12"/>
  <c r="Q24" i="11"/>
  <c r="H44" i="11" s="1"/>
  <c r="R24" i="11"/>
  <c r="I44" i="11" s="1"/>
  <c r="C41" i="11"/>
  <c r="B41" i="11"/>
  <c r="M32" i="11"/>
  <c r="E53" i="11" s="1"/>
  <c r="L32" i="11"/>
  <c r="D53" i="11" s="1"/>
  <c r="H32" i="11"/>
  <c r="C53" i="11" s="1"/>
  <c r="G32" i="11"/>
  <c r="B53" i="11" s="1"/>
  <c r="R21" i="11"/>
  <c r="I41" i="11" s="1"/>
  <c r="Q21" i="11"/>
  <c r="H41" i="11" s="1"/>
  <c r="M23" i="11"/>
  <c r="G43" i="11" s="1"/>
  <c r="L23" i="11"/>
  <c r="F43" i="11" s="1"/>
  <c r="R23" i="11"/>
  <c r="I43" i="11" s="1"/>
  <c r="Q23" i="11"/>
  <c r="H43" i="11" s="1"/>
  <c r="H23" i="11"/>
  <c r="E43" i="11" s="1"/>
  <c r="G23" i="11"/>
  <c r="D43" i="11" s="1"/>
  <c r="H30" i="11"/>
  <c r="C51" i="11" s="1"/>
  <c r="G30" i="11"/>
  <c r="B51" i="11" s="1"/>
  <c r="M21" i="11"/>
  <c r="G41" i="11" s="1"/>
  <c r="L21" i="11"/>
  <c r="F41" i="11" s="1"/>
  <c r="M22" i="11"/>
  <c r="G42" i="11" s="1"/>
  <c r="H34" i="11"/>
  <c r="C55" i="11" s="1"/>
  <c r="G34" i="11"/>
  <c r="B55" i="11" s="1"/>
  <c r="L30" i="11"/>
  <c r="D51" i="11" s="1"/>
  <c r="J68" i="10"/>
  <c r="X37" i="10" s="1"/>
  <c r="I17" i="11" s="1"/>
  <c r="U26" i="12"/>
  <c r="U58" i="12" s="1"/>
  <c r="W35" i="12"/>
  <c r="U33" i="12"/>
  <c r="Y33" i="12"/>
  <c r="U35" i="12"/>
  <c r="U37" i="12"/>
  <c r="Y37" i="12"/>
  <c r="U39" i="12"/>
  <c r="Y39" i="12"/>
  <c r="U41" i="12"/>
  <c r="Y41" i="12"/>
  <c r="U43" i="12"/>
  <c r="Y43" i="12"/>
  <c r="U45" i="12"/>
  <c r="Y45" i="12"/>
  <c r="U47" i="12"/>
  <c r="Y47" i="12"/>
  <c r="U49" i="12"/>
  <c r="Y49" i="12"/>
  <c r="W26" i="12"/>
  <c r="W62" i="12" s="1"/>
  <c r="W31" i="12"/>
  <c r="I26" i="12"/>
  <c r="I65" i="12" s="1"/>
  <c r="M26" i="12"/>
  <c r="M61" i="12" s="1"/>
  <c r="K31" i="12"/>
  <c r="T36" i="12"/>
  <c r="T38" i="12"/>
  <c r="T40" i="12"/>
  <c r="I42" i="12"/>
  <c r="X42" i="12"/>
  <c r="V43" i="12"/>
  <c r="I44" i="12"/>
  <c r="X44" i="12"/>
  <c r="K45" i="12"/>
  <c r="I46" i="12"/>
  <c r="T26" i="12"/>
  <c r="X26" i="12"/>
  <c r="X66" i="12" s="1"/>
  <c r="K26" i="12"/>
  <c r="K69" i="12" s="1"/>
  <c r="V30" i="12"/>
  <c r="T31" i="12"/>
  <c r="I33" i="12"/>
  <c r="M33" i="12"/>
  <c r="V34" i="12"/>
  <c r="T35" i="12"/>
  <c r="I37" i="12"/>
  <c r="M37" i="12"/>
  <c r="T37" i="12"/>
  <c r="K38" i="12"/>
  <c r="V38" i="12"/>
  <c r="I39" i="12"/>
  <c r="M39" i="12"/>
  <c r="X39" i="12"/>
  <c r="K40" i="12"/>
  <c r="V40" i="12"/>
  <c r="I41" i="12"/>
  <c r="M41" i="12"/>
  <c r="T41" i="12"/>
  <c r="T43" i="12"/>
  <c r="T49" i="12"/>
  <c r="I32" i="12"/>
  <c r="X32" i="12"/>
  <c r="T34" i="12"/>
  <c r="K35" i="12"/>
  <c r="I36" i="12"/>
  <c r="X36" i="12"/>
  <c r="I40" i="12"/>
  <c r="T42" i="12"/>
  <c r="T44" i="12"/>
  <c r="T46" i="12"/>
  <c r="X46" i="12"/>
  <c r="K47" i="12"/>
  <c r="V47" i="12"/>
  <c r="I48" i="12"/>
  <c r="M48" i="12"/>
  <c r="T48" i="12"/>
  <c r="X48" i="12"/>
  <c r="K49" i="12"/>
  <c r="I50" i="12"/>
  <c r="M50" i="12"/>
  <c r="T50" i="12"/>
  <c r="X50" i="12"/>
  <c r="V46" i="12"/>
  <c r="B29" i="12"/>
  <c r="J26" i="12"/>
  <c r="J66" i="12" s="1"/>
  <c r="H31" i="12"/>
  <c r="U56" i="12"/>
  <c r="J34" i="12"/>
  <c r="H35" i="12"/>
  <c r="J38" i="12"/>
  <c r="J40" i="12"/>
  <c r="U40" i="12"/>
  <c r="H41" i="12"/>
  <c r="J42" i="12"/>
  <c r="U42" i="12"/>
  <c r="H43" i="12"/>
  <c r="U44" i="12"/>
  <c r="H45" i="12"/>
  <c r="W45" i="12"/>
  <c r="J46" i="12"/>
  <c r="U46" i="12"/>
  <c r="H47" i="12"/>
  <c r="W47" i="12"/>
  <c r="J48" i="12"/>
  <c r="U48" i="12"/>
  <c r="Y48" i="12"/>
  <c r="H49" i="12"/>
  <c r="W49" i="12"/>
  <c r="J50" i="12"/>
  <c r="U50" i="12"/>
  <c r="H26" i="12"/>
  <c r="H55" i="12" s="1"/>
  <c r="Y26" i="12"/>
  <c r="Y73" i="12" s="1"/>
  <c r="U32" i="12"/>
  <c r="V48" i="12"/>
  <c r="U59" i="12"/>
  <c r="X41" i="12"/>
  <c r="V42" i="12"/>
  <c r="I45" i="12"/>
  <c r="T45" i="12"/>
  <c r="M47" i="12"/>
  <c r="X49" i="12"/>
  <c r="K50" i="12"/>
  <c r="V50" i="12"/>
  <c r="K44" i="12"/>
  <c r="I47" i="12"/>
  <c r="T47" i="12"/>
  <c r="M49" i="12"/>
  <c r="W38" i="12"/>
  <c r="W40" i="12"/>
  <c r="W44" i="12"/>
  <c r="W46" i="12"/>
  <c r="W50" i="12"/>
  <c r="I67" i="10"/>
  <c r="I66" i="10"/>
  <c r="K68" i="10"/>
  <c r="AC37" i="10" s="1"/>
  <c r="N17" i="11" s="1"/>
  <c r="E64" i="10"/>
  <c r="S33" i="10" s="1"/>
  <c r="S4" i="11" s="1"/>
  <c r="J66" i="10"/>
  <c r="X35" i="10" s="1"/>
  <c r="I15" i="11" s="1"/>
  <c r="E68" i="10"/>
  <c r="S37" i="10" s="1"/>
  <c r="S8" i="11" s="1"/>
  <c r="B64" i="10"/>
  <c r="D33" i="10" s="1"/>
  <c r="D4" i="11" s="1"/>
  <c r="I64" i="10"/>
  <c r="D66" i="10"/>
  <c r="N35" i="10" s="1"/>
  <c r="N6" i="11" s="1"/>
  <c r="K66" i="10"/>
  <c r="AC35" i="10" s="1"/>
  <c r="N15" i="11" s="1"/>
  <c r="E67" i="10"/>
  <c r="S36" i="10" s="1"/>
  <c r="S7" i="11" s="1"/>
  <c r="B68" i="10"/>
  <c r="D37" i="10" s="1"/>
  <c r="D8" i="11" s="1"/>
  <c r="I68" i="10"/>
  <c r="K64" i="10"/>
  <c r="AC33" i="10" s="1"/>
  <c r="N13" i="11" s="1"/>
  <c r="Q13" i="11" s="1"/>
  <c r="B66" i="10"/>
  <c r="D35" i="10" s="1"/>
  <c r="D6" i="11" s="1"/>
  <c r="D68" i="10"/>
  <c r="N37" i="10" s="1"/>
  <c r="N8" i="11" s="1"/>
  <c r="C66" i="10"/>
  <c r="I35" i="10" s="1"/>
  <c r="I6" i="11" s="1"/>
  <c r="B22" i="10"/>
  <c r="B24" i="10"/>
  <c r="B26" i="10"/>
  <c r="C64" i="10"/>
  <c r="I33" i="10" s="1"/>
  <c r="I4" i="11" s="1"/>
  <c r="J64" i="10"/>
  <c r="X33" i="10" s="1"/>
  <c r="I13" i="11" s="1"/>
  <c r="D13" i="11" s="1"/>
  <c r="B67" i="10"/>
  <c r="D36" i="10" s="1"/>
  <c r="D7" i="11" s="1"/>
  <c r="C68" i="10"/>
  <c r="I37" i="10" s="1"/>
  <c r="I8" i="11" s="1"/>
  <c r="AA31" i="12" l="1"/>
  <c r="AA55" i="12" s="1"/>
  <c r="C30" i="12" s="1"/>
  <c r="AB30" i="12"/>
  <c r="I70" i="12"/>
  <c r="I58" i="12"/>
  <c r="L74" i="12"/>
  <c r="L66" i="12"/>
  <c r="I73" i="12"/>
  <c r="I61" i="12"/>
  <c r="L73" i="12"/>
  <c r="Y69" i="12"/>
  <c r="Y74" i="12"/>
  <c r="I64" i="12"/>
  <c r="L72" i="12"/>
  <c r="I69" i="12"/>
  <c r="L60" i="12"/>
  <c r="L65" i="12"/>
  <c r="X68" i="12"/>
  <c r="Y65" i="12"/>
  <c r="I68" i="12"/>
  <c r="I59" i="12"/>
  <c r="L70" i="12"/>
  <c r="I67" i="12"/>
  <c r="I72" i="12"/>
  <c r="I60" i="12"/>
  <c r="Y71" i="12"/>
  <c r="Y67" i="12"/>
  <c r="M74" i="12"/>
  <c r="J67" i="12"/>
  <c r="M71" i="12"/>
  <c r="H70" i="12"/>
  <c r="H66" i="12"/>
  <c r="M63" i="12"/>
  <c r="H62" i="12"/>
  <c r="K74" i="12"/>
  <c r="H71" i="12"/>
  <c r="J74" i="12"/>
  <c r="K71" i="12"/>
  <c r="M65" i="12"/>
  <c r="H60" i="12"/>
  <c r="J58" i="12"/>
  <c r="I74" i="12"/>
  <c r="Y72" i="12"/>
  <c r="H69" i="12"/>
  <c r="I66" i="12"/>
  <c r="K64" i="12"/>
  <c r="I71" i="12"/>
  <c r="M67" i="12"/>
  <c r="I63" i="12"/>
  <c r="H67" i="12"/>
  <c r="L63" i="12"/>
  <c r="M73" i="12"/>
  <c r="H72" i="12"/>
  <c r="L68" i="12"/>
  <c r="K73" i="12"/>
  <c r="M72" i="12"/>
  <c r="K70" i="12"/>
  <c r="K62" i="12"/>
  <c r="H59" i="12"/>
  <c r="J70" i="12"/>
  <c r="H68" i="12"/>
  <c r="H64" i="12"/>
  <c r="J62" i="12"/>
  <c r="K59" i="12"/>
  <c r="P45" i="12"/>
  <c r="H73" i="12"/>
  <c r="J71" i="12"/>
  <c r="K68" i="12"/>
  <c r="H65" i="12"/>
  <c r="H61" i="12"/>
  <c r="H74" i="12"/>
  <c r="J72" i="12"/>
  <c r="J64" i="12"/>
  <c r="V62" i="12"/>
  <c r="M69" i="12"/>
  <c r="AB43" i="12"/>
  <c r="P39" i="12"/>
  <c r="AB33" i="12"/>
  <c r="AB39" i="12"/>
  <c r="AB42" i="12"/>
  <c r="AB38" i="12"/>
  <c r="U65" i="12"/>
  <c r="P35" i="12"/>
  <c r="V66" i="12"/>
  <c r="AB36" i="12"/>
  <c r="P48" i="12"/>
  <c r="P40" i="12"/>
  <c r="AB47" i="12"/>
  <c r="AB45" i="12"/>
  <c r="U67" i="12"/>
  <c r="P49" i="12"/>
  <c r="P43" i="12"/>
  <c r="U64" i="12"/>
  <c r="P31" i="12"/>
  <c r="AB44" i="12"/>
  <c r="AB34" i="12"/>
  <c r="AB41" i="12"/>
  <c r="AB35" i="12"/>
  <c r="P50" i="12"/>
  <c r="P42" i="12"/>
  <c r="P34" i="12"/>
  <c r="AB48" i="12"/>
  <c r="V70" i="12"/>
  <c r="AB32" i="12"/>
  <c r="P32" i="12"/>
  <c r="U57" i="12"/>
  <c r="U73" i="12"/>
  <c r="P47" i="12"/>
  <c r="U68" i="12"/>
  <c r="P41" i="12"/>
  <c r="P37" i="12"/>
  <c r="P33" i="12"/>
  <c r="AB50" i="12"/>
  <c r="AB46" i="12"/>
  <c r="AB49" i="12"/>
  <c r="AB37" i="12"/>
  <c r="AB31" i="12"/>
  <c r="AB40" i="12"/>
  <c r="P44" i="12"/>
  <c r="P36" i="12"/>
  <c r="P30" i="12"/>
  <c r="P46" i="12"/>
  <c r="P38" i="12"/>
  <c r="U61" i="12"/>
  <c r="U72" i="12"/>
  <c r="V74" i="12"/>
  <c r="V64" i="12"/>
  <c r="V58" i="12"/>
  <c r="U69" i="12"/>
  <c r="U63" i="12"/>
  <c r="U71" i="12"/>
  <c r="U66" i="12"/>
  <c r="U60" i="12"/>
  <c r="V67" i="12"/>
  <c r="T60" i="12"/>
  <c r="T54" i="12"/>
  <c r="J54" i="12"/>
  <c r="M57" i="12"/>
  <c r="I56" i="12"/>
  <c r="H58" i="12"/>
  <c r="I57" i="12"/>
  <c r="K55" i="12"/>
  <c r="P55" i="12" s="1"/>
  <c r="T59" i="12"/>
  <c r="U74" i="12"/>
  <c r="U70" i="12"/>
  <c r="V71" i="12"/>
  <c r="V54" i="12"/>
  <c r="W69" i="12"/>
  <c r="W64" i="12"/>
  <c r="W70" i="12"/>
  <c r="O36" i="12"/>
  <c r="O60" i="12" s="1"/>
  <c r="B35" i="12" s="1"/>
  <c r="T72" i="12"/>
  <c r="L34" i="11"/>
  <c r="D55" i="11" s="1"/>
  <c r="L25" i="11"/>
  <c r="F45" i="11" s="1"/>
  <c r="G25" i="11"/>
  <c r="D45" i="11" s="1"/>
  <c r="W71" i="12"/>
  <c r="W59" i="12"/>
  <c r="W55" i="12"/>
  <c r="W68" i="12"/>
  <c r="W74" i="12"/>
  <c r="W73" i="12"/>
  <c r="O46" i="12"/>
  <c r="O70" i="12" s="1"/>
  <c r="B45" i="12" s="1"/>
  <c r="X65" i="12"/>
  <c r="X60" i="12"/>
  <c r="X73" i="12"/>
  <c r="AA35" i="12"/>
  <c r="AA59" i="12" s="1"/>
  <c r="C34" i="12" s="1"/>
  <c r="O42" i="12"/>
  <c r="B41" i="12" s="1"/>
  <c r="O34" i="12"/>
  <c r="B33" i="12" s="1"/>
  <c r="AA38" i="12"/>
  <c r="AA62" i="12" s="1"/>
  <c r="C37" i="12" s="1"/>
  <c r="H22" i="11"/>
  <c r="E42" i="11" s="1"/>
  <c r="G22" i="11"/>
  <c r="D42" i="11" s="1"/>
  <c r="G24" i="11"/>
  <c r="D44" i="11" s="1"/>
  <c r="H24" i="11"/>
  <c r="E44" i="11" s="1"/>
  <c r="M24" i="11"/>
  <c r="G44" i="11" s="1"/>
  <c r="L24" i="11"/>
  <c r="F44" i="11" s="1"/>
  <c r="H33" i="11"/>
  <c r="C54" i="11" s="1"/>
  <c r="G33" i="11"/>
  <c r="B54" i="11" s="1"/>
  <c r="H26" i="11"/>
  <c r="E46" i="11" s="1"/>
  <c r="G26" i="11"/>
  <c r="D46" i="11" s="1"/>
  <c r="L26" i="11"/>
  <c r="F46" i="11" s="1"/>
  <c r="M26" i="11"/>
  <c r="G46" i="11" s="1"/>
  <c r="B26" i="11"/>
  <c r="B46" i="11" s="1"/>
  <c r="C26" i="11"/>
  <c r="C46" i="11" s="1"/>
  <c r="R22" i="11"/>
  <c r="I42" i="11" s="1"/>
  <c r="Q22" i="11"/>
  <c r="H42" i="11" s="1"/>
  <c r="G35" i="11"/>
  <c r="B56" i="11" s="1"/>
  <c r="H35" i="11"/>
  <c r="C56" i="11" s="1"/>
  <c r="C25" i="11"/>
  <c r="C45" i="11" s="1"/>
  <c r="B25" i="11"/>
  <c r="B45" i="11" s="1"/>
  <c r="B24" i="11"/>
  <c r="B44" i="11" s="1"/>
  <c r="C24" i="11"/>
  <c r="C44" i="11" s="1"/>
  <c r="R25" i="11"/>
  <c r="I45" i="11" s="1"/>
  <c r="Q25" i="11"/>
  <c r="H45" i="11" s="1"/>
  <c r="B22" i="11"/>
  <c r="B42" i="11" s="1"/>
  <c r="C22" i="11"/>
  <c r="C42" i="11" s="1"/>
  <c r="M35" i="11"/>
  <c r="E56" i="11" s="1"/>
  <c r="L35" i="11"/>
  <c r="D56" i="11" s="1"/>
  <c r="G31" i="11"/>
  <c r="B52" i="11" s="1"/>
  <c r="H31" i="11"/>
  <c r="C52" i="11" s="1"/>
  <c r="M31" i="11"/>
  <c r="E52" i="11" s="1"/>
  <c r="L31" i="11"/>
  <c r="D52" i="11" s="1"/>
  <c r="L33" i="11"/>
  <c r="D54" i="11" s="1"/>
  <c r="M33" i="11"/>
  <c r="E54" i="11" s="1"/>
  <c r="R26" i="11"/>
  <c r="I46" i="11" s="1"/>
  <c r="Q26" i="11"/>
  <c r="H46" i="11" s="1"/>
  <c r="O44" i="12"/>
  <c r="O68" i="12" s="1"/>
  <c r="B43" i="12" s="1"/>
  <c r="T73" i="12"/>
  <c r="T71" i="12"/>
  <c r="T69" i="12"/>
  <c r="T67" i="12"/>
  <c r="T65" i="12"/>
  <c r="T58" i="12"/>
  <c r="O32" i="12"/>
  <c r="O56" i="12" s="1"/>
  <c r="B31" i="12" s="1"/>
  <c r="AA39" i="12"/>
  <c r="AA63" i="12" s="1"/>
  <c r="C38" i="12" s="1"/>
  <c r="AA33" i="12"/>
  <c r="AA57" i="12" s="1"/>
  <c r="C32" i="12" s="1"/>
  <c r="T62" i="12"/>
  <c r="T55" i="12"/>
  <c r="T74" i="12"/>
  <c r="O48" i="12"/>
  <c r="O72" i="12" s="1"/>
  <c r="B47" i="12" s="1"/>
  <c r="T70" i="12"/>
  <c r="AA37" i="12"/>
  <c r="AA61" i="12" s="1"/>
  <c r="C36" i="12" s="1"/>
  <c r="O50" i="12"/>
  <c r="B49" i="12" s="1"/>
  <c r="O40" i="12"/>
  <c r="O64" i="12" s="1"/>
  <c r="B39" i="12" s="1"/>
  <c r="AA47" i="12"/>
  <c r="AA71" i="12" s="1"/>
  <c r="C46" i="12" s="1"/>
  <c r="O45" i="12"/>
  <c r="O69" i="12" s="1"/>
  <c r="B44" i="12" s="1"/>
  <c r="O43" i="12"/>
  <c r="B42" i="12" s="1"/>
  <c r="AA48" i="12"/>
  <c r="AA72" i="12" s="1"/>
  <c r="C47" i="12" s="1"/>
  <c r="T68" i="12"/>
  <c r="T66" i="12"/>
  <c r="T61" i="12"/>
  <c r="T64" i="12"/>
  <c r="O38" i="12"/>
  <c r="O62" i="12" s="1"/>
  <c r="B37" i="12" s="1"/>
  <c r="AA30" i="12"/>
  <c r="AA54" i="12" s="1"/>
  <c r="C29" i="12" s="1"/>
  <c r="AA45" i="12"/>
  <c r="AA69" i="12" s="1"/>
  <c r="C44" i="12" s="1"/>
  <c r="O49" i="12"/>
  <c r="O73" i="12" s="1"/>
  <c r="B48" i="12" s="1"/>
  <c r="O41" i="12"/>
  <c r="O65" i="12" s="1"/>
  <c r="B40" i="12" s="1"/>
  <c r="O37" i="12"/>
  <c r="O61" i="12" s="1"/>
  <c r="B36" i="12" s="1"/>
  <c r="AA44" i="12"/>
  <c r="AA68" i="12" s="1"/>
  <c r="C43" i="12" s="1"/>
  <c r="AA42" i="12"/>
  <c r="AA66" i="12" s="1"/>
  <c r="C41" i="12" s="1"/>
  <c r="AA34" i="12"/>
  <c r="AA58" i="12" s="1"/>
  <c r="C33" i="12" s="1"/>
  <c r="AA36" i="12"/>
  <c r="AA60" i="12" s="1"/>
  <c r="C35" i="12" s="1"/>
  <c r="O39" i="12"/>
  <c r="O63" i="12" s="1"/>
  <c r="B38" i="12" s="1"/>
  <c r="O33" i="12"/>
  <c r="O57" i="12" s="1"/>
  <c r="B32" i="12" s="1"/>
  <c r="X74" i="12"/>
  <c r="X72" i="12"/>
  <c r="X70" i="12"/>
  <c r="X56" i="12"/>
  <c r="AA43" i="12"/>
  <c r="AA67" i="12" s="1"/>
  <c r="C42" i="12" s="1"/>
  <c r="X63" i="12"/>
  <c r="O47" i="12"/>
  <c r="O71" i="12" s="1"/>
  <c r="B46" i="12" s="1"/>
  <c r="AA50" i="12"/>
  <c r="AA74" i="12" s="1"/>
  <c r="C49" i="12" s="1"/>
  <c r="AA46" i="12"/>
  <c r="AA70" i="12" s="1"/>
  <c r="C45" i="12" s="1"/>
  <c r="AA40" i="12"/>
  <c r="AA64" i="12" s="1"/>
  <c r="C39" i="12" s="1"/>
  <c r="AA32" i="12"/>
  <c r="AA56" i="12" s="1"/>
  <c r="C31" i="12" s="1"/>
  <c r="Y63" i="12"/>
  <c r="Y61" i="12"/>
  <c r="Y57" i="12"/>
  <c r="O35" i="12"/>
  <c r="O59" i="12" s="1"/>
  <c r="B34" i="12" s="1"/>
  <c r="O31" i="12"/>
  <c r="O55" i="12" s="1"/>
  <c r="B30" i="12" s="1"/>
  <c r="AA49" i="12"/>
  <c r="AA73" i="12" s="1"/>
  <c r="C48" i="12" s="1"/>
  <c r="AA41" i="12"/>
  <c r="AA65" i="12" s="1"/>
  <c r="C40" i="12" s="1"/>
  <c r="P60" i="12" l="1"/>
  <c r="P61" i="12"/>
  <c r="P73" i="12"/>
  <c r="P69" i="12"/>
  <c r="AB66" i="12"/>
  <c r="AB65" i="12"/>
  <c r="P58" i="12"/>
  <c r="AB73" i="12"/>
  <c r="AB59" i="12"/>
  <c r="AB70" i="12"/>
  <c r="AB63" i="12"/>
  <c r="P64" i="12"/>
  <c r="AB68" i="12"/>
  <c r="AB56" i="12"/>
  <c r="AB67" i="12"/>
  <c r="P63" i="12"/>
  <c r="P70" i="12"/>
  <c r="P54" i="12"/>
  <c r="AB57" i="12"/>
  <c r="AB62" i="12"/>
  <c r="AB58" i="12"/>
  <c r="AB69" i="12"/>
  <c r="AB72" i="12"/>
  <c r="P57" i="12"/>
  <c r="P65" i="12"/>
  <c r="P66" i="12"/>
  <c r="AB54" i="12"/>
  <c r="P56" i="12"/>
  <c r="AB64" i="12"/>
  <c r="AB55" i="12"/>
  <c r="P74" i="12"/>
  <c r="N74" i="12"/>
  <c r="B23" i="20" s="1"/>
  <c r="AB61" i="12"/>
  <c r="AB74" i="12"/>
  <c r="AB71" i="12"/>
  <c r="P59" i="12"/>
  <c r="P67" i="12"/>
  <c r="P62" i="12"/>
  <c r="P71" i="12"/>
  <c r="AB60" i="12"/>
  <c r="P68" i="12"/>
  <c r="P72" i="12"/>
  <c r="Z70" i="12"/>
  <c r="C19" i="20" s="1"/>
  <c r="Z71" i="12"/>
  <c r="C20" i="20" s="1"/>
  <c r="Z54" i="12"/>
  <c r="C3" i="20" s="1"/>
  <c r="Z60" i="12"/>
  <c r="C9" i="20" s="1"/>
  <c r="Z72" i="12"/>
  <c r="Z65" i="12"/>
  <c r="C14" i="20" s="1"/>
  <c r="N66" i="12"/>
  <c r="B15" i="20" s="1"/>
  <c r="Z56" i="12"/>
  <c r="C5" i="20" s="1"/>
  <c r="N69" i="12"/>
  <c r="B18" i="20" s="1"/>
  <c r="Z58" i="12"/>
  <c r="C7" i="20" s="1"/>
  <c r="Z61" i="12"/>
  <c r="C10" i="20" s="1"/>
  <c r="Z69" i="12"/>
  <c r="C18" i="20" s="1"/>
  <c r="Z62" i="12"/>
  <c r="C11" i="20" s="1"/>
  <c r="Z74" i="12"/>
  <c r="C23" i="20" s="1"/>
  <c r="Z68" i="12"/>
  <c r="C17" i="20" s="1"/>
  <c r="N57" i="12"/>
  <c r="B6" i="20" s="1"/>
  <c r="Z66" i="12"/>
  <c r="C15" i="20" s="1"/>
  <c r="Z64" i="12"/>
  <c r="C13" i="20" s="1"/>
  <c r="Z57" i="12"/>
  <c r="C6" i="20" s="1"/>
  <c r="Z73" i="12"/>
  <c r="C22" i="20" s="1"/>
  <c r="C21" i="20"/>
  <c r="Z55" i="12"/>
  <c r="C4" i="20" s="1"/>
  <c r="N70" i="12"/>
  <c r="B19" i="20" s="1"/>
  <c r="N73" i="12"/>
  <c r="B22" i="20" s="1"/>
  <c r="N65" i="12"/>
  <c r="B14" i="20" s="1"/>
  <c r="N62" i="12"/>
  <c r="B11" i="20" s="1"/>
  <c r="N61" i="12"/>
  <c r="B10" i="20" s="1"/>
  <c r="Z59" i="12"/>
  <c r="C8" i="20" s="1"/>
  <c r="Z63" i="12"/>
  <c r="C12" i="20" s="1"/>
  <c r="Z67" i="12"/>
  <c r="C16" i="20" s="1"/>
  <c r="N56" i="12"/>
  <c r="B5" i="20" s="1"/>
  <c r="N60" i="12"/>
  <c r="B9" i="20" s="1"/>
  <c r="N68" i="12"/>
  <c r="B17" i="20" s="1"/>
  <c r="N59" i="12"/>
  <c r="B8" i="20" s="1"/>
  <c r="N63" i="12"/>
  <c r="B12" i="20" s="1"/>
  <c r="B3" i="20"/>
  <c r="N64" i="12"/>
  <c r="B13" i="20" s="1"/>
  <c r="N72" i="12"/>
  <c r="B21" i="20" s="1"/>
  <c r="N67" i="12"/>
  <c r="B16" i="20" s="1"/>
  <c r="N58" i="12"/>
  <c r="B7" i="20" s="1"/>
  <c r="N55" i="12"/>
  <c r="B4" i="20" s="1"/>
  <c r="N71" i="12"/>
  <c r="B20" i="20" s="1"/>
  <c r="H164" i="7" l="1"/>
  <c r="G164" i="7"/>
  <c r="F164" i="7"/>
  <c r="E164" i="7"/>
  <c r="D164" i="7"/>
  <c r="H163" i="7"/>
  <c r="G163" i="7"/>
  <c r="F163" i="7"/>
  <c r="E163" i="7"/>
  <c r="D163" i="7"/>
  <c r="H162" i="7"/>
  <c r="G162" i="7"/>
  <c r="F162" i="7"/>
  <c r="E162" i="7"/>
  <c r="D162" i="7"/>
  <c r="H161" i="7"/>
  <c r="G161" i="7"/>
  <c r="F161" i="7"/>
  <c r="E161" i="7"/>
  <c r="D161" i="7"/>
  <c r="H160" i="7"/>
  <c r="G160" i="7"/>
  <c r="F160" i="7"/>
  <c r="E160" i="7"/>
  <c r="D160" i="7"/>
  <c r="H159" i="7"/>
  <c r="G159" i="7"/>
  <c r="F159" i="7"/>
  <c r="E159" i="7"/>
  <c r="D159" i="7"/>
  <c r="H158" i="7"/>
  <c r="G158" i="7"/>
  <c r="F158" i="7"/>
  <c r="E158" i="7"/>
  <c r="D158" i="7"/>
  <c r="H157" i="7"/>
  <c r="G157" i="7"/>
  <c r="F157" i="7"/>
  <c r="E157" i="7"/>
  <c r="D157" i="7"/>
  <c r="H156" i="7"/>
  <c r="G156" i="7"/>
  <c r="F156" i="7"/>
  <c r="E156" i="7"/>
  <c r="D156" i="7"/>
  <c r="C155" i="7"/>
  <c r="H153" i="7"/>
  <c r="G153" i="7"/>
  <c r="F153" i="7"/>
  <c r="E153" i="7"/>
  <c r="D153" i="7"/>
  <c r="H152" i="7"/>
  <c r="G152" i="7"/>
  <c r="F152" i="7"/>
  <c r="E152" i="7"/>
  <c r="D152" i="7"/>
  <c r="H151" i="7"/>
  <c r="G151" i="7"/>
  <c r="F151" i="7"/>
  <c r="E151" i="7"/>
  <c r="D151" i="7"/>
  <c r="H150" i="7"/>
  <c r="G150" i="7"/>
  <c r="F150" i="7"/>
  <c r="E150" i="7"/>
  <c r="D150" i="7"/>
  <c r="H149" i="7"/>
  <c r="G149" i="7"/>
  <c r="F149" i="7"/>
  <c r="E149" i="7"/>
  <c r="D149" i="7"/>
  <c r="H148" i="7"/>
  <c r="G148" i="7"/>
  <c r="F148" i="7"/>
  <c r="E148" i="7"/>
  <c r="D148" i="7"/>
  <c r="H147" i="7"/>
  <c r="G147" i="7"/>
  <c r="F147" i="7"/>
  <c r="E147" i="7"/>
  <c r="D147" i="7"/>
  <c r="H146" i="7"/>
  <c r="G146" i="7"/>
  <c r="F146" i="7"/>
  <c r="E146" i="7"/>
  <c r="D146" i="7"/>
  <c r="H145" i="7"/>
  <c r="G145" i="7"/>
  <c r="F145" i="7"/>
  <c r="E145" i="7"/>
  <c r="J145" i="7" s="1"/>
  <c r="D145" i="7"/>
  <c r="C144" i="7"/>
  <c r="H142" i="7"/>
  <c r="G142" i="7"/>
  <c r="F142" i="7"/>
  <c r="E142" i="7"/>
  <c r="D142" i="7"/>
  <c r="H141" i="7"/>
  <c r="G141" i="7"/>
  <c r="F141" i="7"/>
  <c r="E141" i="7"/>
  <c r="D141" i="7"/>
  <c r="H140" i="7"/>
  <c r="G140" i="7"/>
  <c r="F140" i="7"/>
  <c r="E140" i="7"/>
  <c r="J140" i="7" s="1"/>
  <c r="L140" i="7" s="1"/>
  <c r="D140" i="7"/>
  <c r="H139" i="7"/>
  <c r="G139" i="7"/>
  <c r="F139" i="7"/>
  <c r="E139" i="7"/>
  <c r="D139" i="7"/>
  <c r="J139" i="7" s="1"/>
  <c r="H138" i="7"/>
  <c r="G138" i="7"/>
  <c r="F138" i="7"/>
  <c r="E138" i="7"/>
  <c r="D138" i="7"/>
  <c r="H137" i="7"/>
  <c r="G137" i="7"/>
  <c r="F137" i="7"/>
  <c r="E137" i="7"/>
  <c r="J137" i="7" s="1"/>
  <c r="D137" i="7"/>
  <c r="H136" i="7"/>
  <c r="G136" i="7"/>
  <c r="F136" i="7"/>
  <c r="E136" i="7"/>
  <c r="D136" i="7"/>
  <c r="H135" i="7"/>
  <c r="G135" i="7"/>
  <c r="F135" i="7"/>
  <c r="E135" i="7"/>
  <c r="D135" i="7"/>
  <c r="J135" i="7" s="1"/>
  <c r="H134" i="7"/>
  <c r="G134" i="7"/>
  <c r="F134" i="7"/>
  <c r="E134" i="7"/>
  <c r="J134" i="7" s="1"/>
  <c r="L134" i="7" s="1"/>
  <c r="D134" i="7"/>
  <c r="C133" i="7"/>
  <c r="H131" i="7"/>
  <c r="G131" i="7"/>
  <c r="F131" i="7"/>
  <c r="E131" i="7"/>
  <c r="D131" i="7"/>
  <c r="H130" i="7"/>
  <c r="G130" i="7"/>
  <c r="F130" i="7"/>
  <c r="E130" i="7"/>
  <c r="D130" i="7"/>
  <c r="H129" i="7"/>
  <c r="G129" i="7"/>
  <c r="F129" i="7"/>
  <c r="E129" i="7"/>
  <c r="J129" i="7" s="1"/>
  <c r="L129" i="7" s="1"/>
  <c r="D129" i="7"/>
  <c r="H128" i="7"/>
  <c r="G128" i="7"/>
  <c r="F128" i="7"/>
  <c r="E128" i="7"/>
  <c r="D128" i="7"/>
  <c r="H127" i="7"/>
  <c r="G127" i="7"/>
  <c r="F127" i="7"/>
  <c r="E127" i="7"/>
  <c r="D127" i="7"/>
  <c r="J127" i="7" s="1"/>
  <c r="H126" i="7"/>
  <c r="G126" i="7"/>
  <c r="F126" i="7"/>
  <c r="E126" i="7"/>
  <c r="J126" i="7" s="1"/>
  <c r="D126" i="7"/>
  <c r="H125" i="7"/>
  <c r="G125" i="7"/>
  <c r="F125" i="7"/>
  <c r="E125" i="7"/>
  <c r="D125" i="7"/>
  <c r="H124" i="7"/>
  <c r="G124" i="7"/>
  <c r="F124" i="7"/>
  <c r="E124" i="7"/>
  <c r="D124" i="7"/>
  <c r="H123" i="7"/>
  <c r="G123" i="7"/>
  <c r="F123" i="7"/>
  <c r="E123" i="7"/>
  <c r="J123" i="7" s="1"/>
  <c r="L123" i="7" s="1"/>
  <c r="D123" i="7"/>
  <c r="C122" i="7"/>
  <c r="H120" i="7"/>
  <c r="G120" i="7"/>
  <c r="F120" i="7"/>
  <c r="E120" i="7"/>
  <c r="D120" i="7"/>
  <c r="H119" i="7"/>
  <c r="G119" i="7"/>
  <c r="F119" i="7"/>
  <c r="E119" i="7"/>
  <c r="D119" i="7"/>
  <c r="H118" i="7"/>
  <c r="G118" i="7"/>
  <c r="F118" i="7"/>
  <c r="E118" i="7"/>
  <c r="J118" i="7" s="1"/>
  <c r="L118" i="7" s="1"/>
  <c r="D118" i="7"/>
  <c r="H117" i="7"/>
  <c r="G117" i="7"/>
  <c r="F117" i="7"/>
  <c r="E117" i="7"/>
  <c r="D117" i="7"/>
  <c r="H116" i="7"/>
  <c r="G116" i="7"/>
  <c r="F116" i="7"/>
  <c r="E116" i="7"/>
  <c r="D116" i="7"/>
  <c r="H115" i="7"/>
  <c r="G115" i="7"/>
  <c r="F115" i="7"/>
  <c r="E115" i="7"/>
  <c r="J115" i="7" s="1"/>
  <c r="D115" i="7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J112" i="7" s="1"/>
  <c r="L112" i="7" s="1"/>
  <c r="C111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J107" i="7" s="1"/>
  <c r="H106" i="7"/>
  <c r="G106" i="7"/>
  <c r="F106" i="7"/>
  <c r="E106" i="7"/>
  <c r="D106" i="7"/>
  <c r="J106" i="7" s="1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C100" i="7"/>
  <c r="H98" i="7"/>
  <c r="G98" i="7"/>
  <c r="F98" i="7"/>
  <c r="E98" i="7"/>
  <c r="D98" i="7"/>
  <c r="H97" i="7"/>
  <c r="G97" i="7"/>
  <c r="F97" i="7"/>
  <c r="E97" i="7"/>
  <c r="D97" i="7"/>
  <c r="J97" i="7" s="1"/>
  <c r="H96" i="7"/>
  <c r="G96" i="7"/>
  <c r="F96" i="7"/>
  <c r="E96" i="7"/>
  <c r="D96" i="7"/>
  <c r="J96" i="7" s="1"/>
  <c r="H95" i="7"/>
  <c r="G95" i="7"/>
  <c r="F95" i="7"/>
  <c r="E95" i="7"/>
  <c r="J95" i="7" s="1"/>
  <c r="D95" i="7"/>
  <c r="H94" i="7"/>
  <c r="G94" i="7"/>
  <c r="F94" i="7"/>
  <c r="E94" i="7"/>
  <c r="D94" i="7"/>
  <c r="H93" i="7"/>
  <c r="G93" i="7"/>
  <c r="F93" i="7"/>
  <c r="E93" i="7"/>
  <c r="D93" i="7"/>
  <c r="H92" i="7"/>
  <c r="G92" i="7"/>
  <c r="F92" i="7"/>
  <c r="E92" i="7"/>
  <c r="D92" i="7"/>
  <c r="J92" i="7" s="1"/>
  <c r="H91" i="7"/>
  <c r="G91" i="7"/>
  <c r="F91" i="7"/>
  <c r="E91" i="7"/>
  <c r="J91" i="7" s="1"/>
  <c r="D91" i="7"/>
  <c r="H90" i="7"/>
  <c r="G90" i="7"/>
  <c r="F90" i="7"/>
  <c r="E90" i="7"/>
  <c r="D90" i="7"/>
  <c r="C89" i="7"/>
  <c r="H87" i="7"/>
  <c r="G87" i="7"/>
  <c r="F87" i="7"/>
  <c r="E87" i="7"/>
  <c r="D87" i="7"/>
  <c r="H86" i="7"/>
  <c r="G86" i="7"/>
  <c r="F86" i="7"/>
  <c r="E86" i="7"/>
  <c r="J86" i="7" s="1"/>
  <c r="D86" i="7"/>
  <c r="H85" i="7"/>
  <c r="G85" i="7"/>
  <c r="F85" i="7"/>
  <c r="E85" i="7"/>
  <c r="D85" i="7"/>
  <c r="H84" i="7"/>
  <c r="G84" i="7"/>
  <c r="F84" i="7"/>
  <c r="E84" i="7"/>
  <c r="D84" i="7"/>
  <c r="H83" i="7"/>
  <c r="G83" i="7"/>
  <c r="F83" i="7"/>
  <c r="E83" i="7"/>
  <c r="D83" i="7"/>
  <c r="J83" i="7" s="1"/>
  <c r="H82" i="7"/>
  <c r="G82" i="7"/>
  <c r="F82" i="7"/>
  <c r="E82" i="7"/>
  <c r="J82" i="7" s="1"/>
  <c r="D82" i="7"/>
  <c r="H81" i="7"/>
  <c r="G81" i="7"/>
  <c r="F81" i="7"/>
  <c r="E81" i="7"/>
  <c r="D81" i="7"/>
  <c r="H80" i="7"/>
  <c r="G80" i="7"/>
  <c r="F80" i="7"/>
  <c r="E80" i="7"/>
  <c r="D80" i="7"/>
  <c r="J80" i="7" s="1"/>
  <c r="H79" i="7"/>
  <c r="G79" i="7"/>
  <c r="F79" i="7"/>
  <c r="E79" i="7"/>
  <c r="D79" i="7"/>
  <c r="C78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G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J71" i="7" s="1"/>
  <c r="H70" i="7"/>
  <c r="G70" i="7"/>
  <c r="F70" i="7"/>
  <c r="E70" i="7"/>
  <c r="D70" i="7"/>
  <c r="H69" i="7"/>
  <c r="G69" i="7"/>
  <c r="F69" i="7"/>
  <c r="E69" i="7"/>
  <c r="D69" i="7"/>
  <c r="H68" i="7"/>
  <c r="G68" i="7"/>
  <c r="F68" i="7"/>
  <c r="E68" i="7"/>
  <c r="D68" i="7"/>
  <c r="C67" i="7"/>
  <c r="H65" i="7"/>
  <c r="G65" i="7"/>
  <c r="F65" i="7"/>
  <c r="E65" i="7"/>
  <c r="D65" i="7"/>
  <c r="C65" i="7"/>
  <c r="C76" i="7" s="1"/>
  <c r="C87" i="7" s="1"/>
  <c r="C98" i="7" s="1"/>
  <c r="C109" i="7" s="1"/>
  <c r="C120" i="7" s="1"/>
  <c r="C131" i="7" s="1"/>
  <c r="C142" i="7" s="1"/>
  <c r="C153" i="7" s="1"/>
  <c r="C164" i="7" s="1"/>
  <c r="H64" i="7"/>
  <c r="G64" i="7"/>
  <c r="F64" i="7"/>
  <c r="E64" i="7"/>
  <c r="D64" i="7"/>
  <c r="C64" i="7"/>
  <c r="C75" i="7" s="1"/>
  <c r="C86" i="7" s="1"/>
  <c r="C97" i="7" s="1"/>
  <c r="C108" i="7" s="1"/>
  <c r="C119" i="7" s="1"/>
  <c r="C130" i="7" s="1"/>
  <c r="C141" i="7" s="1"/>
  <c r="C152" i="7" s="1"/>
  <c r="C163" i="7" s="1"/>
  <c r="H63" i="7"/>
  <c r="G63" i="7"/>
  <c r="F63" i="7"/>
  <c r="E63" i="7"/>
  <c r="D63" i="7"/>
  <c r="C63" i="7"/>
  <c r="C74" i="7" s="1"/>
  <c r="C85" i="7" s="1"/>
  <c r="C96" i="7" s="1"/>
  <c r="C107" i="7" s="1"/>
  <c r="C118" i="7" s="1"/>
  <c r="C129" i="7" s="1"/>
  <c r="C140" i="7" s="1"/>
  <c r="C151" i="7" s="1"/>
  <c r="C162" i="7" s="1"/>
  <c r="H62" i="7"/>
  <c r="G62" i="7"/>
  <c r="F62" i="7"/>
  <c r="E62" i="7"/>
  <c r="D62" i="7"/>
  <c r="C62" i="7"/>
  <c r="C73" i="7" s="1"/>
  <c r="C84" i="7" s="1"/>
  <c r="C95" i="7" s="1"/>
  <c r="C106" i="7" s="1"/>
  <c r="C117" i="7" s="1"/>
  <c r="C128" i="7" s="1"/>
  <c r="C139" i="7" s="1"/>
  <c r="C150" i="7" s="1"/>
  <c r="C161" i="7" s="1"/>
  <c r="H61" i="7"/>
  <c r="G61" i="7"/>
  <c r="F61" i="7"/>
  <c r="E61" i="7"/>
  <c r="D61" i="7"/>
  <c r="C61" i="7"/>
  <c r="C72" i="7" s="1"/>
  <c r="C83" i="7" s="1"/>
  <c r="C94" i="7" s="1"/>
  <c r="C105" i="7" s="1"/>
  <c r="C116" i="7" s="1"/>
  <c r="C127" i="7" s="1"/>
  <c r="C138" i="7" s="1"/>
  <c r="C149" i="7" s="1"/>
  <c r="C160" i="7" s="1"/>
  <c r="H60" i="7"/>
  <c r="G60" i="7"/>
  <c r="F60" i="7"/>
  <c r="E60" i="7"/>
  <c r="D60" i="7"/>
  <c r="C60" i="7"/>
  <c r="C71" i="7" s="1"/>
  <c r="C82" i="7" s="1"/>
  <c r="C93" i="7" s="1"/>
  <c r="C104" i="7" s="1"/>
  <c r="C115" i="7" s="1"/>
  <c r="C126" i="7" s="1"/>
  <c r="C137" i="7" s="1"/>
  <c r="C148" i="7" s="1"/>
  <c r="C159" i="7" s="1"/>
  <c r="H59" i="7"/>
  <c r="G59" i="7"/>
  <c r="F59" i="7"/>
  <c r="E59" i="7"/>
  <c r="D59" i="7"/>
  <c r="C59" i="7"/>
  <c r="C70" i="7" s="1"/>
  <c r="C81" i="7" s="1"/>
  <c r="C92" i="7" s="1"/>
  <c r="C103" i="7" s="1"/>
  <c r="C114" i="7" s="1"/>
  <c r="C125" i="7" s="1"/>
  <c r="C136" i="7" s="1"/>
  <c r="C147" i="7" s="1"/>
  <c r="C158" i="7" s="1"/>
  <c r="H58" i="7"/>
  <c r="G58" i="7"/>
  <c r="F58" i="7"/>
  <c r="E58" i="7"/>
  <c r="D58" i="7"/>
  <c r="C58" i="7"/>
  <c r="C69" i="7" s="1"/>
  <c r="C80" i="7" s="1"/>
  <c r="C91" i="7" s="1"/>
  <c r="C102" i="7" s="1"/>
  <c r="C113" i="7" s="1"/>
  <c r="C124" i="7" s="1"/>
  <c r="C135" i="7" s="1"/>
  <c r="C146" i="7" s="1"/>
  <c r="C157" i="7" s="1"/>
  <c r="H57" i="7"/>
  <c r="G57" i="7"/>
  <c r="F57" i="7"/>
  <c r="E57" i="7"/>
  <c r="D57" i="7"/>
  <c r="C57" i="7"/>
  <c r="C68" i="7" s="1"/>
  <c r="C79" i="7" s="1"/>
  <c r="C90" i="7" s="1"/>
  <c r="C101" i="7" s="1"/>
  <c r="C112" i="7" s="1"/>
  <c r="C123" i="7" s="1"/>
  <c r="C134" i="7" s="1"/>
  <c r="C145" i="7" s="1"/>
  <c r="C156" i="7" s="1"/>
  <c r="C56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C45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H45" i="7" s="1"/>
  <c r="H56" i="7" s="1"/>
  <c r="H67" i="7" s="1"/>
  <c r="H78" i="7" s="1"/>
  <c r="H89" i="7" s="1"/>
  <c r="H100" i="7" s="1"/>
  <c r="H111" i="7" s="1"/>
  <c r="H122" i="7" s="1"/>
  <c r="H133" i="7" s="1"/>
  <c r="H144" i="7" s="1"/>
  <c r="H155" i="7" s="1"/>
  <c r="H166" i="7" s="1"/>
  <c r="C34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J26" i="7" s="1"/>
  <c r="D26" i="7"/>
  <c r="C26" i="7"/>
  <c r="H25" i="7"/>
  <c r="G25" i="7"/>
  <c r="F25" i="7"/>
  <c r="E25" i="7"/>
  <c r="D25" i="7"/>
  <c r="C25" i="7"/>
  <c r="H24" i="7"/>
  <c r="G24" i="7"/>
  <c r="F24" i="7"/>
  <c r="E24" i="7"/>
  <c r="J24" i="7" s="1"/>
  <c r="L24" i="7" s="1"/>
  <c r="D24" i="7"/>
  <c r="C24" i="7"/>
  <c r="H23" i="7"/>
  <c r="G23" i="7"/>
  <c r="G34" i="7" s="1"/>
  <c r="G45" i="7" s="1"/>
  <c r="G56" i="7" s="1"/>
  <c r="G67" i="7" s="1"/>
  <c r="G78" i="7" s="1"/>
  <c r="G89" i="7" s="1"/>
  <c r="G100" i="7" s="1"/>
  <c r="G111" i="7" s="1"/>
  <c r="G122" i="7" s="1"/>
  <c r="G133" i="7" s="1"/>
  <c r="G144" i="7" s="1"/>
  <c r="G155" i="7" s="1"/>
  <c r="G166" i="7" s="1"/>
  <c r="D23" i="7"/>
  <c r="D34" i="7" s="1"/>
  <c r="D45" i="7" s="1"/>
  <c r="C23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F23" i="7" s="1"/>
  <c r="F34" i="7" s="1"/>
  <c r="F45" i="7" s="1"/>
  <c r="F56" i="7" s="1"/>
  <c r="F67" i="7" s="1"/>
  <c r="F78" i="7" s="1"/>
  <c r="F89" i="7" s="1"/>
  <c r="F100" i="7" s="1"/>
  <c r="F111" i="7" s="1"/>
  <c r="F122" i="7" s="1"/>
  <c r="F133" i="7" s="1"/>
  <c r="F144" i="7" s="1"/>
  <c r="F155" i="7" s="1"/>
  <c r="F166" i="7" s="1"/>
  <c r="E12" i="7"/>
  <c r="E23" i="7" s="1"/>
  <c r="E34" i="7" s="1"/>
  <c r="E45" i="7" s="1"/>
  <c r="E56" i="7" s="1"/>
  <c r="E67" i="7" s="1"/>
  <c r="E78" i="7" s="1"/>
  <c r="E89" i="7" s="1"/>
  <c r="E100" i="7" s="1"/>
  <c r="E111" i="7" s="1"/>
  <c r="E122" i="7" s="1"/>
  <c r="E133" i="7" s="1"/>
  <c r="E144" i="7" s="1"/>
  <c r="E155" i="7" s="1"/>
  <c r="E166" i="7" s="1"/>
  <c r="D12" i="7"/>
  <c r="C12" i="7"/>
  <c r="H10" i="7"/>
  <c r="G10" i="7"/>
  <c r="F10" i="7"/>
  <c r="E10" i="7"/>
  <c r="D10" i="7"/>
  <c r="H9" i="7"/>
  <c r="G9" i="7"/>
  <c r="F9" i="7"/>
  <c r="E9" i="7"/>
  <c r="D9" i="7"/>
  <c r="H8" i="7"/>
  <c r="G8" i="7"/>
  <c r="F8" i="7"/>
  <c r="E8" i="7"/>
  <c r="D8" i="7"/>
  <c r="H7" i="7"/>
  <c r="G7" i="7"/>
  <c r="F7" i="7"/>
  <c r="E7" i="7"/>
  <c r="D7" i="7"/>
  <c r="H6" i="7"/>
  <c r="G6" i="7"/>
  <c r="F6" i="7"/>
  <c r="E6" i="7"/>
  <c r="D6" i="7"/>
  <c r="H5" i="7"/>
  <c r="G5" i="7"/>
  <c r="F5" i="7"/>
  <c r="E5" i="7"/>
  <c r="D5" i="7"/>
  <c r="H4" i="7"/>
  <c r="G4" i="7"/>
  <c r="F4" i="7"/>
  <c r="E4" i="7"/>
  <c r="D4" i="7"/>
  <c r="H3" i="7"/>
  <c r="G3" i="7"/>
  <c r="F3" i="7"/>
  <c r="E3" i="7"/>
  <c r="D3" i="7"/>
  <c r="H2" i="7"/>
  <c r="G2" i="7"/>
  <c r="F2" i="7"/>
  <c r="E2" i="7"/>
  <c r="D2" i="7"/>
  <c r="C1" i="7"/>
  <c r="J48" i="7" l="1"/>
  <c r="J52" i="7"/>
  <c r="J35" i="7"/>
  <c r="J4" i="7"/>
  <c r="L4" i="7" s="1"/>
  <c r="J8" i="7"/>
  <c r="L8" i="7" s="1"/>
  <c r="J2" i="7"/>
  <c r="L2" i="7" s="1"/>
  <c r="J6" i="7"/>
  <c r="L6" i="7" s="1"/>
  <c r="J13" i="7"/>
  <c r="L13" i="7" s="1"/>
  <c r="J15" i="7"/>
  <c r="L15" i="7" s="1"/>
  <c r="J17" i="7"/>
  <c r="L17" i="7" s="1"/>
  <c r="J19" i="7"/>
  <c r="L19" i="7" s="1"/>
  <c r="J31" i="7"/>
  <c r="L31" i="7" s="1"/>
  <c r="J37" i="7"/>
  <c r="L37" i="7" s="1"/>
  <c r="J39" i="7"/>
  <c r="J41" i="7"/>
  <c r="J60" i="7"/>
  <c r="J64" i="7"/>
  <c r="J68" i="7"/>
  <c r="L68" i="7" s="1"/>
  <c r="J72" i="7"/>
  <c r="J75" i="7"/>
  <c r="J101" i="7"/>
  <c r="L101" i="7" s="1"/>
  <c r="J104" i="7"/>
  <c r="J105" i="7"/>
  <c r="J116" i="7"/>
  <c r="L116" i="7" s="1"/>
  <c r="J119" i="7"/>
  <c r="J124" i="7"/>
  <c r="L124" i="7" s="1"/>
  <c r="J130" i="7"/>
  <c r="L130" i="7" s="1"/>
  <c r="J138" i="7"/>
  <c r="J141" i="7"/>
  <c r="L141" i="7" s="1"/>
  <c r="J25" i="7"/>
  <c r="L25" i="7" s="1"/>
  <c r="J36" i="7"/>
  <c r="L36" i="7" s="1"/>
  <c r="J47" i="7"/>
  <c r="L47" i="7" s="1"/>
  <c r="J49" i="7"/>
  <c r="L49" i="7" s="1"/>
  <c r="J51" i="7"/>
  <c r="J53" i="7"/>
  <c r="L53" i="7" s="1"/>
  <c r="J69" i="7"/>
  <c r="L69" i="7" s="1"/>
  <c r="J81" i="7"/>
  <c r="J84" i="7"/>
  <c r="J85" i="7"/>
  <c r="L85" i="7" s="1"/>
  <c r="J90" i="7"/>
  <c r="L90" i="7" s="1"/>
  <c r="J93" i="7"/>
  <c r="J94" i="7"/>
  <c r="J108" i="7"/>
  <c r="L108" i="7" s="1"/>
  <c r="J113" i="7"/>
  <c r="J114" i="7"/>
  <c r="L114" i="7" s="1"/>
  <c r="J3" i="7"/>
  <c r="L3" i="7" s="1"/>
  <c r="J5" i="7"/>
  <c r="L5" i="7" s="1"/>
  <c r="J7" i="7"/>
  <c r="L7" i="7" s="1"/>
  <c r="J9" i="7"/>
  <c r="L9" i="7" s="1"/>
  <c r="J14" i="7"/>
  <c r="L14" i="7" s="1"/>
  <c r="J16" i="7"/>
  <c r="L16" i="7" s="1"/>
  <c r="J18" i="7"/>
  <c r="L18" i="7" s="1"/>
  <c r="J20" i="7"/>
  <c r="L20" i="7" s="1"/>
  <c r="J30" i="7"/>
  <c r="L30" i="7" s="1"/>
  <c r="J40" i="7"/>
  <c r="J57" i="7"/>
  <c r="L57" i="7" s="1"/>
  <c r="J59" i="7"/>
  <c r="J61" i="7"/>
  <c r="J63" i="7"/>
  <c r="L63" i="7" s="1"/>
  <c r="J70" i="7"/>
  <c r="J73" i="7"/>
  <c r="J74" i="7"/>
  <c r="L74" i="7" s="1"/>
  <c r="J79" i="7"/>
  <c r="L79" i="7" s="1"/>
  <c r="J102" i="7"/>
  <c r="L102" i="7" s="1"/>
  <c r="J103" i="7"/>
  <c r="J117" i="7"/>
  <c r="J125" i="7"/>
  <c r="J128" i="7"/>
  <c r="J136" i="7"/>
  <c r="L26" i="7"/>
  <c r="L35" i="7"/>
  <c r="D56" i="7"/>
  <c r="L40" i="7"/>
  <c r="L39" i="7"/>
  <c r="L41" i="7"/>
  <c r="L75" i="7"/>
  <c r="J29" i="7"/>
  <c r="L29" i="7" s="1"/>
  <c r="J38" i="7"/>
  <c r="L38" i="7" s="1"/>
  <c r="J42" i="7"/>
  <c r="L42" i="7" s="1"/>
  <c r="J46" i="7"/>
  <c r="L46" i="7" s="1"/>
  <c r="J50" i="7"/>
  <c r="L50" i="7" s="1"/>
  <c r="J58" i="7"/>
  <c r="L58" i="7" s="1"/>
  <c r="J62" i="7"/>
  <c r="L80" i="7"/>
  <c r="L91" i="7"/>
  <c r="L97" i="7"/>
  <c r="L115" i="7"/>
  <c r="L117" i="7"/>
  <c r="L145" i="7"/>
  <c r="J28" i="7"/>
  <c r="L28" i="7" s="1"/>
  <c r="J27" i="7"/>
  <c r="L27" i="7" s="1"/>
  <c r="L86" i="7"/>
  <c r="L96" i="7"/>
  <c r="L113" i="7"/>
  <c r="L135" i="7"/>
  <c r="J146" i="7"/>
  <c r="L146" i="7" s="1"/>
  <c r="J148" i="7"/>
  <c r="J150" i="7"/>
  <c r="J152" i="7"/>
  <c r="L152" i="7" s="1"/>
  <c r="J157" i="7"/>
  <c r="L157" i="7" s="1"/>
  <c r="J159" i="7"/>
  <c r="J161" i="7"/>
  <c r="J163" i="7"/>
  <c r="L163" i="7" s="1"/>
  <c r="J147" i="7"/>
  <c r="J149" i="7"/>
  <c r="J151" i="7"/>
  <c r="L151" i="7" s="1"/>
  <c r="J156" i="7"/>
  <c r="L156" i="7" s="1"/>
  <c r="J158" i="7"/>
  <c r="J160" i="7"/>
  <c r="J162" i="7"/>
  <c r="L162" i="7" s="1"/>
  <c r="D67" i="7" l="1"/>
  <c r="L52" i="7"/>
  <c r="L48" i="7"/>
  <c r="L62" i="7"/>
  <c r="L51" i="7"/>
  <c r="D78" i="7" l="1"/>
  <c r="L64" i="7"/>
  <c r="L60" i="7"/>
  <c r="L59" i="7"/>
  <c r="L61" i="7"/>
  <c r="D89" i="7" l="1"/>
  <c r="L71" i="7"/>
  <c r="L72" i="7"/>
  <c r="L73" i="7"/>
  <c r="L70" i="7"/>
  <c r="D100" i="7" l="1"/>
  <c r="L82" i="7"/>
  <c r="L83" i="7"/>
  <c r="L81" i="7"/>
  <c r="L84" i="7"/>
  <c r="D111" i="7" l="1"/>
  <c r="L93" i="7"/>
  <c r="L94" i="7"/>
  <c r="L92" i="7"/>
  <c r="L95" i="7"/>
  <c r="D122" i="7" l="1"/>
  <c r="L103" i="7"/>
  <c r="L104" i="7"/>
  <c r="L107" i="7"/>
  <c r="L106" i="7"/>
  <c r="L105" i="7"/>
  <c r="D133" i="7" l="1"/>
  <c r="L119" i="7"/>
  <c r="D144" i="7" l="1"/>
  <c r="L125" i="7"/>
  <c r="L128" i="7"/>
  <c r="L126" i="7"/>
  <c r="L127" i="7"/>
  <c r="D155" i="7" l="1"/>
  <c r="L136" i="7"/>
  <c r="L138" i="7"/>
  <c r="L139" i="7"/>
  <c r="L137" i="7"/>
  <c r="D166" i="7" l="1"/>
  <c r="L148" i="7"/>
  <c r="L150" i="7"/>
  <c r="L149" i="7"/>
  <c r="L147" i="7"/>
  <c r="L161" i="7" l="1"/>
  <c r="L160" i="7"/>
  <c r="L158" i="7"/>
  <c r="L159" i="7"/>
  <c r="K5" i="2" l="1"/>
  <c r="J5" i="2"/>
  <c r="I3" i="2"/>
  <c r="J3" i="2"/>
  <c r="J8" i="2" s="1"/>
  <c r="K3" i="2"/>
  <c r="I5" i="2"/>
  <c r="D9" i="2"/>
  <c r="M15" i="2"/>
  <c r="M13" i="2"/>
  <c r="K8" i="2"/>
  <c r="I8" i="2"/>
  <c r="Q1" i="2"/>
  <c r="AB6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I11" i="2" l="1"/>
  <c r="K11" i="2" l="1"/>
  <c r="J11" i="2"/>
  <c r="B2" i="2" l="1"/>
  <c r="B3" i="2" l="1"/>
  <c r="B1" i="2"/>
  <c r="D3" i="2"/>
  <c r="E3" i="2" l="1"/>
  <c r="I7" i="1"/>
  <c r="I8" i="1"/>
  <c r="I10" i="1"/>
  <c r="I11" i="1"/>
  <c r="I12" i="1"/>
  <c r="I14" i="1"/>
  <c r="I15" i="1"/>
  <c r="I16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6" i="1"/>
  <c r="B41" i="10" l="1"/>
  <c r="C50" i="10" s="1"/>
  <c r="C71" i="10" s="1"/>
  <c r="B42" i="10"/>
  <c r="C49" i="10" s="1"/>
  <c r="B71" i="10" s="1"/>
  <c r="D40" i="10"/>
  <c r="K51" i="10" s="1"/>
  <c r="C41" i="10" l="1"/>
  <c r="G50" i="10" s="1"/>
  <c r="G73" i="10"/>
  <c r="I84" i="10" s="1"/>
  <c r="D73" i="10"/>
  <c r="C72" i="10" l="1"/>
  <c r="C40" i="10"/>
  <c r="G51" i="10" s="1"/>
  <c r="D72" i="10" l="1"/>
  <c r="G72" i="10"/>
  <c r="I81" i="10" s="1"/>
  <c r="C42" i="10"/>
  <c r="G49" i="10" s="1"/>
  <c r="E41" i="10" l="1"/>
  <c r="D41" i="10"/>
  <c r="D42" i="10"/>
  <c r="K49" i="10" s="1"/>
  <c r="B72" i="10"/>
  <c r="H72" i="10"/>
  <c r="I82" i="10" s="1"/>
  <c r="K50" i="10" l="1"/>
  <c r="C73" i="10" s="1"/>
  <c r="O50" i="10"/>
  <c r="C74" i="10" s="1"/>
  <c r="H73" i="10"/>
  <c r="I85" i="10" s="1"/>
  <c r="B73" i="10"/>
  <c r="E40" i="10" l="1"/>
  <c r="E42" i="10"/>
  <c r="H74" i="10" l="1"/>
  <c r="I88" i="10" s="1"/>
  <c r="O49" i="10"/>
  <c r="B74" i="10" s="1"/>
  <c r="G74" i="10"/>
  <c r="I87" i="10" s="1"/>
  <c r="O51" i="10"/>
  <c r="D74" i="10" s="1"/>
</calcChain>
</file>

<file path=xl/sharedStrings.xml><?xml version="1.0" encoding="utf-8"?>
<sst xmlns="http://schemas.openxmlformats.org/spreadsheetml/2006/main" count="3198" uniqueCount="401">
  <si>
    <t>v({?})</t>
  </si>
  <si>
    <t>#</t>
  </si>
  <si>
    <t>Fully formable?</t>
  </si>
  <si>
    <t>GC</t>
  </si>
  <si>
    <t>alpha_1</t>
  </si>
  <si>
    <t>alpha_2</t>
  </si>
  <si>
    <t>alpha_3</t>
  </si>
  <si>
    <t>a2/2</t>
  </si>
  <si>
    <t>(1-a2/2)a1</t>
  </si>
  <si>
    <t>Rule</t>
  </si>
  <si>
    <t>BGA</t>
  </si>
  <si>
    <t>SGA</t>
  </si>
  <si>
    <t>EQ</t>
  </si>
  <si>
    <t>Coalition</t>
  </si>
  <si>
    <t>I</t>
  </si>
  <si>
    <t>C</t>
  </si>
  <si>
    <t>SS</t>
  </si>
  <si>
    <t>N</t>
  </si>
  <si>
    <t>MB</t>
  </si>
  <si>
    <t>2SBB1S</t>
  </si>
  <si>
    <t>ESB</t>
  </si>
  <si>
    <t>PSB</t>
  </si>
  <si>
    <t>ESBBS</t>
  </si>
  <si>
    <t>PSBBS</t>
  </si>
  <si>
    <t>BB</t>
  </si>
  <si>
    <t>SSL</t>
  </si>
  <si>
    <t>SSR</t>
  </si>
  <si>
    <t>1SBB1SL</t>
  </si>
  <si>
    <t>1SBB1SR</t>
  </si>
  <si>
    <t>2SBBL</t>
  </si>
  <si>
    <t>2SBBR</t>
  </si>
  <si>
    <t>1B2SL</t>
  </si>
  <si>
    <t>1B2SR</t>
  </si>
  <si>
    <t>BB1SL</t>
  </si>
  <si>
    <t>BB1SR</t>
  </si>
  <si>
    <t>1B1SL</t>
  </si>
  <si>
    <t>1B1SR</t>
  </si>
  <si>
    <t>coal_vals[((1,1))]</t>
  </si>
  <si>
    <t>coal_vals[((1,0))]</t>
  </si>
  <si>
    <t>coal_vals[((1,0),(1,1))]</t>
  </si>
  <si>
    <t>coal_vals[((2,1))]</t>
  </si>
  <si>
    <t>coal_vals[((2,1))]+coal_vals[((1,1))]</t>
  </si>
  <si>
    <t>coal_vals[((2,1))]+coal_vals[((1,0))]</t>
  </si>
  <si>
    <t>coal_vals[((2,1))]+coal_vals[((1,0),(1,1))]</t>
  </si>
  <si>
    <t>coal_vals[((2,0))]</t>
  </si>
  <si>
    <t>coal_vals[((2,0))]+coal_vals[((1,1))]</t>
  </si>
  <si>
    <t>coal_vals[((2,0))]+coal_vals[((1,0))]</t>
  </si>
  <si>
    <t>coal_vals[((2,0))]+coal_vals[((1,0),(1,1))]</t>
  </si>
  <si>
    <t>coal_vals[((2,0),(2,1))]</t>
  </si>
  <si>
    <t>coal_vals[((2,0),(2,1))]+coal_vals[((1,1))]</t>
  </si>
  <si>
    <t>coal_vals[((2,0),(2,1))]+coal_vals[((1,0))]</t>
  </si>
  <si>
    <t>coal_vals[((2,0),(2,1))]+coal_vals[((1,0),(1,1))]</t>
  </si>
  <si>
    <t>coal_vals[((3,1))]</t>
  </si>
  <si>
    <t>coal_vals[((3,1),(1,1))]</t>
  </si>
  <si>
    <t>coal_vals[((3,1),(1,0))]</t>
  </si>
  <si>
    <t>coal_vals[((3,1),(1,0),(1,1))]</t>
  </si>
  <si>
    <t>coal_vals[((3,1))]+coal_vals[((2,1))]</t>
  </si>
  <si>
    <t>coal_vals[((3,1),(1,1))]+coal_vals[((2,1))]</t>
  </si>
  <si>
    <t>coal_vals[((3,1),(1,0))]+coal_vals[((2,1))]</t>
  </si>
  <si>
    <t>coal_vals[((3,1),(1,0),(1,1))]+coal_vals[((2,1))]</t>
  </si>
  <si>
    <t>coal_vals[((3,1))]+coal_vals[((2,0))]</t>
  </si>
  <si>
    <t>coal_vals[((3,1),(1,1))]+coal_vals[((2,0))]</t>
  </si>
  <si>
    <t>coal_vals[((3,1),(1,0))]+coal_vals[((2,0))]</t>
  </si>
  <si>
    <t>coal_vals[((3,1),(1,0),(1,1))]+coal_vals[((2,0))]</t>
  </si>
  <si>
    <t>coal_vals[((3,1))]+coal_vals[((2,0),(2,1))]</t>
  </si>
  <si>
    <t>coal_vals[((3,1),(1,1))]+coal_vals[((2,0),(2,1))]</t>
  </si>
  <si>
    <t>coal_vals[((3,1),(1,0))]+coal_vals[((2,0),(2,1))]</t>
  </si>
  <si>
    <t>coal_vals[((3,1),(1,0),(1,1))]+coal_vals[((2,0),(2,1))]</t>
  </si>
  <si>
    <t>coal_vals[((3,0))]</t>
  </si>
  <si>
    <t>coal_vals[((3,0))]+coal_vals[((1,1))]</t>
  </si>
  <si>
    <t>coal_vals[((3,0))]+coal_vals[((1,0))]</t>
  </si>
  <si>
    <t>coal_vals[((3,0))]+coal_vals[((1,0),(1,1))]</t>
  </si>
  <si>
    <t>coal_vals[((3,0),(2,1))]</t>
  </si>
  <si>
    <t>coal_vals[((3,0),(2,1))]+coal_vals[((1,1))]</t>
  </si>
  <si>
    <t>coal_vals[((3,0),(2,1))]+coal_vals[((1,0))]</t>
  </si>
  <si>
    <t>coal_vals[((3,0),(2,1))]+coal_vals[((1,0),(1,1))]</t>
  </si>
  <si>
    <t>coal_vals[((3,0),(2,0))]</t>
  </si>
  <si>
    <t>coal_vals[((3,0),(2,0))]+coal_vals[((1,1))]</t>
  </si>
  <si>
    <t>coal_vals[((3,0),(2,0))]+coal_vals[((1,0))]</t>
  </si>
  <si>
    <t>coal_vals[((3,0),(2,0))]+coal_vals[((1,0),(1,1))]</t>
  </si>
  <si>
    <t>coal_vals[((3,0),(2,0),(2,1))]</t>
  </si>
  <si>
    <t>coal_vals[((3,0),(2,0),(2,1))]+coal_vals[((1,1))]</t>
  </si>
  <si>
    <t>coal_vals[((3,0),(2,0),(2,1))]+coal_vals[((1,0))]</t>
  </si>
  <si>
    <t>coal_vals[((3,0),(2,0),(2,1))]+coal_vals[((1,0),(1,1))]</t>
  </si>
  <si>
    <t>coal_vals[((3,0),(3,1))]</t>
  </si>
  <si>
    <t>coal_vals[((3,0),(3,1),(1,1))]</t>
  </si>
  <si>
    <t>coal_vals[((3,0),(3,1),(1,0))]</t>
  </si>
  <si>
    <t>coal_vals[((3,0),(3,1),(1,0),(1,1))]</t>
  </si>
  <si>
    <t>coal_vals[((3,0),(3,1),(2,1))]</t>
  </si>
  <si>
    <t>coal_vals[((3,0),(3,1),(2,1),(1,1))]</t>
  </si>
  <si>
    <t>coal_vals[((3,0),(3,1),(2,1),(1,0))]</t>
  </si>
  <si>
    <t>coal_vals[((3,0),(3,1),(2,1),(1,0),(1,1))]</t>
  </si>
  <si>
    <t>coal_vals[((3,0),(3,1),(2,0))]</t>
  </si>
  <si>
    <t>coal_vals[((3,0),(3,1),(2,0),(1,1))]</t>
  </si>
  <si>
    <t>coal_vals[((3,0),(3,1),(2,0),(1,0))]</t>
  </si>
  <si>
    <t>coal_vals[((3,0),(3,1),(2,0),(1,0),(1,1))]</t>
  </si>
  <si>
    <t>coal_vals[((3,0),(3,1),(2,0),(2,1))]</t>
  </si>
  <si>
    <t>coal_vals[((3,0),(3,1),(2,0),(2,1),(1,1))]</t>
  </si>
  <si>
    <t>coal_vals[((3,0),(3,1),(2,0),(2,1),(1,0))]</t>
  </si>
  <si>
    <t>coal_vals[((3,0),(3,1),(2,0),(2,1),(1,0),(1,1))]</t>
  </si>
  <si>
    <t>coal_vals[((1,1))]=</t>
  </si>
  <si>
    <t>coal_vals[((1,0))]=</t>
  </si>
  <si>
    <t>coal_vals[((1,0),(1,1))]=</t>
  </si>
  <si>
    <t>coal_vals[((2,1))]=</t>
  </si>
  <si>
    <t>coal_vals[((2,1),(1,1))]=</t>
  </si>
  <si>
    <t>coal_vals[((2,1),(1,0))]=</t>
  </si>
  <si>
    <t>coal_vals[((2,1),(1,0),(1,1))]=</t>
  </si>
  <si>
    <t>coal_vals[((2,0))]=</t>
  </si>
  <si>
    <t>coal_vals[((2,0),(1,1))]=</t>
  </si>
  <si>
    <t>coal_vals[((2,0),(1,0))]=</t>
  </si>
  <si>
    <t>coal_vals[((2,0),(1,0),(1,1))]=</t>
  </si>
  <si>
    <t>coal_vals[((2,0),(2,1))]=</t>
  </si>
  <si>
    <t>coal_vals[((2,0),(2,1),(1,1))]=</t>
  </si>
  <si>
    <t>coal_vals[((2,0),(2,1),(1,0))]=</t>
  </si>
  <si>
    <t>coal_vals[((2,0),(2,1),(1,0),(1,1))]=</t>
  </si>
  <si>
    <t>coal_vals[((3,1))]=</t>
  </si>
  <si>
    <t>coal_vals[((3,1),(1,1))]=</t>
  </si>
  <si>
    <t>coal_vals[((3,1),(1,0))]=</t>
  </si>
  <si>
    <t>coal_vals[((3,1),(1,0),(1,1))]=</t>
  </si>
  <si>
    <t>coal_vals[((3,1),(2,1))]=</t>
  </si>
  <si>
    <t>coal_vals[((3,1),(1,1),(2,1))]=</t>
  </si>
  <si>
    <t>coal_vals[((3,1),(1,0),(2,1))]=</t>
  </si>
  <si>
    <t>coal_vals[((3,1),(1,0),(1,1),(2,1))]=</t>
  </si>
  <si>
    <t>coal_vals[((3,1),(2,0))]=</t>
  </si>
  <si>
    <t>coal_vals[((3,1),(1,1),(2,0))]=</t>
  </si>
  <si>
    <t>coal_vals[((3,1),(1,0),(2,0))]=</t>
  </si>
  <si>
    <t>coal_vals[((3,1),(1,0),(1,1),(2,0))]=</t>
  </si>
  <si>
    <t>coal_vals[((3,1),(2,0),(2,1))]=</t>
  </si>
  <si>
    <t>coal_vals[((3,1),(1,1),(2,0),(2,1))]=</t>
  </si>
  <si>
    <t>coal_vals[((3,1),(1,0),(2,0),(2,1))]=</t>
  </si>
  <si>
    <t>coal_vals[((3,1),(1,0),(1,1),(2,0),(2,1))]=</t>
  </si>
  <si>
    <t>coal_vals[((3,0))]=</t>
  </si>
  <si>
    <t>coal_vals[((3,0),(1,1))]=</t>
  </si>
  <si>
    <t>coal_vals[((3,0),(1,0))]=</t>
  </si>
  <si>
    <t>coal_vals[((3,0),(1,0),(1,1))]=</t>
  </si>
  <si>
    <t>coal_vals[((3,0),(2,1))]=</t>
  </si>
  <si>
    <t>coal_vals[((3,0),(2,1),(1,1))]=</t>
  </si>
  <si>
    <t>coal_vals[((3,0),(2,1),(1,0))]=</t>
  </si>
  <si>
    <t>coal_vals[((3,0),(2,1),(1,0),(1,1))]=</t>
  </si>
  <si>
    <t>coal_vals[((3,0),(2,0))]=</t>
  </si>
  <si>
    <t>coal_vals[((3,0),(2,0),(1,1))]=</t>
  </si>
  <si>
    <t>coal_vals[((3,0),(2,0),(1,0))]=</t>
  </si>
  <si>
    <t>coal_vals[((3,0),(2,0),(1,0),(1,1))]=</t>
  </si>
  <si>
    <t>coal_vals[((3,0),(2,0),(2,1))]=</t>
  </si>
  <si>
    <t>coal_vals[((3,0),(2,0),(2,1),(1,1))]=</t>
  </si>
  <si>
    <t>coal_vals[((3,0),(2,0),(2,1),(1,0))]=</t>
  </si>
  <si>
    <t>coal_vals[((3,0),(2,0),(2,1),(1,0),(1,1))]=</t>
  </si>
  <si>
    <t>coal_vals[((3,0),(3,1))]=</t>
  </si>
  <si>
    <t>coal_vals[((3,0),(3,1),(1,1))]=</t>
  </si>
  <si>
    <t>coal_vals[((3,0),(3,1),(1,0))]=</t>
  </si>
  <si>
    <t>coal_vals[((3,0),(3,1),(1,0),(1,1))]=</t>
  </si>
  <si>
    <t>coal_vals[((3,0),(3,1),(2,1))]=</t>
  </si>
  <si>
    <t>coal_vals[((3,0),(3,1),(2,1),(1,1))]=</t>
  </si>
  <si>
    <t>coal_vals[((3,0),(3,1),(2,1),(1,0))]=</t>
  </si>
  <si>
    <t>coal_vals[((3,0),(3,1),(2,1),(1,0),(1,1))]=</t>
  </si>
  <si>
    <t>coal_vals[((3,0),(3,1),(2,0))]=</t>
  </si>
  <si>
    <t>coal_vals[((3,0),(3,1),(2,0),(1,1))]=</t>
  </si>
  <si>
    <t>coal_vals[((3,0),(3,1),(2,0),(1,0))]=</t>
  </si>
  <si>
    <t>coal_vals[((3,0),(3,1),(2,0),(1,0),(1,1))]=</t>
  </si>
  <si>
    <t>coal_vals[((3,0),(3,1),(2,0),(2,1))]=</t>
  </si>
  <si>
    <t>coal_vals[((3,0),(3,1),(2,0),(2,1),(1,1))]=</t>
  </si>
  <si>
    <t>coal_vals[((3,0),(3,1),(2,0),(2,1),(1,0))]=</t>
  </si>
  <si>
    <t>coal_vals[((3,0),(3,1),(2,0),(2,1),(1,0),(1,1))]=</t>
  </si>
  <si>
    <t>m</t>
  </si>
  <si>
    <t>M_m</t>
  </si>
  <si>
    <t>new:</t>
  </si>
  <si>
    <t>a_3</t>
  </si>
  <si>
    <t>a_2</t>
  </si>
  <si>
    <t>a_1</t>
  </si>
  <si>
    <t>goal_b_0</t>
  </si>
  <si>
    <t>goal_s_0</t>
  </si>
  <si>
    <t>a^eff_3</t>
  </si>
  <si>
    <t>a^eff_2</t>
  </si>
  <si>
    <t>a^eff_1</t>
  </si>
  <si>
    <t>S_3</t>
  </si>
  <si>
    <t>S_2</t>
  </si>
  <si>
    <t>S_1</t>
  </si>
  <si>
    <t>S_s=0</t>
  </si>
  <si>
    <t>S_b=0</t>
  </si>
  <si>
    <t>N_3</t>
  </si>
  <si>
    <t>N_2</t>
  </si>
  <si>
    <t>N_1</t>
  </si>
  <si>
    <t>a_3,i</t>
  </si>
  <si>
    <t>a_2,i</t>
  </si>
  <si>
    <t>a_1,i</t>
  </si>
  <si>
    <t>a^eff_3,i</t>
  </si>
  <si>
    <t>a^eff_2,i</t>
  </si>
  <si>
    <t>a^eff_1,i</t>
  </si>
  <si>
    <t>no insp</t>
  </si>
  <si>
    <t>(3,0)</t>
  </si>
  <si>
    <t>(3,1)</t>
  </si>
  <si>
    <t>(2,0)</t>
  </si>
  <si>
    <t>(2,1)</t>
  </si>
  <si>
    <t>(1,0)</t>
  </si>
  <si>
    <t>(1,1)</t>
  </si>
  <si>
    <t>{(3,0),(2,0)}</t>
  </si>
  <si>
    <t>{(3,0),(2,1)}</t>
  </si>
  <si>
    <t>{(3,1),(1,0)}</t>
  </si>
  <si>
    <t>{(3,0),(2,0),(3,1)}</t>
  </si>
  <si>
    <t>{(3,0),(2,1),(3,1)}</t>
  </si>
  <si>
    <t>{(3,1),(1,0),(3,0)}</t>
  </si>
  <si>
    <t>{(3,1),(1,1),(3,0)}</t>
  </si>
  <si>
    <t>{(3,0),(2,0),(2,1)}</t>
  </si>
  <si>
    <t>{(3,1),(1,0),(1,1)}</t>
  </si>
  <si>
    <t>{(3,0),(2,0),(2,1),(3,1)}</t>
  </si>
  <si>
    <t>{(3,1),(1,0),(1,1),(3,0)}</t>
  </si>
  <si>
    <t>{(2,0),(3,0),(3,1),(1,0)}</t>
  </si>
  <si>
    <t>{(2,0),(3,0),(3,1),(1,1)}</t>
  </si>
  <si>
    <t>{(2,1),(3,0),(3,1),(1,0)}</t>
  </si>
  <si>
    <t>{(2,1),(3,0),(3,1),(1,1)}</t>
  </si>
  <si>
    <t>{(3,0),(2,0),(2,1),(3,1),(1,0)}</t>
  </si>
  <si>
    <t>{(3,0),(2,0),(2,1),(3,1),(1,1)}</t>
  </si>
  <si>
    <t>{(3,1),(1,0),(1,1),(3,0),(2,0)}</t>
  </si>
  <si>
    <t>{(2,0),(2,1),(3,0),(3,1),(1,0),(1,1)}</t>
  </si>
  <si>
    <t>Calculate for actual values</t>
  </si>
  <si>
    <t>Y</t>
  </si>
  <si>
    <t>2SBB1SR</t>
  </si>
  <si>
    <t>2SBB1SL</t>
  </si>
  <si>
    <t>1SBB1S</t>
  </si>
  <si>
    <t>{(3,1),(1,0),(1,1),(3,0),(2,1)}</t>
  </si>
  <si>
    <t>{(3,1),(1,1)}</t>
  </si>
  <si>
    <t>C:\Users\ivan\PycharmProjects\corruption\venv\Scripts\python.exe C:/Users/ivan/PycharmProjects/corruption/cooperative.py</t>
  </si>
  <si>
    <t>1B1SL0</t>
  </si>
  <si>
    <t>1B1SL1</t>
  </si>
  <si>
    <t>1B1SR0</t>
  </si>
  <si>
    <t>1B1SR1</t>
  </si>
  <si>
    <t>BB1SL0</t>
  </si>
  <si>
    <t>BB1SL1</t>
  </si>
  <si>
    <t>BB1SR0</t>
  </si>
  <si>
    <t>BB1SR1</t>
  </si>
  <si>
    <t>1SBB1S0</t>
  </si>
  <si>
    <t>1SBB1S1</t>
  </si>
  <si>
    <t>1SBB1S2</t>
  </si>
  <si>
    <t>1SBB1S3</t>
  </si>
  <si>
    <t>2SBBL0</t>
  </si>
  <si>
    <t>2SBBL1</t>
  </si>
  <si>
    <t>2SBBR0</t>
  </si>
  <si>
    <t>2SBBR1</t>
  </si>
  <si>
    <t>Process finished with exit code 0</t>
  </si>
  <si>
    <t>State</t>
  </si>
  <si>
    <t>LoC</t>
  </si>
  <si>
    <t>{}</t>
  </si>
  <si>
    <t>C:\Users\ivan\PycharmProjects\corruption\venv\Scripts\python.exe C:/Users/ivan/PycharmProjects/corruption/simulation.py</t>
  </si>
  <si>
    <t>OptOpt_EB</t>
  </si>
  <si>
    <t>OptOpt_BB</t>
  </si>
  <si>
    <t>NoneOpt_NBB</t>
  </si>
  <si>
    <t>OptNone_BNB</t>
  </si>
  <si>
    <t>NoneNone_NBNB</t>
  </si>
  <si>
    <t>Max</t>
  </si>
  <si>
    <t>Who</t>
  </si>
  <si>
    <t>(3, 0)</t>
  </si>
  <si>
    <t>(3, 1)</t>
  </si>
  <si>
    <t>(2, 0)</t>
  </si>
  <si>
    <t>(2, 1)</t>
  </si>
  <si>
    <t>(1, 0)</t>
  </si>
  <si>
    <t>(1, 1)</t>
  </si>
  <si>
    <t>Inspector</t>
  </si>
  <si>
    <t>(0.361,0.2635)</t>
  </si>
  <si>
    <t>Default</t>
  </si>
  <si>
    <t>O</t>
  </si>
  <si>
    <t>My</t>
  </si>
  <si>
    <t>Th</t>
  </si>
  <si>
    <t>Def</t>
  </si>
  <si>
    <t>U</t>
  </si>
  <si>
    <t>W</t>
  </si>
  <si>
    <t>a</t>
  </si>
  <si>
    <t>B</t>
  </si>
  <si>
    <t>U-W-aB</t>
  </si>
  <si>
    <t>Def(E,B)</t>
  </si>
  <si>
    <t>SS(0.01)</t>
  </si>
  <si>
    <t>Check for I</t>
  </si>
  <si>
    <t>Check for C</t>
  </si>
  <si>
    <t>MAX</t>
  </si>
  <si>
    <t>Neither is convex, neither satisfies subordinates' needs (although My satisfies 3,0's and Th satisfies both bosses).</t>
  </si>
  <si>
    <t>{(1,1)}</t>
  </si>
  <si>
    <t>{(1,0)}</t>
  </si>
  <si>
    <t>{(1,0),(1,1)}</t>
  </si>
  <si>
    <t>{(2,1)}</t>
  </si>
  <si>
    <t>{(2,1)}+{(1,1)}</t>
  </si>
  <si>
    <t>{(2,1)}+{(1,0)}</t>
  </si>
  <si>
    <t>{(2,1)}+{(1,0),(1,1)}</t>
  </si>
  <si>
    <t>{(2,0)}</t>
  </si>
  <si>
    <t>{(2,0)}+{(1,1)}</t>
  </si>
  <si>
    <t>{(2,0)}+{(1,0)}</t>
  </si>
  <si>
    <t>{(2,0)}+{(1,0),(1,1)}</t>
  </si>
  <si>
    <t>{(2,0),(2,1)}</t>
  </si>
  <si>
    <t>{(2,0),(2,1)}+{(1,1)}</t>
  </si>
  <si>
    <t>{(2,0),(2,1)}+{(1,0)}</t>
  </si>
  <si>
    <t>{(2,0),(2,1)}+{(1,0),(1,1)}</t>
  </si>
  <si>
    <t>{(3,1)}</t>
  </si>
  <si>
    <t>{(3,1)}+{(2,1)}</t>
  </si>
  <si>
    <t>{(3,1),(1,1)}+{(2,1)}</t>
  </si>
  <si>
    <t>{(3,1),(1,0)}+{(2,1)}</t>
  </si>
  <si>
    <t>{(3,1),(1,0),(1,1)}+{(2,1)}</t>
  </si>
  <si>
    <t>{(3,1)}+{(2,0)}</t>
  </si>
  <si>
    <t>{(3,1),(1,1)}+{(2,0)}</t>
  </si>
  <si>
    <t>{(3,1),(1,0)}+{(2,0)}</t>
  </si>
  <si>
    <t>{(3,1),(1,0),(1,1)}+{(2,0)}</t>
  </si>
  <si>
    <t>{(3,1)}+{(2,0),(2,1)}</t>
  </si>
  <si>
    <t>{(3,1),(1,1)}+{(2,0),(2,1)}</t>
  </si>
  <si>
    <t>{(3,1),(1,0)}+{(2,0),(2,1)}</t>
  </si>
  <si>
    <t>{(3,1),(1,0),(1,1)}+{(2,0),(2,1)}</t>
  </si>
  <si>
    <t>{(3,0)}</t>
  </si>
  <si>
    <t>{(3,0)}+{(1,1)}</t>
  </si>
  <si>
    <t>{(3,0)}+{(1,0)}</t>
  </si>
  <si>
    <t>{(3,0)}+{(1,0),(1,1)}</t>
  </si>
  <si>
    <t>{(3,0),(2,1)}+{(1,1)}</t>
  </si>
  <si>
    <t>{(3,0),(2,1)}+{(1,0)}</t>
  </si>
  <si>
    <t>{(3,0),(2,1)}+{(1,0),(1,1)}</t>
  </si>
  <si>
    <t>{(3,0),(2,0)}+{(1,1)}</t>
  </si>
  <si>
    <t>{(3,0),(2,0)}+{(1,0)}</t>
  </si>
  <si>
    <t>{(3,0),(2,0)}+{(1,0),(1,1)}</t>
  </si>
  <si>
    <t>{(3,0),(2,0),(2,1)}+{(1,1)}</t>
  </si>
  <si>
    <t>{(3,0),(2,0),(2,1)}+{(1,0)}</t>
  </si>
  <si>
    <t>{(3,0),(2,0),(2,1)}+{(1,0),(1,1)}</t>
  </si>
  <si>
    <t>{(3,0),(3,1)}</t>
  </si>
  <si>
    <t>{(3,0),(3,1),(1,1)}</t>
  </si>
  <si>
    <t>{(3,0),(3,1),(1,0)}</t>
  </si>
  <si>
    <t>{(3,0),(3,1),(1,0),(1,1)}</t>
  </si>
  <si>
    <t>{(3,0),(3,1),(2,1)}</t>
  </si>
  <si>
    <t>{(3,0),(3,1),(2,1),(1,1)}</t>
  </si>
  <si>
    <t>{(3,0),(3,1),(2,1),(1,0)}</t>
  </si>
  <si>
    <t>{(3,0),(3,1),(2,1),(1,0),(1,1)}</t>
  </si>
  <si>
    <t>{(3,0),(3,1),(2,0)}</t>
  </si>
  <si>
    <t>{(3,0),(3,1),(2,0),(1,1)}</t>
  </si>
  <si>
    <t>{(3,0),(3,1),(2,0),(1,0)}</t>
  </si>
  <si>
    <t>{(3,0),(3,1),(2,0),(1,0),(1,1)}</t>
  </si>
  <si>
    <t>{(3,0),(3,1),(2,0),(2,1)}</t>
  </si>
  <si>
    <t>{(3,0),(3,1),(2,0),(2,1),(1,1)}</t>
  </si>
  <si>
    <t>{(3,0),(3,1),(2,0),(2,1),(1,0)}</t>
  </si>
  <si>
    <t>Coalition \ Rule</t>
  </si>
  <si>
    <t>def</t>
  </si>
  <si>
    <t>s1</t>
  </si>
  <si>
    <t>s2</t>
  </si>
  <si>
    <t>s3</t>
  </si>
  <si>
    <t>(False, 3616, 290)</t>
  </si>
  <si>
    <t>U_sim-W</t>
  </si>
  <si>
    <t>BST</t>
  </si>
  <si>
    <t>top1</t>
  </si>
  <si>
    <t>U^bst_sim-W</t>
  </si>
  <si>
    <t>My &gt; BST</t>
  </si>
  <si>
    <t>Th &gt; BST</t>
  </si>
  <si>
    <t>My &gt; Th</t>
  </si>
  <si>
    <t>suff bribes coefficients</t>
  </si>
  <si>
    <t>b</t>
  </si>
  <si>
    <t>ch</t>
  </si>
  <si>
    <t>s</t>
  </si>
  <si>
    <t>S</t>
  </si>
  <si>
    <t>z1</t>
  </si>
  <si>
    <t>z3</t>
  </si>
  <si>
    <t>b_x</t>
  </si>
  <si>
    <t>sub</t>
  </si>
  <si>
    <t>boss-ch</t>
  </si>
  <si>
    <t>b12_def_1</t>
  </si>
  <si>
    <t>=</t>
  </si>
  <si>
    <t>b3_def_1</t>
  </si>
  <si>
    <t>(</t>
  </si>
  <si>
    <t>,</t>
  </si>
  <si>
    <t>)</t>
  </si>
  <si>
    <t>b12_s1_1</t>
  </si>
  <si>
    <t>b3_s1_1</t>
  </si>
  <si>
    <t>b12_s2_1</t>
  </si>
  <si>
    <t>b3_s2_1</t>
  </si>
  <si>
    <t>b12_s3_1</t>
  </si>
  <si>
    <t>b3_s3_1</t>
  </si>
  <si>
    <t>b3_z1_1</t>
  </si>
  <si>
    <t>b12_z1_1</t>
  </si>
  <si>
    <t>b12_z3_1</t>
  </si>
  <si>
    <t>b3_z3_1</t>
  </si>
  <si>
    <t>(0.921,1.714285714)</t>
  </si>
  <si>
    <t>(0.921,6.23)</t>
  </si>
  <si>
    <t>(23.99999981,17.50074995)</t>
  </si>
  <si>
    <t>(0.841,1)</t>
  </si>
  <si>
    <t>Setting</t>
  </si>
  <si>
    <t>Conv_fail</t>
  </si>
  <si>
    <t>coal_sum</t>
  </si>
  <si>
    <t>new_C</t>
  </si>
  <si>
    <t>old_C</t>
  </si>
  <si>
    <t>SS(1)</t>
  </si>
  <si>
    <t>H</t>
  </si>
  <si>
    <t>J</t>
  </si>
  <si>
    <t>K</t>
  </si>
  <si>
    <t>L</t>
  </si>
  <si>
    <t>M</t>
  </si>
  <si>
    <t>x</t>
  </si>
  <si>
    <t>(False, 3632, 274)</t>
  </si>
  <si>
    <t>(False, 2862, 1044)</t>
  </si>
  <si>
    <t>(False, 3600, 306)</t>
  </si>
  <si>
    <t>(False, 2924, 982)</t>
  </si>
  <si>
    <t>(False, 3598, 308)</t>
  </si>
  <si>
    <t>(False, 3018, 888)</t>
  </si>
  <si>
    <t>(False, 3558, 348)</t>
  </si>
  <si>
    <t>(False, 2878, 1028)</t>
  </si>
  <si>
    <t>(False, 3562, 344)</t>
  </si>
  <si>
    <t>(False, 3050, 856)</t>
  </si>
  <si>
    <t>(False, 2996, 910)</t>
  </si>
  <si>
    <t>B_x</t>
  </si>
  <si>
    <t>T</t>
  </si>
  <si>
    <t>V</t>
  </si>
  <si>
    <t>X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</si>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</sst>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corr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correc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er"/>
      <sheetName val="assembler"/>
      <sheetName val="10000"/>
      <sheetName val="100000"/>
      <sheetName val="print"/>
      <sheetName val="s4_a (2)"/>
      <sheetName val="settings_"/>
      <sheetName val="def_a"/>
      <sheetName val="s1_a"/>
      <sheetName val="s2_a"/>
      <sheetName val="s3_a"/>
      <sheetName val="change_a"/>
      <sheetName val="_"/>
      <sheetName val="settings_top1"/>
      <sheetName val="s1"/>
      <sheetName val="s3"/>
      <sheetName val="change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I35">
            <v>0.33333333333333331</v>
          </cell>
          <cell r="J35">
            <v>0.41666666666666669</v>
          </cell>
          <cell r="K35">
            <v>0.5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er"/>
      <sheetName val="assembler"/>
      <sheetName val="100000"/>
      <sheetName val="s4_a (2)"/>
      <sheetName val="print"/>
      <sheetName val="settings_"/>
      <sheetName val="def_a"/>
      <sheetName val="s1_a"/>
      <sheetName val="s2_a"/>
      <sheetName val="s3_a"/>
      <sheetName val="change_a"/>
      <sheetName val="_"/>
      <sheetName val="settings_top1"/>
      <sheetName val="z1"/>
      <sheetName val="z3"/>
      <sheetName val="change"/>
      <sheetName val="Tables"/>
    </sheetNames>
    <sheetDataSet>
      <sheetData sheetId="0"/>
      <sheetData sheetId="1"/>
      <sheetData sheetId="2"/>
      <sheetData sheetId="3"/>
      <sheetData sheetId="4"/>
      <sheetData sheetId="5">
        <row r="2">
          <cell r="H2">
            <v>45001</v>
          </cell>
        </row>
        <row r="3">
          <cell r="H3">
            <v>86251</v>
          </cell>
        </row>
        <row r="4">
          <cell r="H4">
            <v>131251</v>
          </cell>
        </row>
        <row r="7">
          <cell r="H7">
            <v>80001</v>
          </cell>
        </row>
        <row r="8">
          <cell r="H8">
            <v>1304616.3846153847</v>
          </cell>
        </row>
        <row r="9">
          <cell r="H9">
            <v>1384616.3846153847</v>
          </cell>
        </row>
        <row r="12">
          <cell r="H12">
            <v>80001</v>
          </cell>
        </row>
        <row r="13">
          <cell r="H13">
            <v>3000001</v>
          </cell>
        </row>
        <row r="14">
          <cell r="H14">
            <v>3080001</v>
          </cell>
        </row>
        <row r="17">
          <cell r="H17">
            <v>3000000.9760000003</v>
          </cell>
        </row>
        <row r="18">
          <cell r="H18">
            <v>5750001</v>
          </cell>
        </row>
        <row r="19">
          <cell r="H19">
            <v>8750000.9759999998</v>
          </cell>
        </row>
      </sheetData>
      <sheetData sheetId="6"/>
      <sheetData sheetId="7"/>
      <sheetData sheetId="8"/>
      <sheetData sheetId="9"/>
      <sheetData sheetId="10">
        <row r="25">
          <cell r="B25">
            <v>531644.58039066673</v>
          </cell>
          <cell r="C25">
            <v>90000</v>
          </cell>
          <cell r="D25">
            <v>90000</v>
          </cell>
          <cell r="E25">
            <v>90000</v>
          </cell>
        </row>
        <row r="26">
          <cell r="B26">
            <v>542617.95149666665</v>
          </cell>
          <cell r="C26">
            <v>90000</v>
          </cell>
          <cell r="D26">
            <v>90000</v>
          </cell>
          <cell r="E26">
            <v>90000</v>
          </cell>
        </row>
        <row r="27">
          <cell r="B27">
            <v>165000</v>
          </cell>
          <cell r="C27">
            <v>161680.15050239998</v>
          </cell>
          <cell r="D27">
            <v>161664.47030640001</v>
          </cell>
          <cell r="E27">
            <v>40000</v>
          </cell>
        </row>
        <row r="28">
          <cell r="B28">
            <v>165000</v>
          </cell>
          <cell r="C28">
            <v>161669.68637160002</v>
          </cell>
          <cell r="D28">
            <v>161660.37425519997</v>
          </cell>
          <cell r="E28">
            <v>40000</v>
          </cell>
        </row>
        <row r="29">
          <cell r="B29">
            <v>165000</v>
          </cell>
          <cell r="C29">
            <v>158883.63554640004</v>
          </cell>
          <cell r="D29">
            <v>158917.203966</v>
          </cell>
          <cell r="E29">
            <v>40000</v>
          </cell>
        </row>
        <row r="30">
          <cell r="B30">
            <v>165000</v>
          </cell>
          <cell r="C30">
            <v>158896.05170160002</v>
          </cell>
          <cell r="D30">
            <v>158878.22747880002</v>
          </cell>
          <cell r="E30">
            <v>40000</v>
          </cell>
        </row>
      </sheetData>
      <sheetData sheetId="11"/>
      <sheetData sheetId="12">
        <row r="7">
          <cell r="H7">
            <v>105001</v>
          </cell>
        </row>
        <row r="8">
          <cell r="H8">
            <v>395000</v>
          </cell>
        </row>
        <row r="9">
          <cell r="H9">
            <v>500000</v>
          </cell>
        </row>
        <row r="17">
          <cell r="H17">
            <v>125000</v>
          </cell>
        </row>
        <row r="18">
          <cell r="H18">
            <v>375001</v>
          </cell>
        </row>
        <row r="19">
          <cell r="H19">
            <v>500000</v>
          </cell>
        </row>
      </sheetData>
      <sheetData sheetId="13"/>
      <sheetData sheetId="14"/>
      <sheetData sheetId="15">
        <row r="26">
          <cell r="C26">
            <v>367729.5</v>
          </cell>
          <cell r="D26">
            <v>367228.5</v>
          </cell>
        </row>
        <row r="27">
          <cell r="C27">
            <v>409428</v>
          </cell>
          <cell r="D27">
            <v>409457</v>
          </cell>
        </row>
        <row r="28">
          <cell r="C28">
            <v>165000</v>
          </cell>
          <cell r="D28">
            <v>165000</v>
          </cell>
        </row>
        <row r="29">
          <cell r="C29">
            <v>165000</v>
          </cell>
          <cell r="D29">
            <v>165000</v>
          </cell>
        </row>
        <row r="30">
          <cell r="C30">
            <v>165000</v>
          </cell>
          <cell r="D30">
            <v>165000</v>
          </cell>
        </row>
        <row r="31">
          <cell r="C31">
            <v>165000</v>
          </cell>
          <cell r="D31">
            <v>165000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workbookViewId="0">
      <selection activeCell="L39" sqref="L39"/>
    </sheetView>
  </sheetViews>
  <sheetFormatPr defaultRowHeight="15.75" x14ac:dyDescent="0.25"/>
  <cols>
    <col min="1" max="1" width="2.7109375" style="4" bestFit="1" customWidth="1"/>
    <col min="2" max="7" width="4.28515625" style="1" bestFit="1" customWidth="1"/>
    <col min="8" max="8" width="23.5703125" style="1" bestFit="1" customWidth="1"/>
    <col min="9" max="9" width="13.140625" style="1" bestFit="1" customWidth="1"/>
    <col min="10" max="10" width="9.140625" style="1"/>
    <col min="11" max="11" width="10.140625" style="1" bestFit="1" customWidth="1"/>
    <col min="12" max="12" width="38.28515625" style="11" bestFit="1" customWidth="1"/>
    <col min="14" max="14" width="48.42578125" style="1" bestFit="1" customWidth="1"/>
    <col min="15" max="16" width="9.140625" style="1"/>
    <col min="18" max="21" width="9.140625" style="1"/>
    <col min="23" max="27" width="9.140625" style="1"/>
    <col min="28" max="28" width="10.140625" style="1" bestFit="1" customWidth="1"/>
    <col min="29" max="16384" width="9.140625" style="1"/>
  </cols>
  <sheetData>
    <row r="1" spans="1:28" x14ac:dyDescent="0.25">
      <c r="A1" s="2" t="s">
        <v>1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0</v>
      </c>
      <c r="I1" s="2" t="s">
        <v>2</v>
      </c>
      <c r="O1" s="2" t="s">
        <v>1</v>
      </c>
    </row>
    <row r="2" spans="1:28" x14ac:dyDescent="0.25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</v>
      </c>
      <c r="H2" s="3" t="s">
        <v>274</v>
      </c>
      <c r="I2" s="3" t="b">
        <v>1</v>
      </c>
      <c r="L2" s="11" t="s">
        <v>100</v>
      </c>
      <c r="M2">
        <v>1</v>
      </c>
      <c r="N2" s="1" t="s">
        <v>37</v>
      </c>
      <c r="O2" s="2">
        <v>1</v>
      </c>
      <c r="P2" s="3" t="b">
        <v>1</v>
      </c>
      <c r="Q2">
        <f>IF(P2,O2,"")</f>
        <v>1</v>
      </c>
      <c r="AB2" s="1">
        <v>1</v>
      </c>
    </row>
    <row r="3" spans="1:28" x14ac:dyDescent="0.25">
      <c r="A3" s="2">
        <v>2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 t="s">
        <v>275</v>
      </c>
      <c r="I3" s="3" t="b">
        <v>1</v>
      </c>
      <c r="L3" s="11" t="s">
        <v>101</v>
      </c>
      <c r="M3">
        <v>2</v>
      </c>
      <c r="N3" s="1" t="s">
        <v>38</v>
      </c>
      <c r="O3" s="2">
        <v>2</v>
      </c>
      <c r="P3" s="3" t="b">
        <v>1</v>
      </c>
      <c r="Q3">
        <f t="shared" ref="Q3:Q64" si="0">IF(P3,O3,"")</f>
        <v>2</v>
      </c>
      <c r="AB3" s="1">
        <v>2</v>
      </c>
    </row>
    <row r="4" spans="1:28" x14ac:dyDescent="0.25">
      <c r="A4" s="2">
        <v>3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1</v>
      </c>
      <c r="H4" s="3" t="s">
        <v>276</v>
      </c>
      <c r="I4" s="3" t="b">
        <v>1</v>
      </c>
      <c r="L4" s="11" t="s">
        <v>102</v>
      </c>
      <c r="M4">
        <v>3</v>
      </c>
      <c r="N4" s="1" t="s">
        <v>39</v>
      </c>
      <c r="O4" s="2">
        <v>3</v>
      </c>
      <c r="P4" s="3" t="b">
        <v>1</v>
      </c>
      <c r="Q4">
        <f t="shared" si="0"/>
        <v>3</v>
      </c>
      <c r="AB4" s="1">
        <v>3</v>
      </c>
    </row>
    <row r="5" spans="1:28" x14ac:dyDescent="0.25">
      <c r="A5" s="2">
        <v>4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 t="s">
        <v>277</v>
      </c>
      <c r="I5" s="3" t="b">
        <v>1</v>
      </c>
      <c r="L5" s="11" t="s">
        <v>103</v>
      </c>
      <c r="M5">
        <v>4</v>
      </c>
      <c r="N5" s="1" t="s">
        <v>40</v>
      </c>
      <c r="O5" s="2">
        <v>4</v>
      </c>
      <c r="P5" s="3" t="b">
        <v>1</v>
      </c>
      <c r="Q5">
        <f t="shared" si="0"/>
        <v>4</v>
      </c>
      <c r="AB5" s="1">
        <v>4</v>
      </c>
    </row>
    <row r="6" spans="1:28" x14ac:dyDescent="0.25">
      <c r="A6" s="2">
        <v>5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 t="s">
        <v>278</v>
      </c>
      <c r="I6" s="3" t="b">
        <f t="shared" ref="I6:I48" si="1">FIND("+",H6)="#VALUE!"</f>
        <v>0</v>
      </c>
      <c r="L6" s="11" t="s">
        <v>104</v>
      </c>
      <c r="M6" t="s">
        <v>41</v>
      </c>
      <c r="N6" s="1" t="s">
        <v>41</v>
      </c>
      <c r="O6" s="2">
        <v>5</v>
      </c>
      <c r="P6" s="3" t="b">
        <v>0</v>
      </c>
      <c r="Q6" t="str">
        <f t="shared" si="0"/>
        <v/>
      </c>
      <c r="AB6" s="1">
        <v>5</v>
      </c>
    </row>
    <row r="7" spans="1:28" x14ac:dyDescent="0.25">
      <c r="A7" s="2">
        <v>6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0</v>
      </c>
      <c r="H7" s="3" t="s">
        <v>279</v>
      </c>
      <c r="I7" s="3" t="b">
        <f t="shared" si="1"/>
        <v>0</v>
      </c>
      <c r="L7" s="11" t="s">
        <v>105</v>
      </c>
      <c r="M7" t="s">
        <v>42</v>
      </c>
      <c r="N7" s="1" t="s">
        <v>42</v>
      </c>
      <c r="O7" s="2">
        <v>6</v>
      </c>
      <c r="P7" s="3" t="b">
        <v>0</v>
      </c>
      <c r="Q7" t="str">
        <f t="shared" si="0"/>
        <v/>
      </c>
      <c r="AB7" s="1">
        <v>6</v>
      </c>
    </row>
    <row r="8" spans="1:28" x14ac:dyDescent="0.25">
      <c r="A8" s="2">
        <v>7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  <c r="H8" s="3" t="s">
        <v>280</v>
      </c>
      <c r="I8" s="3" t="b">
        <f t="shared" si="1"/>
        <v>0</v>
      </c>
      <c r="L8" s="11" t="s">
        <v>106</v>
      </c>
      <c r="M8" t="s">
        <v>43</v>
      </c>
      <c r="N8" s="1" t="s">
        <v>43</v>
      </c>
      <c r="O8" s="2">
        <v>7</v>
      </c>
      <c r="P8" s="3" t="b">
        <v>0</v>
      </c>
      <c r="Q8" t="str">
        <f t="shared" si="0"/>
        <v/>
      </c>
      <c r="AB8" s="1">
        <v>7</v>
      </c>
    </row>
    <row r="9" spans="1:28" x14ac:dyDescent="0.25">
      <c r="A9" s="2">
        <v>8</v>
      </c>
      <c r="B9" s="3">
        <v>0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 t="s">
        <v>281</v>
      </c>
      <c r="I9" s="3" t="b">
        <v>1</v>
      </c>
      <c r="L9" s="11" t="s">
        <v>107</v>
      </c>
      <c r="M9">
        <v>8</v>
      </c>
      <c r="N9" s="1" t="s">
        <v>44</v>
      </c>
      <c r="O9" s="2">
        <v>8</v>
      </c>
      <c r="P9" s="3" t="b">
        <v>1</v>
      </c>
      <c r="Q9">
        <f t="shared" si="0"/>
        <v>8</v>
      </c>
      <c r="AB9" s="1">
        <v>8</v>
      </c>
    </row>
    <row r="10" spans="1:28" x14ac:dyDescent="0.25">
      <c r="A10" s="2">
        <v>9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1</v>
      </c>
      <c r="H10" s="3" t="s">
        <v>282</v>
      </c>
      <c r="I10" s="3" t="b">
        <f t="shared" si="1"/>
        <v>0</v>
      </c>
      <c r="L10" s="11" t="s">
        <v>108</v>
      </c>
      <c r="M10" t="s">
        <v>45</v>
      </c>
      <c r="N10" s="1" t="s">
        <v>45</v>
      </c>
      <c r="O10" s="2">
        <v>9</v>
      </c>
      <c r="P10" s="3" t="b">
        <v>0</v>
      </c>
      <c r="Q10" t="str">
        <f t="shared" si="0"/>
        <v/>
      </c>
      <c r="AB10" s="1">
        <v>9</v>
      </c>
    </row>
    <row r="11" spans="1:28" x14ac:dyDescent="0.25">
      <c r="A11" s="2">
        <v>10</v>
      </c>
      <c r="B11" s="3">
        <v>0</v>
      </c>
      <c r="C11" s="3">
        <v>0</v>
      </c>
      <c r="D11" s="3">
        <v>1</v>
      </c>
      <c r="E11" s="3">
        <v>0</v>
      </c>
      <c r="F11" s="3">
        <v>1</v>
      </c>
      <c r="G11" s="3">
        <v>0</v>
      </c>
      <c r="H11" s="3" t="s">
        <v>283</v>
      </c>
      <c r="I11" s="3" t="b">
        <f t="shared" si="1"/>
        <v>0</v>
      </c>
      <c r="L11" s="11" t="s">
        <v>109</v>
      </c>
      <c r="M11" t="s">
        <v>46</v>
      </c>
      <c r="N11" s="1" t="s">
        <v>46</v>
      </c>
      <c r="O11" s="2">
        <v>10</v>
      </c>
      <c r="P11" s="3" t="b">
        <v>0</v>
      </c>
      <c r="Q11" t="str">
        <f t="shared" si="0"/>
        <v/>
      </c>
      <c r="AB11" s="1">
        <v>10</v>
      </c>
    </row>
    <row r="12" spans="1:28" x14ac:dyDescent="0.25">
      <c r="A12" s="2">
        <v>11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3">
        <v>1</v>
      </c>
      <c r="H12" s="3" t="s">
        <v>284</v>
      </c>
      <c r="I12" s="3" t="b">
        <f t="shared" si="1"/>
        <v>0</v>
      </c>
      <c r="L12" s="11" t="s">
        <v>110</v>
      </c>
      <c r="M12" t="s">
        <v>47</v>
      </c>
      <c r="N12" s="1" t="s">
        <v>47</v>
      </c>
      <c r="O12" s="2">
        <v>11</v>
      </c>
      <c r="P12" s="3" t="b">
        <v>0</v>
      </c>
      <c r="Q12" t="str">
        <f t="shared" si="0"/>
        <v/>
      </c>
      <c r="AB12" s="1">
        <v>11</v>
      </c>
    </row>
    <row r="13" spans="1:28" x14ac:dyDescent="0.25">
      <c r="A13" s="2">
        <v>12</v>
      </c>
      <c r="B13" s="3">
        <v>0</v>
      </c>
      <c r="C13" s="3">
        <v>0</v>
      </c>
      <c r="D13" s="3">
        <v>1</v>
      </c>
      <c r="E13" s="3">
        <v>1</v>
      </c>
      <c r="F13" s="3">
        <v>0</v>
      </c>
      <c r="G13" s="3">
        <v>0</v>
      </c>
      <c r="H13" s="3" t="s">
        <v>285</v>
      </c>
      <c r="I13" s="3" t="b">
        <v>1</v>
      </c>
      <c r="L13" s="11" t="s">
        <v>111</v>
      </c>
      <c r="M13">
        <v>12</v>
      </c>
      <c r="N13" s="1" t="s">
        <v>48</v>
      </c>
      <c r="O13" s="2">
        <v>12</v>
      </c>
      <c r="P13" s="3" t="b">
        <v>1</v>
      </c>
      <c r="Q13">
        <f t="shared" si="0"/>
        <v>12</v>
      </c>
      <c r="AB13" s="1">
        <v>12</v>
      </c>
    </row>
    <row r="14" spans="1:28" x14ac:dyDescent="0.25">
      <c r="A14" s="2">
        <v>13</v>
      </c>
      <c r="B14" s="3">
        <v>0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 t="s">
        <v>286</v>
      </c>
      <c r="I14" s="3" t="b">
        <f t="shared" si="1"/>
        <v>0</v>
      </c>
      <c r="L14" s="11" t="s">
        <v>112</v>
      </c>
      <c r="M14" t="s">
        <v>49</v>
      </c>
      <c r="N14" s="1" t="s">
        <v>49</v>
      </c>
      <c r="O14" s="2">
        <v>13</v>
      </c>
      <c r="P14" s="3" t="b">
        <v>0</v>
      </c>
      <c r="Q14" t="str">
        <f t="shared" si="0"/>
        <v/>
      </c>
      <c r="AB14" s="1">
        <v>13</v>
      </c>
    </row>
    <row r="15" spans="1:28" x14ac:dyDescent="0.25">
      <c r="A15" s="2">
        <v>14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 t="s">
        <v>287</v>
      </c>
      <c r="I15" s="3" t="b">
        <f t="shared" si="1"/>
        <v>0</v>
      </c>
      <c r="L15" s="11" t="s">
        <v>113</v>
      </c>
      <c r="M15" t="s">
        <v>50</v>
      </c>
      <c r="N15" s="1" t="s">
        <v>50</v>
      </c>
      <c r="O15" s="2">
        <v>14</v>
      </c>
      <c r="P15" s="3" t="b">
        <v>0</v>
      </c>
      <c r="Q15" t="str">
        <f t="shared" si="0"/>
        <v/>
      </c>
      <c r="AB15" s="1">
        <v>14</v>
      </c>
    </row>
    <row r="16" spans="1:28" x14ac:dyDescent="0.25">
      <c r="A16" s="2">
        <v>15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3">
        <v>1</v>
      </c>
      <c r="H16" s="3" t="s">
        <v>288</v>
      </c>
      <c r="I16" s="3" t="b">
        <f t="shared" si="1"/>
        <v>0</v>
      </c>
      <c r="L16" s="11" t="s">
        <v>114</v>
      </c>
      <c r="M16" t="s">
        <v>51</v>
      </c>
      <c r="N16" s="1" t="s">
        <v>51</v>
      </c>
      <c r="O16" s="2">
        <v>15</v>
      </c>
      <c r="P16" s="3" t="b">
        <v>0</v>
      </c>
      <c r="Q16" t="str">
        <f t="shared" si="0"/>
        <v/>
      </c>
      <c r="AB16" s="1">
        <v>15</v>
      </c>
    </row>
    <row r="17" spans="1:28" x14ac:dyDescent="0.25">
      <c r="A17" s="2">
        <v>16</v>
      </c>
      <c r="B17" s="3">
        <v>0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 t="s">
        <v>289</v>
      </c>
      <c r="I17" s="3" t="b">
        <v>1</v>
      </c>
      <c r="L17" s="11" t="s">
        <v>115</v>
      </c>
      <c r="M17">
        <v>16</v>
      </c>
      <c r="N17" s="1" t="s">
        <v>52</v>
      </c>
      <c r="O17" s="2">
        <v>16</v>
      </c>
      <c r="P17" s="3" t="b">
        <v>1</v>
      </c>
      <c r="Q17">
        <f t="shared" si="0"/>
        <v>16</v>
      </c>
      <c r="AB17" s="1">
        <v>16</v>
      </c>
    </row>
    <row r="18" spans="1:28" x14ac:dyDescent="0.25">
      <c r="A18" s="2">
        <v>17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3" t="s">
        <v>220</v>
      </c>
      <c r="I18" s="3" t="b">
        <v>1</v>
      </c>
      <c r="L18" s="11" t="s">
        <v>116</v>
      </c>
      <c r="M18">
        <v>17</v>
      </c>
      <c r="N18" s="1" t="s">
        <v>53</v>
      </c>
      <c r="O18" s="2">
        <v>17</v>
      </c>
      <c r="P18" s="3" t="b">
        <v>1</v>
      </c>
      <c r="Q18">
        <f t="shared" si="0"/>
        <v>17</v>
      </c>
      <c r="AB18" s="1">
        <v>17</v>
      </c>
    </row>
    <row r="19" spans="1:28" x14ac:dyDescent="0.25">
      <c r="A19" s="2">
        <v>18</v>
      </c>
      <c r="B19" s="3">
        <v>0</v>
      </c>
      <c r="C19" s="3">
        <v>1</v>
      </c>
      <c r="D19" s="3">
        <v>0</v>
      </c>
      <c r="E19" s="3">
        <v>0</v>
      </c>
      <c r="F19" s="3">
        <v>1</v>
      </c>
      <c r="G19" s="3">
        <v>0</v>
      </c>
      <c r="H19" s="3" t="s">
        <v>197</v>
      </c>
      <c r="I19" s="3" t="b">
        <v>1</v>
      </c>
      <c r="L19" s="11" t="s">
        <v>117</v>
      </c>
      <c r="M19">
        <v>18</v>
      </c>
      <c r="N19" s="1" t="s">
        <v>54</v>
      </c>
      <c r="O19" s="2">
        <v>18</v>
      </c>
      <c r="P19" s="3" t="b">
        <v>1</v>
      </c>
      <c r="Q19">
        <f t="shared" si="0"/>
        <v>18</v>
      </c>
      <c r="AB19" s="1">
        <v>18</v>
      </c>
    </row>
    <row r="20" spans="1:28" x14ac:dyDescent="0.25">
      <c r="A20" s="2">
        <v>19</v>
      </c>
      <c r="B20" s="3">
        <v>0</v>
      </c>
      <c r="C20" s="3">
        <v>1</v>
      </c>
      <c r="D20" s="3">
        <v>0</v>
      </c>
      <c r="E20" s="3">
        <v>0</v>
      </c>
      <c r="F20" s="3">
        <v>1</v>
      </c>
      <c r="G20" s="3">
        <v>1</v>
      </c>
      <c r="H20" s="3" t="s">
        <v>203</v>
      </c>
      <c r="I20" s="3" t="b">
        <v>1</v>
      </c>
      <c r="L20" s="11" t="s">
        <v>118</v>
      </c>
      <c r="M20">
        <v>19</v>
      </c>
      <c r="N20" s="1" t="s">
        <v>55</v>
      </c>
      <c r="O20" s="2">
        <v>19</v>
      </c>
      <c r="P20" s="3" t="b">
        <v>1</v>
      </c>
      <c r="Q20">
        <f t="shared" si="0"/>
        <v>19</v>
      </c>
      <c r="AB20" s="1">
        <v>19</v>
      </c>
    </row>
    <row r="21" spans="1:28" x14ac:dyDescent="0.25">
      <c r="A21" s="2">
        <v>20</v>
      </c>
      <c r="B21" s="3">
        <v>0</v>
      </c>
      <c r="C21" s="3">
        <v>1</v>
      </c>
      <c r="D21" s="3">
        <v>0</v>
      </c>
      <c r="E21" s="3">
        <v>1</v>
      </c>
      <c r="F21" s="3">
        <v>0</v>
      </c>
      <c r="G21" s="3">
        <v>0</v>
      </c>
      <c r="H21" s="3" t="s">
        <v>290</v>
      </c>
      <c r="I21" s="3" t="b">
        <f t="shared" si="1"/>
        <v>0</v>
      </c>
      <c r="L21" s="11" t="s">
        <v>119</v>
      </c>
      <c r="M21" t="s">
        <v>56</v>
      </c>
      <c r="N21" s="1" t="s">
        <v>56</v>
      </c>
      <c r="O21" s="2">
        <v>20</v>
      </c>
      <c r="P21" s="3" t="b">
        <v>0</v>
      </c>
      <c r="Q21" t="str">
        <f t="shared" si="0"/>
        <v/>
      </c>
      <c r="AB21" s="1">
        <v>20</v>
      </c>
    </row>
    <row r="22" spans="1:28" x14ac:dyDescent="0.25">
      <c r="A22" s="2">
        <v>21</v>
      </c>
      <c r="B22" s="3">
        <v>0</v>
      </c>
      <c r="C22" s="3">
        <v>1</v>
      </c>
      <c r="D22" s="3">
        <v>0</v>
      </c>
      <c r="E22" s="3">
        <v>1</v>
      </c>
      <c r="F22" s="3">
        <v>0</v>
      </c>
      <c r="G22" s="3">
        <v>1</v>
      </c>
      <c r="H22" s="3" t="s">
        <v>291</v>
      </c>
      <c r="I22" s="3" t="b">
        <f t="shared" si="1"/>
        <v>0</v>
      </c>
      <c r="L22" s="11" t="s">
        <v>120</v>
      </c>
      <c r="M22" t="s">
        <v>57</v>
      </c>
      <c r="N22" s="1" t="s">
        <v>57</v>
      </c>
      <c r="O22" s="2">
        <v>21</v>
      </c>
      <c r="P22" s="3" t="b">
        <v>0</v>
      </c>
      <c r="Q22" t="str">
        <f t="shared" si="0"/>
        <v/>
      </c>
      <c r="AB22" s="1">
        <v>21</v>
      </c>
    </row>
    <row r="23" spans="1:28" x14ac:dyDescent="0.25">
      <c r="A23" s="2">
        <v>22</v>
      </c>
      <c r="B23" s="3">
        <v>0</v>
      </c>
      <c r="C23" s="3">
        <v>1</v>
      </c>
      <c r="D23" s="3">
        <v>0</v>
      </c>
      <c r="E23" s="3">
        <v>1</v>
      </c>
      <c r="F23" s="3">
        <v>1</v>
      </c>
      <c r="G23" s="3">
        <v>0</v>
      </c>
      <c r="H23" s="3" t="s">
        <v>292</v>
      </c>
      <c r="I23" s="3" t="b">
        <f t="shared" si="1"/>
        <v>0</v>
      </c>
      <c r="L23" s="11" t="s">
        <v>121</v>
      </c>
      <c r="M23" t="s">
        <v>58</v>
      </c>
      <c r="N23" s="1" t="s">
        <v>58</v>
      </c>
      <c r="O23" s="2">
        <v>22</v>
      </c>
      <c r="P23" s="3" t="b">
        <v>0</v>
      </c>
      <c r="Q23" t="str">
        <f t="shared" si="0"/>
        <v/>
      </c>
      <c r="AB23" s="1">
        <v>22</v>
      </c>
    </row>
    <row r="24" spans="1:28" x14ac:dyDescent="0.25">
      <c r="A24" s="2">
        <v>23</v>
      </c>
      <c r="B24" s="3">
        <v>0</v>
      </c>
      <c r="C24" s="3">
        <v>1</v>
      </c>
      <c r="D24" s="3">
        <v>0</v>
      </c>
      <c r="E24" s="3">
        <v>1</v>
      </c>
      <c r="F24" s="3">
        <v>1</v>
      </c>
      <c r="G24" s="3">
        <v>1</v>
      </c>
      <c r="H24" s="3" t="s">
        <v>293</v>
      </c>
      <c r="I24" s="3" t="b">
        <f t="shared" si="1"/>
        <v>0</v>
      </c>
      <c r="L24" s="11" t="s">
        <v>122</v>
      </c>
      <c r="M24" t="s">
        <v>59</v>
      </c>
      <c r="N24" s="1" t="s">
        <v>59</v>
      </c>
      <c r="O24" s="2">
        <v>23</v>
      </c>
      <c r="P24" s="3" t="b">
        <v>0</v>
      </c>
      <c r="Q24" t="str">
        <f t="shared" si="0"/>
        <v/>
      </c>
      <c r="AB24" s="1">
        <v>23</v>
      </c>
    </row>
    <row r="25" spans="1:28" x14ac:dyDescent="0.25">
      <c r="A25" s="2">
        <v>24</v>
      </c>
      <c r="B25" s="3">
        <v>0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 s="3" t="s">
        <v>294</v>
      </c>
      <c r="I25" s="3" t="b">
        <f t="shared" si="1"/>
        <v>0</v>
      </c>
      <c r="L25" s="11" t="s">
        <v>123</v>
      </c>
      <c r="M25" t="s">
        <v>60</v>
      </c>
      <c r="N25" s="1" t="s">
        <v>60</v>
      </c>
      <c r="O25" s="2">
        <v>24</v>
      </c>
      <c r="P25" s="3" t="b">
        <v>0</v>
      </c>
      <c r="Q25" t="str">
        <f t="shared" si="0"/>
        <v/>
      </c>
      <c r="AB25" s="1">
        <v>24</v>
      </c>
    </row>
    <row r="26" spans="1:28" x14ac:dyDescent="0.25">
      <c r="A26" s="2">
        <v>25</v>
      </c>
      <c r="B26" s="3">
        <v>0</v>
      </c>
      <c r="C26" s="3">
        <v>1</v>
      </c>
      <c r="D26" s="3">
        <v>1</v>
      </c>
      <c r="E26" s="3">
        <v>0</v>
      </c>
      <c r="F26" s="3">
        <v>0</v>
      </c>
      <c r="G26" s="3">
        <v>1</v>
      </c>
      <c r="H26" s="3" t="s">
        <v>295</v>
      </c>
      <c r="I26" s="3" t="b">
        <f t="shared" si="1"/>
        <v>0</v>
      </c>
      <c r="L26" s="11" t="s">
        <v>124</v>
      </c>
      <c r="M26" t="s">
        <v>61</v>
      </c>
      <c r="N26" s="1" t="s">
        <v>61</v>
      </c>
      <c r="O26" s="2">
        <v>25</v>
      </c>
      <c r="P26" s="3" t="b">
        <v>0</v>
      </c>
      <c r="Q26" t="str">
        <f t="shared" si="0"/>
        <v/>
      </c>
      <c r="AB26" s="1">
        <v>25</v>
      </c>
    </row>
    <row r="27" spans="1:28" x14ac:dyDescent="0.25">
      <c r="A27" s="2">
        <v>26</v>
      </c>
      <c r="B27" s="3">
        <v>0</v>
      </c>
      <c r="C27" s="3">
        <v>1</v>
      </c>
      <c r="D27" s="3">
        <v>1</v>
      </c>
      <c r="E27" s="3">
        <v>0</v>
      </c>
      <c r="F27" s="3">
        <v>1</v>
      </c>
      <c r="G27" s="3">
        <v>0</v>
      </c>
      <c r="H27" s="3" t="s">
        <v>296</v>
      </c>
      <c r="I27" s="3" t="b">
        <f t="shared" si="1"/>
        <v>0</v>
      </c>
      <c r="L27" s="11" t="s">
        <v>125</v>
      </c>
      <c r="M27" t="s">
        <v>62</v>
      </c>
      <c r="N27" s="1" t="s">
        <v>62</v>
      </c>
      <c r="O27" s="2">
        <v>26</v>
      </c>
      <c r="P27" s="3" t="b">
        <v>0</v>
      </c>
      <c r="Q27" t="str">
        <f t="shared" si="0"/>
        <v/>
      </c>
      <c r="AB27" s="1">
        <v>26</v>
      </c>
    </row>
    <row r="28" spans="1:28" x14ac:dyDescent="0.25">
      <c r="A28" s="2">
        <v>27</v>
      </c>
      <c r="B28" s="3">
        <v>0</v>
      </c>
      <c r="C28" s="3">
        <v>1</v>
      </c>
      <c r="D28" s="3">
        <v>1</v>
      </c>
      <c r="E28" s="3">
        <v>0</v>
      </c>
      <c r="F28" s="3">
        <v>1</v>
      </c>
      <c r="G28" s="3">
        <v>1</v>
      </c>
      <c r="H28" s="3" t="s">
        <v>297</v>
      </c>
      <c r="I28" s="3" t="b">
        <f t="shared" si="1"/>
        <v>0</v>
      </c>
      <c r="L28" s="11" t="s">
        <v>126</v>
      </c>
      <c r="M28" t="s">
        <v>63</v>
      </c>
      <c r="N28" s="1" t="s">
        <v>63</v>
      </c>
      <c r="O28" s="2">
        <v>27</v>
      </c>
      <c r="P28" s="3" t="b">
        <v>0</v>
      </c>
      <c r="Q28" t="str">
        <f t="shared" si="0"/>
        <v/>
      </c>
      <c r="AB28" s="1">
        <v>27</v>
      </c>
    </row>
    <row r="29" spans="1:28" x14ac:dyDescent="0.25">
      <c r="A29" s="2">
        <v>28</v>
      </c>
      <c r="B29" s="3">
        <v>0</v>
      </c>
      <c r="C29" s="3">
        <v>1</v>
      </c>
      <c r="D29" s="3">
        <v>1</v>
      </c>
      <c r="E29" s="3">
        <v>1</v>
      </c>
      <c r="F29" s="3">
        <v>0</v>
      </c>
      <c r="G29" s="3">
        <v>0</v>
      </c>
      <c r="H29" s="3" t="s">
        <v>298</v>
      </c>
      <c r="I29" s="3" t="b">
        <f t="shared" si="1"/>
        <v>0</v>
      </c>
      <c r="L29" s="11" t="s">
        <v>127</v>
      </c>
      <c r="M29" t="s">
        <v>64</v>
      </c>
      <c r="N29" s="1" t="s">
        <v>64</v>
      </c>
      <c r="O29" s="2">
        <v>28</v>
      </c>
      <c r="P29" s="3" t="b">
        <v>0</v>
      </c>
      <c r="Q29" t="str">
        <f t="shared" si="0"/>
        <v/>
      </c>
      <c r="AB29" s="1">
        <v>28</v>
      </c>
    </row>
    <row r="30" spans="1:28" x14ac:dyDescent="0.25">
      <c r="A30" s="2">
        <v>29</v>
      </c>
      <c r="B30" s="3">
        <v>0</v>
      </c>
      <c r="C30" s="3">
        <v>1</v>
      </c>
      <c r="D30" s="3">
        <v>1</v>
      </c>
      <c r="E30" s="3">
        <v>1</v>
      </c>
      <c r="F30" s="3">
        <v>0</v>
      </c>
      <c r="G30" s="3">
        <v>1</v>
      </c>
      <c r="H30" s="3" t="s">
        <v>299</v>
      </c>
      <c r="I30" s="3" t="b">
        <f t="shared" si="1"/>
        <v>0</v>
      </c>
      <c r="L30" s="11" t="s">
        <v>128</v>
      </c>
      <c r="M30" t="s">
        <v>65</v>
      </c>
      <c r="N30" s="1" t="s">
        <v>65</v>
      </c>
      <c r="O30" s="2">
        <v>29</v>
      </c>
      <c r="P30" s="3" t="b">
        <v>0</v>
      </c>
      <c r="Q30" t="str">
        <f t="shared" si="0"/>
        <v/>
      </c>
      <c r="AB30" s="1">
        <v>29</v>
      </c>
    </row>
    <row r="31" spans="1:28" x14ac:dyDescent="0.25">
      <c r="A31" s="2">
        <v>30</v>
      </c>
      <c r="B31" s="3">
        <v>0</v>
      </c>
      <c r="C31" s="3">
        <v>1</v>
      </c>
      <c r="D31" s="3">
        <v>1</v>
      </c>
      <c r="E31" s="3">
        <v>1</v>
      </c>
      <c r="F31" s="3">
        <v>1</v>
      </c>
      <c r="G31" s="3">
        <v>0</v>
      </c>
      <c r="H31" s="3" t="s">
        <v>300</v>
      </c>
      <c r="I31" s="3" t="b">
        <f t="shared" si="1"/>
        <v>0</v>
      </c>
      <c r="L31" s="11" t="s">
        <v>129</v>
      </c>
      <c r="M31" t="s">
        <v>66</v>
      </c>
      <c r="N31" s="1" t="s">
        <v>66</v>
      </c>
      <c r="O31" s="2">
        <v>30</v>
      </c>
      <c r="P31" s="3" t="b">
        <v>0</v>
      </c>
      <c r="Q31" t="str">
        <f t="shared" si="0"/>
        <v/>
      </c>
      <c r="AB31" s="1">
        <v>30</v>
      </c>
    </row>
    <row r="32" spans="1:28" x14ac:dyDescent="0.25">
      <c r="A32" s="2">
        <v>31</v>
      </c>
      <c r="B32" s="3">
        <v>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 t="s">
        <v>301</v>
      </c>
      <c r="I32" s="3" t="b">
        <f t="shared" si="1"/>
        <v>0</v>
      </c>
      <c r="L32" s="11" t="s">
        <v>130</v>
      </c>
      <c r="M32" t="s">
        <v>67</v>
      </c>
      <c r="N32" s="1" t="s">
        <v>67</v>
      </c>
      <c r="O32" s="2">
        <v>31</v>
      </c>
      <c r="P32" s="3" t="b">
        <v>0</v>
      </c>
      <c r="Q32" t="str">
        <f t="shared" si="0"/>
        <v/>
      </c>
      <c r="AB32" s="1">
        <v>31</v>
      </c>
    </row>
    <row r="33" spans="1:28" x14ac:dyDescent="0.25">
      <c r="A33" s="2">
        <v>32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302</v>
      </c>
      <c r="I33" s="3" t="b">
        <v>1</v>
      </c>
      <c r="L33" s="11" t="s">
        <v>131</v>
      </c>
      <c r="M33">
        <v>32</v>
      </c>
      <c r="N33" s="1" t="s">
        <v>68</v>
      </c>
      <c r="O33" s="2">
        <v>32</v>
      </c>
      <c r="P33" s="3" t="b">
        <v>1</v>
      </c>
      <c r="Q33">
        <f t="shared" si="0"/>
        <v>32</v>
      </c>
      <c r="T33" s="1">
        <v>32</v>
      </c>
      <c r="V33">
        <v>32</v>
      </c>
      <c r="X33" s="1">
        <v>32</v>
      </c>
      <c r="Y33" s="1">
        <v>32</v>
      </c>
      <c r="AA33" s="1">
        <v>32</v>
      </c>
      <c r="AB33" s="1">
        <v>32</v>
      </c>
    </row>
    <row r="34" spans="1:28" x14ac:dyDescent="0.25">
      <c r="A34" s="2">
        <v>33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1</v>
      </c>
      <c r="H34" s="3" t="s">
        <v>303</v>
      </c>
      <c r="I34" s="3" t="b">
        <f t="shared" si="1"/>
        <v>0</v>
      </c>
      <c r="L34" s="11" t="s">
        <v>132</v>
      </c>
      <c r="M34" t="s">
        <v>69</v>
      </c>
      <c r="N34" s="1" t="s">
        <v>69</v>
      </c>
      <c r="O34" s="2">
        <v>33</v>
      </c>
      <c r="P34" s="3" t="b">
        <v>0</v>
      </c>
      <c r="Q34" t="str">
        <f t="shared" si="0"/>
        <v/>
      </c>
      <c r="T34" s="1">
        <v>33</v>
      </c>
      <c r="V34">
        <v>33</v>
      </c>
      <c r="X34" s="1">
        <v>33</v>
      </c>
      <c r="Y34" s="1">
        <v>33</v>
      </c>
      <c r="Z34" s="1">
        <v>33</v>
      </c>
      <c r="AA34" s="1">
        <v>33</v>
      </c>
      <c r="AB34" s="1">
        <v>33</v>
      </c>
    </row>
    <row r="35" spans="1:28" x14ac:dyDescent="0.25">
      <c r="A35" s="2">
        <v>34</v>
      </c>
      <c r="B35" s="3">
        <v>1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3" t="s">
        <v>304</v>
      </c>
      <c r="I35" s="3" t="b">
        <f t="shared" si="1"/>
        <v>0</v>
      </c>
      <c r="L35" s="11" t="s">
        <v>133</v>
      </c>
      <c r="M35" t="s">
        <v>70</v>
      </c>
      <c r="N35" s="1" t="s">
        <v>70</v>
      </c>
      <c r="O35" s="2">
        <v>34</v>
      </c>
      <c r="P35" s="3" t="b">
        <v>0</v>
      </c>
      <c r="Q35" t="str">
        <f t="shared" si="0"/>
        <v/>
      </c>
      <c r="T35" s="1">
        <v>34</v>
      </c>
      <c r="V35">
        <v>34</v>
      </c>
      <c r="X35" s="1">
        <v>34</v>
      </c>
      <c r="Y35" s="1">
        <v>34</v>
      </c>
      <c r="Z35" s="1">
        <v>34</v>
      </c>
      <c r="AA35" s="1">
        <v>34</v>
      </c>
      <c r="AB35" s="1">
        <v>34</v>
      </c>
    </row>
    <row r="36" spans="1:28" x14ac:dyDescent="0.25">
      <c r="A36" s="2">
        <v>35</v>
      </c>
      <c r="B36" s="3">
        <v>1</v>
      </c>
      <c r="C36" s="3">
        <v>0</v>
      </c>
      <c r="D36" s="3">
        <v>0</v>
      </c>
      <c r="E36" s="3">
        <v>0</v>
      </c>
      <c r="F36" s="3">
        <v>1</v>
      </c>
      <c r="G36" s="3">
        <v>1</v>
      </c>
      <c r="H36" s="3" t="s">
        <v>305</v>
      </c>
      <c r="I36" s="3" t="b">
        <f t="shared" si="1"/>
        <v>0</v>
      </c>
      <c r="L36" s="11" t="s">
        <v>134</v>
      </c>
      <c r="M36" t="s">
        <v>71</v>
      </c>
      <c r="N36" s="1" t="s">
        <v>71</v>
      </c>
      <c r="O36" s="2">
        <v>35</v>
      </c>
      <c r="P36" s="3" t="b">
        <v>0</v>
      </c>
      <c r="Q36" t="str">
        <f t="shared" si="0"/>
        <v/>
      </c>
      <c r="T36" s="1">
        <v>35</v>
      </c>
      <c r="V36">
        <v>35</v>
      </c>
      <c r="X36" s="1">
        <v>35</v>
      </c>
      <c r="Y36" s="1">
        <v>35</v>
      </c>
      <c r="Z36" s="1">
        <v>35</v>
      </c>
      <c r="AA36" s="1">
        <v>35</v>
      </c>
      <c r="AB36" s="1">
        <v>35</v>
      </c>
    </row>
    <row r="37" spans="1:28" x14ac:dyDescent="0.25">
      <c r="A37" s="2">
        <v>36</v>
      </c>
      <c r="B37" s="3">
        <v>1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 t="s">
        <v>196</v>
      </c>
      <c r="I37" s="3" t="b">
        <v>1</v>
      </c>
      <c r="L37" s="11" t="s">
        <v>135</v>
      </c>
      <c r="M37">
        <v>36</v>
      </c>
      <c r="N37" s="1" t="s">
        <v>72</v>
      </c>
      <c r="O37" s="2">
        <v>36</v>
      </c>
      <c r="P37" s="3" t="b">
        <v>1</v>
      </c>
      <c r="Q37">
        <f t="shared" si="0"/>
        <v>36</v>
      </c>
      <c r="T37" s="1">
        <v>36</v>
      </c>
      <c r="V37">
        <v>36</v>
      </c>
      <c r="X37" s="1">
        <v>36</v>
      </c>
      <c r="Y37" s="1">
        <v>36</v>
      </c>
      <c r="Z37" s="1">
        <v>36</v>
      </c>
      <c r="AA37" s="1">
        <v>36</v>
      </c>
      <c r="AB37" s="1">
        <v>36</v>
      </c>
    </row>
    <row r="38" spans="1:28" x14ac:dyDescent="0.25">
      <c r="A38" s="2">
        <v>37</v>
      </c>
      <c r="B38" s="3">
        <v>1</v>
      </c>
      <c r="C38" s="3">
        <v>0</v>
      </c>
      <c r="D38" s="3">
        <v>0</v>
      </c>
      <c r="E38" s="3">
        <v>1</v>
      </c>
      <c r="F38" s="3">
        <v>0</v>
      </c>
      <c r="G38" s="3">
        <v>1</v>
      </c>
      <c r="H38" s="3" t="s">
        <v>306</v>
      </c>
      <c r="I38" s="3" t="b">
        <f t="shared" si="1"/>
        <v>0</v>
      </c>
      <c r="L38" s="11" t="s">
        <v>136</v>
      </c>
      <c r="M38" t="s">
        <v>73</v>
      </c>
      <c r="N38" s="1" t="s">
        <v>73</v>
      </c>
      <c r="O38" s="2">
        <v>37</v>
      </c>
      <c r="P38" s="3" t="b">
        <v>0</v>
      </c>
      <c r="Q38" t="str">
        <f t="shared" si="0"/>
        <v/>
      </c>
      <c r="T38" s="1">
        <v>37</v>
      </c>
      <c r="V38">
        <v>37</v>
      </c>
      <c r="X38" s="1">
        <v>37</v>
      </c>
      <c r="Y38" s="1">
        <v>37</v>
      </c>
      <c r="Z38" s="1">
        <v>37</v>
      </c>
      <c r="AA38" s="1">
        <v>37</v>
      </c>
      <c r="AB38" s="1">
        <v>37</v>
      </c>
    </row>
    <row r="39" spans="1:28" x14ac:dyDescent="0.25">
      <c r="A39" s="2">
        <v>38</v>
      </c>
      <c r="B39" s="3">
        <v>1</v>
      </c>
      <c r="C39" s="3">
        <v>0</v>
      </c>
      <c r="D39" s="3">
        <v>0</v>
      </c>
      <c r="E39" s="3">
        <v>1</v>
      </c>
      <c r="F39" s="3">
        <v>1</v>
      </c>
      <c r="G39" s="3">
        <v>0</v>
      </c>
      <c r="H39" s="3" t="s">
        <v>307</v>
      </c>
      <c r="I39" s="3" t="b">
        <f t="shared" si="1"/>
        <v>0</v>
      </c>
      <c r="L39" s="11" t="s">
        <v>137</v>
      </c>
      <c r="M39" t="s">
        <v>74</v>
      </c>
      <c r="N39" s="1" t="s">
        <v>74</v>
      </c>
      <c r="O39" s="2">
        <v>38</v>
      </c>
      <c r="P39" s="3" t="b">
        <v>0</v>
      </c>
      <c r="Q39" t="str">
        <f t="shared" si="0"/>
        <v/>
      </c>
      <c r="T39" s="1">
        <v>38</v>
      </c>
      <c r="V39">
        <v>38</v>
      </c>
      <c r="X39" s="1">
        <v>38</v>
      </c>
      <c r="Y39" s="1">
        <v>38</v>
      </c>
      <c r="Z39" s="1">
        <v>38</v>
      </c>
      <c r="AA39" s="1">
        <v>38</v>
      </c>
      <c r="AB39" s="1">
        <v>38</v>
      </c>
    </row>
    <row r="40" spans="1:28" x14ac:dyDescent="0.25">
      <c r="A40" s="2">
        <v>39</v>
      </c>
      <c r="B40" s="3">
        <v>1</v>
      </c>
      <c r="C40" s="3">
        <v>0</v>
      </c>
      <c r="D40" s="3">
        <v>0</v>
      </c>
      <c r="E40" s="3">
        <v>1</v>
      </c>
      <c r="F40" s="3">
        <v>1</v>
      </c>
      <c r="G40" s="3">
        <v>1</v>
      </c>
      <c r="H40" s="3" t="s">
        <v>308</v>
      </c>
      <c r="I40" s="3" t="b">
        <f t="shared" si="1"/>
        <v>0</v>
      </c>
      <c r="L40" s="11" t="s">
        <v>138</v>
      </c>
      <c r="M40" t="s">
        <v>75</v>
      </c>
      <c r="N40" s="1" t="s">
        <v>75</v>
      </c>
      <c r="O40" s="2">
        <v>39</v>
      </c>
      <c r="P40" s="3" t="b">
        <v>0</v>
      </c>
      <c r="Q40" t="str">
        <f t="shared" si="0"/>
        <v/>
      </c>
      <c r="T40" s="1">
        <v>39</v>
      </c>
      <c r="V40">
        <v>39</v>
      </c>
      <c r="X40" s="1">
        <v>39</v>
      </c>
      <c r="Y40" s="1">
        <v>39</v>
      </c>
      <c r="Z40" s="1">
        <v>39</v>
      </c>
      <c r="AA40" s="1">
        <v>39</v>
      </c>
      <c r="AB40" s="1">
        <v>39</v>
      </c>
    </row>
    <row r="41" spans="1:28" x14ac:dyDescent="0.25">
      <c r="A41" s="2">
        <v>40</v>
      </c>
      <c r="B41" s="3">
        <v>1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 t="s">
        <v>195</v>
      </c>
      <c r="I41" s="3" t="b">
        <v>1</v>
      </c>
      <c r="L41" s="11" t="s">
        <v>139</v>
      </c>
      <c r="M41">
        <v>40</v>
      </c>
      <c r="N41" s="1" t="s">
        <v>76</v>
      </c>
      <c r="O41" s="2">
        <v>40</v>
      </c>
      <c r="P41" s="3" t="b">
        <v>1</v>
      </c>
      <c r="Q41">
        <f t="shared" si="0"/>
        <v>40</v>
      </c>
      <c r="T41" s="1">
        <v>40</v>
      </c>
      <c r="V41">
        <v>40</v>
      </c>
      <c r="X41" s="1">
        <v>40</v>
      </c>
      <c r="Y41" s="1">
        <v>40</v>
      </c>
      <c r="Z41" s="1">
        <v>40</v>
      </c>
      <c r="AA41" s="1">
        <v>40</v>
      </c>
      <c r="AB41" s="1">
        <v>40</v>
      </c>
    </row>
    <row r="42" spans="1:28" x14ac:dyDescent="0.25">
      <c r="A42" s="2">
        <v>41</v>
      </c>
      <c r="B42" s="3">
        <v>1</v>
      </c>
      <c r="C42" s="3">
        <v>0</v>
      </c>
      <c r="D42" s="3">
        <v>1</v>
      </c>
      <c r="E42" s="3">
        <v>0</v>
      </c>
      <c r="F42" s="3">
        <v>0</v>
      </c>
      <c r="G42" s="3">
        <v>1</v>
      </c>
      <c r="H42" s="3" t="s">
        <v>309</v>
      </c>
      <c r="I42" s="3" t="b">
        <f t="shared" si="1"/>
        <v>0</v>
      </c>
      <c r="L42" s="11" t="s">
        <v>140</v>
      </c>
      <c r="M42" t="s">
        <v>77</v>
      </c>
      <c r="N42" s="1" t="s">
        <v>77</v>
      </c>
      <c r="O42" s="2">
        <v>41</v>
      </c>
      <c r="P42" s="3" t="b">
        <v>0</v>
      </c>
      <c r="Q42" t="str">
        <f t="shared" si="0"/>
        <v/>
      </c>
      <c r="T42" s="1">
        <v>41</v>
      </c>
      <c r="V42">
        <v>41</v>
      </c>
      <c r="X42" s="1">
        <v>41</v>
      </c>
      <c r="Y42" s="1">
        <v>41</v>
      </c>
      <c r="Z42" s="1">
        <v>41</v>
      </c>
      <c r="AA42" s="1">
        <v>41</v>
      </c>
      <c r="AB42" s="1">
        <v>41</v>
      </c>
    </row>
    <row r="43" spans="1:28" x14ac:dyDescent="0.25">
      <c r="A43" s="2">
        <v>42</v>
      </c>
      <c r="B43" s="3">
        <v>1</v>
      </c>
      <c r="C43" s="3">
        <v>0</v>
      </c>
      <c r="D43" s="3">
        <v>1</v>
      </c>
      <c r="E43" s="3">
        <v>0</v>
      </c>
      <c r="F43" s="3">
        <v>1</v>
      </c>
      <c r="G43" s="3">
        <v>0</v>
      </c>
      <c r="H43" s="3" t="s">
        <v>310</v>
      </c>
      <c r="I43" s="3" t="b">
        <f t="shared" si="1"/>
        <v>0</v>
      </c>
      <c r="L43" s="11" t="s">
        <v>141</v>
      </c>
      <c r="M43" t="s">
        <v>78</v>
      </c>
      <c r="N43" s="1" t="s">
        <v>78</v>
      </c>
      <c r="O43" s="2">
        <v>42</v>
      </c>
      <c r="P43" s="3" t="b">
        <v>0</v>
      </c>
      <c r="Q43" t="str">
        <f t="shared" si="0"/>
        <v/>
      </c>
      <c r="T43" s="1">
        <v>42</v>
      </c>
      <c r="V43">
        <v>42</v>
      </c>
      <c r="X43" s="1">
        <v>42</v>
      </c>
      <c r="Y43" s="1">
        <v>42</v>
      </c>
      <c r="Z43" s="1">
        <v>42</v>
      </c>
      <c r="AA43" s="1">
        <v>42</v>
      </c>
      <c r="AB43" s="1">
        <v>42</v>
      </c>
    </row>
    <row r="44" spans="1:28" x14ac:dyDescent="0.25">
      <c r="A44" s="2">
        <v>43</v>
      </c>
      <c r="B44" s="3">
        <v>1</v>
      </c>
      <c r="C44" s="3">
        <v>0</v>
      </c>
      <c r="D44" s="3">
        <v>1</v>
      </c>
      <c r="E44" s="3">
        <v>0</v>
      </c>
      <c r="F44" s="3">
        <v>1</v>
      </c>
      <c r="G44" s="3">
        <v>1</v>
      </c>
      <c r="H44" s="3" t="s">
        <v>311</v>
      </c>
      <c r="I44" s="3" t="b">
        <f t="shared" si="1"/>
        <v>0</v>
      </c>
      <c r="L44" s="11" t="s">
        <v>142</v>
      </c>
      <c r="M44" t="s">
        <v>79</v>
      </c>
      <c r="N44" s="1" t="s">
        <v>79</v>
      </c>
      <c r="O44" s="2">
        <v>43</v>
      </c>
      <c r="P44" s="3" t="b">
        <v>0</v>
      </c>
      <c r="Q44" t="str">
        <f t="shared" si="0"/>
        <v/>
      </c>
      <c r="T44" s="1">
        <v>43</v>
      </c>
      <c r="V44">
        <v>43</v>
      </c>
      <c r="X44" s="1">
        <v>43</v>
      </c>
      <c r="Y44" s="1">
        <v>43</v>
      </c>
      <c r="Z44" s="1">
        <v>43</v>
      </c>
      <c r="AA44" s="1">
        <v>43</v>
      </c>
      <c r="AB44" s="1">
        <v>43</v>
      </c>
    </row>
    <row r="45" spans="1:28" x14ac:dyDescent="0.25">
      <c r="A45" s="2">
        <v>44</v>
      </c>
      <c r="B45" s="3">
        <v>1</v>
      </c>
      <c r="C45" s="3">
        <v>0</v>
      </c>
      <c r="D45" s="3">
        <v>1</v>
      </c>
      <c r="E45" s="3">
        <v>1</v>
      </c>
      <c r="F45" s="3">
        <v>0</v>
      </c>
      <c r="G45" s="3">
        <v>0</v>
      </c>
      <c r="H45" s="3" t="s">
        <v>202</v>
      </c>
      <c r="I45" s="3" t="b">
        <v>1</v>
      </c>
      <c r="L45" s="11" t="s">
        <v>143</v>
      </c>
      <c r="M45">
        <v>44</v>
      </c>
      <c r="N45" s="1" t="s">
        <v>80</v>
      </c>
      <c r="O45" s="2">
        <v>44</v>
      </c>
      <c r="P45" s="3" t="b">
        <v>1</v>
      </c>
      <c r="Q45">
        <f t="shared" si="0"/>
        <v>44</v>
      </c>
      <c r="T45" s="1">
        <v>44</v>
      </c>
      <c r="V45">
        <v>44</v>
      </c>
      <c r="X45" s="1">
        <v>44</v>
      </c>
      <c r="Y45" s="1">
        <v>44</v>
      </c>
      <c r="Z45" s="1">
        <v>44</v>
      </c>
      <c r="AA45" s="1">
        <v>44</v>
      </c>
      <c r="AB45" s="1">
        <v>44</v>
      </c>
    </row>
    <row r="46" spans="1:28" x14ac:dyDescent="0.25">
      <c r="A46" s="2">
        <v>45</v>
      </c>
      <c r="B46" s="3">
        <v>1</v>
      </c>
      <c r="C46" s="3">
        <v>0</v>
      </c>
      <c r="D46" s="3">
        <v>1</v>
      </c>
      <c r="E46" s="3">
        <v>1</v>
      </c>
      <c r="F46" s="3">
        <v>0</v>
      </c>
      <c r="G46" s="3">
        <v>1</v>
      </c>
      <c r="H46" s="3" t="s">
        <v>312</v>
      </c>
      <c r="I46" s="3" t="b">
        <f t="shared" si="1"/>
        <v>0</v>
      </c>
      <c r="L46" s="11" t="s">
        <v>144</v>
      </c>
      <c r="M46" t="s">
        <v>81</v>
      </c>
      <c r="N46" s="1" t="s">
        <v>81</v>
      </c>
      <c r="O46" s="2">
        <v>45</v>
      </c>
      <c r="P46" s="3" t="b">
        <v>0</v>
      </c>
      <c r="Q46" t="str">
        <f t="shared" si="0"/>
        <v/>
      </c>
      <c r="T46" s="1">
        <v>45</v>
      </c>
      <c r="V46">
        <v>45</v>
      </c>
      <c r="X46" s="1">
        <v>45</v>
      </c>
      <c r="Y46" s="1">
        <v>45</v>
      </c>
      <c r="Z46" s="1">
        <v>45</v>
      </c>
      <c r="AA46" s="1">
        <v>45</v>
      </c>
      <c r="AB46" s="1">
        <v>45</v>
      </c>
    </row>
    <row r="47" spans="1:28" x14ac:dyDescent="0.25">
      <c r="A47" s="2">
        <v>46</v>
      </c>
      <c r="B47" s="3">
        <v>1</v>
      </c>
      <c r="C47" s="3">
        <v>0</v>
      </c>
      <c r="D47" s="3">
        <v>1</v>
      </c>
      <c r="E47" s="3">
        <v>1</v>
      </c>
      <c r="F47" s="3">
        <v>1</v>
      </c>
      <c r="G47" s="3">
        <v>0</v>
      </c>
      <c r="H47" s="3" t="s">
        <v>313</v>
      </c>
      <c r="I47" s="3" t="b">
        <f t="shared" si="1"/>
        <v>0</v>
      </c>
      <c r="L47" s="11" t="s">
        <v>145</v>
      </c>
      <c r="M47" t="s">
        <v>82</v>
      </c>
      <c r="N47" s="1" t="s">
        <v>82</v>
      </c>
      <c r="O47" s="2">
        <v>46</v>
      </c>
      <c r="P47" s="3" t="b">
        <v>0</v>
      </c>
      <c r="Q47" t="str">
        <f t="shared" si="0"/>
        <v/>
      </c>
      <c r="T47" s="1">
        <v>46</v>
      </c>
      <c r="V47">
        <v>46</v>
      </c>
      <c r="X47" s="1">
        <v>46</v>
      </c>
      <c r="Y47" s="1">
        <v>46</v>
      </c>
      <c r="Z47" s="1">
        <v>46</v>
      </c>
      <c r="AA47" s="1">
        <v>46</v>
      </c>
      <c r="AB47" s="1">
        <v>46</v>
      </c>
    </row>
    <row r="48" spans="1:28" x14ac:dyDescent="0.25">
      <c r="A48" s="2">
        <v>47</v>
      </c>
      <c r="B48" s="3">
        <v>1</v>
      </c>
      <c r="C48" s="3">
        <v>0</v>
      </c>
      <c r="D48" s="3">
        <v>1</v>
      </c>
      <c r="E48" s="3">
        <v>1</v>
      </c>
      <c r="F48" s="3">
        <v>1</v>
      </c>
      <c r="G48" s="3">
        <v>1</v>
      </c>
      <c r="H48" s="3" t="s">
        <v>314</v>
      </c>
      <c r="I48" s="3" t="b">
        <f t="shared" si="1"/>
        <v>0</v>
      </c>
      <c r="L48" s="11" t="s">
        <v>146</v>
      </c>
      <c r="M48" t="s">
        <v>83</v>
      </c>
      <c r="N48" s="1" t="s">
        <v>83</v>
      </c>
      <c r="O48" s="2">
        <v>47</v>
      </c>
      <c r="P48" s="3" t="b">
        <v>0</v>
      </c>
      <c r="Q48" t="str">
        <f t="shared" si="0"/>
        <v/>
      </c>
      <c r="T48" s="1">
        <v>47</v>
      </c>
      <c r="V48">
        <v>47</v>
      </c>
      <c r="X48" s="1">
        <v>47</v>
      </c>
      <c r="Y48" s="1">
        <v>47</v>
      </c>
      <c r="Z48" s="1">
        <v>47</v>
      </c>
      <c r="AA48" s="1">
        <v>47</v>
      </c>
      <c r="AB48" s="1">
        <v>47</v>
      </c>
    </row>
    <row r="49" spans="1:28" x14ac:dyDescent="0.25">
      <c r="A49" s="2">
        <v>48</v>
      </c>
      <c r="B49" s="3">
        <v>1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 t="s">
        <v>315</v>
      </c>
      <c r="I49" s="3" t="b">
        <v>1</v>
      </c>
      <c r="L49" s="11" t="s">
        <v>147</v>
      </c>
      <c r="M49">
        <v>48</v>
      </c>
      <c r="N49" s="1" t="s">
        <v>84</v>
      </c>
      <c r="O49" s="2">
        <v>48</v>
      </c>
      <c r="P49" s="3" t="b">
        <v>1</v>
      </c>
      <c r="Q49">
        <f t="shared" si="0"/>
        <v>48</v>
      </c>
      <c r="T49" s="1">
        <v>48</v>
      </c>
      <c r="V49">
        <v>48</v>
      </c>
      <c r="X49" s="1">
        <v>48</v>
      </c>
      <c r="Y49" s="1">
        <v>48</v>
      </c>
      <c r="Z49" s="1">
        <v>48</v>
      </c>
      <c r="AA49" s="1">
        <v>48</v>
      </c>
      <c r="AB49" s="1">
        <v>48</v>
      </c>
    </row>
    <row r="50" spans="1:28" x14ac:dyDescent="0.25">
      <c r="A50" s="2">
        <v>49</v>
      </c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1</v>
      </c>
      <c r="H50" s="3" t="s">
        <v>316</v>
      </c>
      <c r="I50" s="3" t="b">
        <v>1</v>
      </c>
      <c r="L50" s="11" t="s">
        <v>148</v>
      </c>
      <c r="M50">
        <v>49</v>
      </c>
      <c r="N50" s="1" t="s">
        <v>85</v>
      </c>
      <c r="O50" s="2">
        <v>49</v>
      </c>
      <c r="P50" s="3" t="b">
        <v>1</v>
      </c>
      <c r="Q50">
        <f t="shared" si="0"/>
        <v>49</v>
      </c>
      <c r="T50" s="1">
        <v>49</v>
      </c>
      <c r="V50">
        <v>49</v>
      </c>
      <c r="X50" s="1">
        <v>49</v>
      </c>
      <c r="Y50" s="1">
        <v>49</v>
      </c>
      <c r="Z50" s="1">
        <v>49</v>
      </c>
      <c r="AA50" s="1">
        <v>49</v>
      </c>
      <c r="AB50" s="1">
        <v>49</v>
      </c>
    </row>
    <row r="51" spans="1:28" x14ac:dyDescent="0.25">
      <c r="A51" s="2">
        <v>50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317</v>
      </c>
      <c r="I51" s="3" t="b">
        <v>1</v>
      </c>
      <c r="L51" s="11" t="s">
        <v>149</v>
      </c>
      <c r="M51">
        <v>50</v>
      </c>
      <c r="N51" s="1" t="s">
        <v>86</v>
      </c>
      <c r="O51" s="2">
        <v>50</v>
      </c>
      <c r="P51" s="3" t="b">
        <v>1</v>
      </c>
      <c r="Q51">
        <f t="shared" si="0"/>
        <v>50</v>
      </c>
      <c r="T51" s="1">
        <v>50</v>
      </c>
      <c r="V51">
        <v>50</v>
      </c>
      <c r="X51" s="1">
        <v>50</v>
      </c>
      <c r="Y51" s="1">
        <v>50</v>
      </c>
      <c r="Z51" s="1">
        <v>50</v>
      </c>
      <c r="AA51" s="1">
        <v>50</v>
      </c>
      <c r="AB51" s="1">
        <v>50</v>
      </c>
    </row>
    <row r="52" spans="1:28" x14ac:dyDescent="0.25">
      <c r="A52" s="2">
        <v>51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>
        <v>1</v>
      </c>
      <c r="H52" s="3" t="s">
        <v>318</v>
      </c>
      <c r="I52" s="3" t="b">
        <v>1</v>
      </c>
      <c r="L52" s="11" t="s">
        <v>150</v>
      </c>
      <c r="M52">
        <v>51</v>
      </c>
      <c r="N52" s="1" t="s">
        <v>87</v>
      </c>
      <c r="O52" s="2">
        <v>51</v>
      </c>
      <c r="P52" s="3" t="b">
        <v>1</v>
      </c>
      <c r="Q52">
        <f t="shared" si="0"/>
        <v>51</v>
      </c>
      <c r="T52" s="1">
        <v>51</v>
      </c>
      <c r="V52">
        <v>51</v>
      </c>
      <c r="X52" s="1">
        <v>51</v>
      </c>
      <c r="Y52" s="1">
        <v>51</v>
      </c>
      <c r="Z52" s="1">
        <v>51</v>
      </c>
      <c r="AA52" s="1">
        <v>51</v>
      </c>
      <c r="AB52" s="1">
        <v>51</v>
      </c>
    </row>
    <row r="53" spans="1:28" x14ac:dyDescent="0.25">
      <c r="A53" s="2">
        <v>52</v>
      </c>
      <c r="B53" s="3">
        <v>1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 t="s">
        <v>319</v>
      </c>
      <c r="I53" s="3" t="b">
        <v>1</v>
      </c>
      <c r="L53" s="11" t="s">
        <v>151</v>
      </c>
      <c r="M53">
        <v>52</v>
      </c>
      <c r="N53" s="1" t="s">
        <v>88</v>
      </c>
      <c r="O53" s="2">
        <v>52</v>
      </c>
      <c r="P53" s="3" t="b">
        <v>1</v>
      </c>
      <c r="Q53">
        <f t="shared" si="0"/>
        <v>52</v>
      </c>
      <c r="T53" s="1">
        <v>52</v>
      </c>
      <c r="V53">
        <v>52</v>
      </c>
      <c r="X53" s="1">
        <v>52</v>
      </c>
      <c r="Y53" s="1">
        <v>52</v>
      </c>
      <c r="Z53" s="1">
        <v>52</v>
      </c>
      <c r="AA53" s="1">
        <v>52</v>
      </c>
      <c r="AB53" s="1">
        <v>52</v>
      </c>
    </row>
    <row r="54" spans="1:28" x14ac:dyDescent="0.25">
      <c r="A54" s="2">
        <v>53</v>
      </c>
      <c r="B54" s="3">
        <v>1</v>
      </c>
      <c r="C54" s="3">
        <v>1</v>
      </c>
      <c r="D54" s="3">
        <v>0</v>
      </c>
      <c r="E54" s="3">
        <v>1</v>
      </c>
      <c r="F54" s="3">
        <v>0</v>
      </c>
      <c r="G54" s="3">
        <v>1</v>
      </c>
      <c r="H54" s="3" t="s">
        <v>320</v>
      </c>
      <c r="I54" s="3" t="b">
        <v>1</v>
      </c>
      <c r="L54" s="11" t="s">
        <v>152</v>
      </c>
      <c r="M54">
        <v>53</v>
      </c>
      <c r="N54" s="1" t="s">
        <v>89</v>
      </c>
      <c r="O54" s="2">
        <v>53</v>
      </c>
      <c r="P54" s="3" t="b">
        <v>1</v>
      </c>
      <c r="Q54">
        <f t="shared" si="0"/>
        <v>53</v>
      </c>
      <c r="T54" s="1">
        <v>53</v>
      </c>
      <c r="V54">
        <v>53</v>
      </c>
      <c r="X54" s="1">
        <v>53</v>
      </c>
      <c r="Y54" s="1">
        <v>53</v>
      </c>
      <c r="Z54" s="1">
        <v>53</v>
      </c>
      <c r="AA54" s="1">
        <v>53</v>
      </c>
      <c r="AB54" s="1">
        <v>53</v>
      </c>
    </row>
    <row r="55" spans="1:28" x14ac:dyDescent="0.25">
      <c r="A55" s="2">
        <v>54</v>
      </c>
      <c r="B55" s="3"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H55" s="3" t="s">
        <v>321</v>
      </c>
      <c r="I55" s="3" t="b">
        <v>1</v>
      </c>
      <c r="L55" s="11" t="s">
        <v>153</v>
      </c>
      <c r="M55">
        <v>54</v>
      </c>
      <c r="N55" s="1" t="s">
        <v>90</v>
      </c>
      <c r="O55" s="2">
        <v>54</v>
      </c>
      <c r="P55" s="3" t="b">
        <v>1</v>
      </c>
      <c r="Q55">
        <f t="shared" si="0"/>
        <v>54</v>
      </c>
      <c r="T55" s="1">
        <v>54</v>
      </c>
      <c r="V55">
        <v>54</v>
      </c>
      <c r="X55" s="1">
        <v>54</v>
      </c>
      <c r="Y55" s="1">
        <v>54</v>
      </c>
      <c r="Z55" s="1">
        <v>54</v>
      </c>
      <c r="AA55" s="1">
        <v>54</v>
      </c>
      <c r="AB55" s="1">
        <v>54</v>
      </c>
    </row>
    <row r="56" spans="1:28" x14ac:dyDescent="0.25">
      <c r="A56" s="2">
        <v>55</v>
      </c>
      <c r="B56" s="3">
        <v>1</v>
      </c>
      <c r="C56" s="3">
        <v>1</v>
      </c>
      <c r="D56" s="3">
        <v>0</v>
      </c>
      <c r="E56" s="3">
        <v>1</v>
      </c>
      <c r="F56" s="3">
        <v>1</v>
      </c>
      <c r="G56" s="3">
        <v>1</v>
      </c>
      <c r="H56" s="3" t="s">
        <v>322</v>
      </c>
      <c r="I56" s="3" t="b">
        <v>1</v>
      </c>
      <c r="L56" s="11" t="s">
        <v>154</v>
      </c>
      <c r="M56">
        <v>55</v>
      </c>
      <c r="N56" s="1" t="s">
        <v>91</v>
      </c>
      <c r="O56" s="2">
        <v>55</v>
      </c>
      <c r="P56" s="3" t="b">
        <v>1</v>
      </c>
      <c r="Q56">
        <f t="shared" si="0"/>
        <v>55</v>
      </c>
      <c r="T56" s="1">
        <v>55</v>
      </c>
      <c r="V56">
        <v>55</v>
      </c>
      <c r="X56" s="1">
        <v>55</v>
      </c>
      <c r="Y56" s="1">
        <v>55</v>
      </c>
      <c r="Z56" s="1">
        <v>55</v>
      </c>
      <c r="AA56" s="1">
        <v>55</v>
      </c>
      <c r="AB56" s="1">
        <v>55</v>
      </c>
    </row>
    <row r="57" spans="1:28" x14ac:dyDescent="0.25">
      <c r="A57" s="2">
        <v>56</v>
      </c>
      <c r="B57" s="3">
        <v>1</v>
      </c>
      <c r="C57" s="3">
        <v>1</v>
      </c>
      <c r="D57" s="3">
        <v>1</v>
      </c>
      <c r="E57" s="3">
        <v>0</v>
      </c>
      <c r="F57" s="3">
        <v>0</v>
      </c>
      <c r="G57" s="3">
        <v>0</v>
      </c>
      <c r="H57" s="3" t="s">
        <v>323</v>
      </c>
      <c r="I57" s="3" t="b">
        <v>1</v>
      </c>
      <c r="L57" s="11" t="s">
        <v>155</v>
      </c>
      <c r="M57">
        <v>56</v>
      </c>
      <c r="N57" s="1" t="s">
        <v>92</v>
      </c>
      <c r="O57" s="2">
        <v>56</v>
      </c>
      <c r="P57" s="3" t="b">
        <v>1</v>
      </c>
      <c r="Q57">
        <f t="shared" si="0"/>
        <v>56</v>
      </c>
      <c r="T57" s="1">
        <v>56</v>
      </c>
      <c r="V57">
        <v>56</v>
      </c>
      <c r="X57" s="1">
        <v>56</v>
      </c>
      <c r="Y57" s="1">
        <v>56</v>
      </c>
      <c r="Z57" s="1">
        <v>56</v>
      </c>
      <c r="AA57" s="1">
        <v>56</v>
      </c>
      <c r="AB57" s="1">
        <v>56</v>
      </c>
    </row>
    <row r="58" spans="1:28" x14ac:dyDescent="0.25">
      <c r="A58" s="2">
        <v>57</v>
      </c>
      <c r="B58" s="3">
        <v>1</v>
      </c>
      <c r="C58" s="3">
        <v>1</v>
      </c>
      <c r="D58" s="3">
        <v>1</v>
      </c>
      <c r="E58" s="3">
        <v>0</v>
      </c>
      <c r="F58" s="3">
        <v>0</v>
      </c>
      <c r="G58" s="3">
        <v>1</v>
      </c>
      <c r="H58" s="3" t="s">
        <v>324</v>
      </c>
      <c r="I58" s="3" t="b">
        <v>1</v>
      </c>
      <c r="L58" s="11" t="s">
        <v>156</v>
      </c>
      <c r="M58">
        <v>57</v>
      </c>
      <c r="N58" s="1" t="s">
        <v>93</v>
      </c>
      <c r="O58" s="2">
        <v>57</v>
      </c>
      <c r="P58" s="3" t="b">
        <v>1</v>
      </c>
      <c r="Q58">
        <f t="shared" si="0"/>
        <v>57</v>
      </c>
      <c r="T58" s="1">
        <v>57</v>
      </c>
      <c r="V58">
        <v>57</v>
      </c>
      <c r="X58" s="1">
        <v>57</v>
      </c>
      <c r="Y58" s="1">
        <v>57</v>
      </c>
      <c r="Z58" s="1">
        <v>57</v>
      </c>
      <c r="AA58" s="1">
        <v>57</v>
      </c>
      <c r="AB58" s="1">
        <v>57</v>
      </c>
    </row>
    <row r="59" spans="1:28" x14ac:dyDescent="0.25">
      <c r="A59" s="2">
        <v>58</v>
      </c>
      <c r="B59" s="3">
        <v>1</v>
      </c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3" t="s">
        <v>325</v>
      </c>
      <c r="I59" s="3" t="b">
        <v>1</v>
      </c>
      <c r="L59" s="11" t="s">
        <v>157</v>
      </c>
      <c r="M59">
        <v>58</v>
      </c>
      <c r="N59" s="1" t="s">
        <v>94</v>
      </c>
      <c r="O59" s="2">
        <v>58</v>
      </c>
      <c r="P59" s="3" t="b">
        <v>1</v>
      </c>
      <c r="Q59">
        <f t="shared" si="0"/>
        <v>58</v>
      </c>
      <c r="T59" s="1">
        <v>58</v>
      </c>
      <c r="V59">
        <v>58</v>
      </c>
      <c r="X59" s="1">
        <v>58</v>
      </c>
      <c r="Y59" s="1">
        <v>58</v>
      </c>
      <c r="Z59" s="1">
        <v>58</v>
      </c>
      <c r="AA59" s="1">
        <v>58</v>
      </c>
      <c r="AB59" s="1">
        <v>58</v>
      </c>
    </row>
    <row r="60" spans="1:28" x14ac:dyDescent="0.25">
      <c r="A60" s="2">
        <v>59</v>
      </c>
      <c r="B60" s="3">
        <v>1</v>
      </c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3" t="s">
        <v>326</v>
      </c>
      <c r="I60" s="3" t="b">
        <v>1</v>
      </c>
      <c r="L60" s="11" t="s">
        <v>158</v>
      </c>
      <c r="M60">
        <v>59</v>
      </c>
      <c r="N60" s="1" t="s">
        <v>95</v>
      </c>
      <c r="O60" s="2">
        <v>59</v>
      </c>
      <c r="P60" s="3" t="b">
        <v>1</v>
      </c>
      <c r="Q60">
        <f t="shared" si="0"/>
        <v>59</v>
      </c>
      <c r="T60" s="1">
        <v>59</v>
      </c>
      <c r="V60">
        <v>59</v>
      </c>
      <c r="X60" s="1">
        <v>59</v>
      </c>
      <c r="Y60" s="1">
        <v>59</v>
      </c>
      <c r="Z60" s="1">
        <v>59</v>
      </c>
      <c r="AA60" s="1">
        <v>59</v>
      </c>
      <c r="AB60" s="1">
        <v>59</v>
      </c>
    </row>
    <row r="61" spans="1:28" x14ac:dyDescent="0.25">
      <c r="A61" s="2">
        <v>60</v>
      </c>
      <c r="B61" s="3">
        <v>1</v>
      </c>
      <c r="C61" s="3">
        <v>1</v>
      </c>
      <c r="D61" s="3">
        <v>1</v>
      </c>
      <c r="E61" s="3">
        <v>1</v>
      </c>
      <c r="F61" s="3">
        <v>0</v>
      </c>
      <c r="G61" s="3">
        <v>0</v>
      </c>
      <c r="H61" s="3" t="s">
        <v>327</v>
      </c>
      <c r="I61" s="3" t="b">
        <v>1</v>
      </c>
      <c r="L61" s="11" t="s">
        <v>159</v>
      </c>
      <c r="M61">
        <v>60</v>
      </c>
      <c r="N61" s="1" t="s">
        <v>96</v>
      </c>
      <c r="O61" s="2">
        <v>60</v>
      </c>
      <c r="P61" s="3" t="b">
        <v>1</v>
      </c>
      <c r="Q61">
        <f t="shared" si="0"/>
        <v>60</v>
      </c>
      <c r="T61" s="1">
        <v>60</v>
      </c>
      <c r="V61">
        <v>60</v>
      </c>
      <c r="X61" s="1">
        <v>60</v>
      </c>
      <c r="Y61" s="1">
        <v>60</v>
      </c>
      <c r="Z61" s="1">
        <v>60</v>
      </c>
      <c r="AA61" s="1">
        <v>60</v>
      </c>
      <c r="AB61" s="1">
        <v>60</v>
      </c>
    </row>
    <row r="62" spans="1:28" x14ac:dyDescent="0.25">
      <c r="A62" s="2">
        <v>61</v>
      </c>
      <c r="B62" s="3">
        <v>1</v>
      </c>
      <c r="C62" s="3">
        <v>1</v>
      </c>
      <c r="D62" s="3">
        <v>1</v>
      </c>
      <c r="E62" s="3">
        <v>1</v>
      </c>
      <c r="F62" s="3">
        <v>0</v>
      </c>
      <c r="G62" s="3">
        <v>1</v>
      </c>
      <c r="H62" s="3" t="s">
        <v>328</v>
      </c>
      <c r="I62" s="3" t="b">
        <v>1</v>
      </c>
      <c r="L62" s="11" t="s">
        <v>160</v>
      </c>
      <c r="M62">
        <v>61</v>
      </c>
      <c r="N62" s="1" t="s">
        <v>97</v>
      </c>
      <c r="O62" s="2">
        <v>61</v>
      </c>
      <c r="P62" s="3" t="b">
        <v>1</v>
      </c>
      <c r="Q62">
        <f t="shared" si="0"/>
        <v>61</v>
      </c>
      <c r="T62" s="1">
        <v>61</v>
      </c>
      <c r="V62">
        <v>61</v>
      </c>
      <c r="X62" s="1">
        <v>61</v>
      </c>
      <c r="Y62" s="1">
        <v>61</v>
      </c>
      <c r="Z62" s="1">
        <v>61</v>
      </c>
      <c r="AA62" s="1">
        <v>61</v>
      </c>
      <c r="AB62" s="1">
        <v>61</v>
      </c>
    </row>
    <row r="63" spans="1:28" x14ac:dyDescent="0.25">
      <c r="A63" s="2">
        <v>62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0</v>
      </c>
      <c r="H63" s="3" t="s">
        <v>329</v>
      </c>
      <c r="I63" s="3" t="b">
        <v>1</v>
      </c>
      <c r="L63" s="11" t="s">
        <v>161</v>
      </c>
      <c r="M63">
        <v>62</v>
      </c>
      <c r="N63" s="1" t="s">
        <v>98</v>
      </c>
      <c r="O63" s="2">
        <v>62</v>
      </c>
      <c r="P63" s="3" t="b">
        <v>1</v>
      </c>
      <c r="Q63">
        <f t="shared" si="0"/>
        <v>62</v>
      </c>
      <c r="T63" s="1">
        <v>62</v>
      </c>
      <c r="V63">
        <v>62</v>
      </c>
      <c r="X63" s="1">
        <v>62</v>
      </c>
      <c r="Y63" s="1">
        <v>62</v>
      </c>
      <c r="Z63" s="1">
        <v>62</v>
      </c>
      <c r="AA63" s="1">
        <v>62</v>
      </c>
      <c r="AB63" s="1">
        <v>62</v>
      </c>
    </row>
    <row r="64" spans="1:28" x14ac:dyDescent="0.25">
      <c r="A64" s="2">
        <v>63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 t="s">
        <v>3</v>
      </c>
      <c r="I64" s="3" t="b">
        <v>1</v>
      </c>
      <c r="L64" s="11" t="s">
        <v>162</v>
      </c>
      <c r="M64">
        <v>63</v>
      </c>
      <c r="N64" s="1" t="s">
        <v>99</v>
      </c>
      <c r="O64" s="2">
        <v>63</v>
      </c>
      <c r="P64" s="3" t="b">
        <v>1</v>
      </c>
      <c r="Q64">
        <f t="shared" si="0"/>
        <v>63</v>
      </c>
      <c r="T64" s="1">
        <v>63</v>
      </c>
      <c r="V64">
        <v>63</v>
      </c>
      <c r="X64" s="1">
        <v>63</v>
      </c>
      <c r="Y64" s="1">
        <v>63</v>
      </c>
      <c r="Z64" s="1">
        <v>63</v>
      </c>
      <c r="AA64" s="1">
        <v>63</v>
      </c>
      <c r="AB64" s="1">
        <v>63</v>
      </c>
    </row>
    <row r="66" spans="28:28" x14ac:dyDescent="0.25">
      <c r="AB66" s="1" t="e">
        <f>AB2:AB64=A2:A64</f>
        <v>#VALUE!</v>
      </c>
    </row>
  </sheetData>
  <sortState ref="AC1:AC64">
    <sortCondition ref="AC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topLeftCell="A16" zoomScale="55" zoomScaleNormal="55" workbookViewId="0">
      <selection activeCell="N21" sqref="N21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332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90000</v>
      </c>
      <c r="I2" s="9">
        <f>E4</f>
        <v>90000</v>
      </c>
      <c r="J2" s="9">
        <f>E5</f>
        <v>161680.15050239998</v>
      </c>
      <c r="K2" s="9">
        <f>E6</f>
        <v>161669.68637160002</v>
      </c>
      <c r="L2" s="9">
        <f>E7</f>
        <v>158883.63554640004</v>
      </c>
      <c r="M2" s="9">
        <f>E8</f>
        <v>158896.05170160002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90000</v>
      </c>
      <c r="U2" s="52">
        <f t="shared" si="0"/>
        <v>90000</v>
      </c>
      <c r="V2" s="52">
        <f t="shared" si="0"/>
        <v>161680.15050239998</v>
      </c>
      <c r="W2" s="52">
        <f t="shared" si="0"/>
        <v>161669.68637160002</v>
      </c>
      <c r="X2" s="52">
        <f t="shared" si="0"/>
        <v>158883.63554640004</v>
      </c>
      <c r="Y2" s="53">
        <f t="shared" si="0"/>
        <v>158896.05170160002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(bst)'!O55</f>
        <v>90000</v>
      </c>
      <c r="F3" s="9">
        <v>1</v>
      </c>
      <c r="G3" s="21" t="s">
        <v>195</v>
      </c>
      <c r="H3" s="25">
        <f>AF3</f>
        <v>-87808.9739736841</v>
      </c>
      <c r="I3" s="25">
        <f>AF4</f>
        <v>89768.561660000007</v>
      </c>
      <c r="J3" s="25">
        <f>AF5</f>
        <v>-137808.97397309099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-225617.94794677509</v>
      </c>
      <c r="O3" s="27">
        <f>AF9</f>
        <v>689358.12068918603</v>
      </c>
      <c r="P3" s="25">
        <f>AF10</f>
        <v>2070617.94795344</v>
      </c>
      <c r="Q3" s="52">
        <f>AF11</f>
        <v>0.5</v>
      </c>
      <c r="S3" s="21" t="s">
        <v>195</v>
      </c>
      <c r="T3" s="25">
        <f>AF213</f>
        <v>-386763.30488052598</v>
      </c>
      <c r="U3" s="25">
        <f>AF214</f>
        <v>89829.484780929502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-221762.30488052598</v>
      </c>
      <c r="AA3" s="27">
        <f>AF219</f>
        <v>688649.72083483497</v>
      </c>
      <c r="AB3" s="25">
        <f>AF220</f>
        <v>2066762.3048853599</v>
      </c>
      <c r="AC3" s="52">
        <f>AF221</f>
        <v>0.5</v>
      </c>
      <c r="AF3" s="10">
        <v>-87808.9739736841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(bst)'!O56</f>
        <v>90000</v>
      </c>
      <c r="F4" s="9">
        <v>2</v>
      </c>
      <c r="G4" s="21" t="s">
        <v>196</v>
      </c>
      <c r="H4" s="25">
        <f>AF13</f>
        <v>-86525.312435875996</v>
      </c>
      <c r="I4" s="25">
        <f>AF14</f>
        <v>90408.254429862398</v>
      </c>
      <c r="J4" s="25">
        <f>AF15</f>
        <v>165000</v>
      </c>
      <c r="K4" s="25">
        <f>AF16</f>
        <v>-136525.31243525</v>
      </c>
      <c r="L4" s="25">
        <f>AF17</f>
        <v>165000</v>
      </c>
      <c r="M4" s="26">
        <f>AF18</f>
        <v>165000</v>
      </c>
      <c r="N4" s="28">
        <f>SUM(H4,K4)</f>
        <v>-223050.624871126</v>
      </c>
      <c r="O4" s="27">
        <f>AF19</f>
        <v>687998.03021255101</v>
      </c>
      <c r="P4" s="25">
        <f>AF20</f>
        <v>2068050.6248777399</v>
      </c>
      <c r="Q4" s="52">
        <f>AF21</f>
        <v>0.5</v>
      </c>
      <c r="S4" s="21" t="s">
        <v>196</v>
      </c>
      <c r="T4" s="25">
        <f>AF223</f>
        <v>-385877.97563948302</v>
      </c>
      <c r="U4" s="25">
        <f>AF224</f>
        <v>90003.946445440801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-220876.97563948302</v>
      </c>
      <c r="AA4" s="27">
        <f>AF229</f>
        <v>689494.02222323196</v>
      </c>
      <c r="AB4" s="25">
        <f>AF230</f>
        <v>2065876.97564432</v>
      </c>
      <c r="AC4" s="52">
        <f>AF231</f>
        <v>0.5</v>
      </c>
      <c r="AF4" s="10">
        <v>89768.561660000007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(bst)'!O57</f>
        <v>161680.15050239998</v>
      </c>
      <c r="F5" s="9">
        <v>3</v>
      </c>
      <c r="G5" s="21" t="s">
        <v>197</v>
      </c>
      <c r="H5" s="25">
        <f>AF23</f>
        <v>-26456.137697014299</v>
      </c>
      <c r="I5" s="25">
        <f>AF24</f>
        <v>-114325.44167539501</v>
      </c>
      <c r="J5" s="25">
        <f>AF25</f>
        <v>165000</v>
      </c>
      <c r="K5" s="25">
        <f>AF26</f>
        <v>165000</v>
      </c>
      <c r="L5" s="25">
        <f>AF27</f>
        <v>-164325.44167588299</v>
      </c>
      <c r="M5" s="26">
        <f>AF28</f>
        <v>165000</v>
      </c>
      <c r="N5" s="28">
        <f>SUM(I5,L5)</f>
        <v>-278650.88335127803</v>
      </c>
      <c r="O5" s="27">
        <f>AF29</f>
        <v>724679.15631072898</v>
      </c>
      <c r="P5" s="25">
        <f>AF30</f>
        <v>2123650.8833580599</v>
      </c>
      <c r="Q5" s="52">
        <f>AF31</f>
        <v>0.5</v>
      </c>
      <c r="S5" s="21" t="s">
        <v>197</v>
      </c>
      <c r="T5" s="25">
        <f>AF233</f>
        <v>-22953.058242962299</v>
      </c>
      <c r="U5" s="25">
        <f>AF234</f>
        <v>-444150.40643276199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-279149.40643276199</v>
      </c>
      <c r="AA5" s="27">
        <f>AF239</f>
        <v>722855.90466986399</v>
      </c>
      <c r="AB5" s="25">
        <f>AF240</f>
        <v>2124149.4064371302</v>
      </c>
      <c r="AC5" s="52">
        <f>AF241</f>
        <v>0.5</v>
      </c>
      <c r="AF5" s="10">
        <v>-137808.97397309099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(bst)'!O58</f>
        <v>161669.68637160002</v>
      </c>
      <c r="F6" s="9">
        <v>4</v>
      </c>
      <c r="G6" s="21" t="s">
        <v>220</v>
      </c>
      <c r="H6" s="25">
        <f>AF33</f>
        <v>-24177.059127304099</v>
      </c>
      <c r="I6" s="25">
        <f>AF34</f>
        <v>-114160.740132879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-164160.74013337199</v>
      </c>
      <c r="N6" s="28">
        <f>SUM(I6,M6)</f>
        <v>-278321.48026625102</v>
      </c>
      <c r="O6" s="27">
        <f>AF39</f>
        <v>724212.08075850597</v>
      </c>
      <c r="P6" s="25">
        <f>AF40</f>
        <v>2123321.4802730302</v>
      </c>
      <c r="Q6" s="52">
        <f>AF41</f>
        <v>0.5</v>
      </c>
      <c r="S6" s="21" t="s">
        <v>220</v>
      </c>
      <c r="T6" s="25">
        <f>AF243</f>
        <v>-26666.599387535302</v>
      </c>
      <c r="U6" s="25">
        <f>AF244</f>
        <v>-443706.99720386398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-278705.99720386398</v>
      </c>
      <c r="AA6" s="27">
        <f>AF249</f>
        <v>724287.25055256195</v>
      </c>
      <c r="AB6" s="25">
        <f>AF250</f>
        <v>2123705.99720822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(bst)'!O59</f>
        <v>158883.63554640004</v>
      </c>
      <c r="F7" s="9">
        <v>5</v>
      </c>
      <c r="G7" s="21" t="s">
        <v>198</v>
      </c>
      <c r="H7" s="25">
        <f>AF43</f>
        <v>78056.503484353103</v>
      </c>
      <c r="I7" s="25">
        <f>AF44</f>
        <v>78056.503484353103</v>
      </c>
      <c r="J7" s="25">
        <f>AF45</f>
        <v>28056.503483472599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184169.5104521788</v>
      </c>
      <c r="O7" s="27">
        <f>AF49</f>
        <v>688594.73542083194</v>
      </c>
      <c r="P7" s="25">
        <f>AF50</f>
        <v>2250830.4895562702</v>
      </c>
      <c r="Q7" s="52">
        <f>AF51</f>
        <v>0.5</v>
      </c>
      <c r="S7" s="21" t="s">
        <v>198</v>
      </c>
      <c r="T7" s="25">
        <f>AF253</f>
        <v>11048.0336871896</v>
      </c>
      <c r="U7" s="25">
        <f>AF254</f>
        <v>11048.0336871896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187097.0673743792</v>
      </c>
      <c r="AA7" s="27">
        <f>AF259</f>
        <v>688167.78147457901</v>
      </c>
      <c r="AB7" s="25">
        <f>AF260</f>
        <v>2247902.9326323001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(bst)'!O60</f>
        <v>158896.05170160002</v>
      </c>
      <c r="F8" s="9">
        <v>6</v>
      </c>
      <c r="G8" s="21" t="s">
        <v>199</v>
      </c>
      <c r="H8" s="25">
        <f>AF53</f>
        <v>78665.323997355503</v>
      </c>
      <c r="I8" s="25">
        <f>AF54</f>
        <v>78665.323997355503</v>
      </c>
      <c r="J8" s="25">
        <f>AF55</f>
        <v>165000</v>
      </c>
      <c r="K8" s="25">
        <f>AF56</f>
        <v>28665.323996472802</v>
      </c>
      <c r="L8" s="25">
        <f>AF57</f>
        <v>165000</v>
      </c>
      <c r="M8" s="26">
        <f>AF58</f>
        <v>165000</v>
      </c>
      <c r="N8" s="28">
        <f>SUM(H8:I8,K8)</f>
        <v>185995.97199118382</v>
      </c>
      <c r="O8" s="27">
        <f>AF59</f>
        <v>689188.07154107804</v>
      </c>
      <c r="P8" s="25">
        <f>AF60</f>
        <v>2249004.0280172499</v>
      </c>
      <c r="Q8" s="52">
        <f>AF61</f>
        <v>0.5</v>
      </c>
      <c r="S8" s="21" t="s">
        <v>199</v>
      </c>
      <c r="T8" s="25">
        <f>AF263</f>
        <v>10404.8583023867</v>
      </c>
      <c r="U8" s="25">
        <f>AF264</f>
        <v>10404.8583023867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185810.71660477339</v>
      </c>
      <c r="AA8" s="27">
        <f>AF269</f>
        <v>689043.30622302101</v>
      </c>
      <c r="AB8" s="25">
        <f>AF270</f>
        <v>2249189.28340192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56253.771169995598</v>
      </c>
      <c r="I9" s="25">
        <f>AF64</f>
        <v>56253.771169995598</v>
      </c>
      <c r="J9" s="25">
        <f>AF65</f>
        <v>165000</v>
      </c>
      <c r="K9" s="25">
        <f>AF66</f>
        <v>165000</v>
      </c>
      <c r="L9" s="25">
        <f>AF67</f>
        <v>6253.7711693742503</v>
      </c>
      <c r="M9" s="26">
        <f>AF68</f>
        <v>165000</v>
      </c>
      <c r="N9" s="28">
        <f>SUM(H9:I9,L9)</f>
        <v>118761.31350936544</v>
      </c>
      <c r="O9" s="27">
        <f>AF69</f>
        <v>724328.77675253898</v>
      </c>
      <c r="P9" s="25">
        <f>AF70</f>
        <v>2316238.6864990802</v>
      </c>
      <c r="Q9" s="52">
        <f>AF71</f>
        <v>0.5</v>
      </c>
      <c r="S9" s="21" t="s">
        <v>200</v>
      </c>
      <c r="T9" s="25">
        <f>AF273</f>
        <v>-23440.6986294626</v>
      </c>
      <c r="U9" s="25">
        <f>AF274</f>
        <v>-23440.6986294626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118119.60274107481</v>
      </c>
      <c r="AA9" s="27">
        <f>AF279</f>
        <v>723929.575884372</v>
      </c>
      <c r="AB9" s="25">
        <f>AF280</f>
        <v>2316880.3972665002</v>
      </c>
      <c r="AC9" s="52">
        <f>AF281</f>
        <v>0.5</v>
      </c>
      <c r="AF9" s="10">
        <v>689358.12068918603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55959.797836570498</v>
      </c>
      <c r="I10" s="25">
        <f>AF74</f>
        <v>55959.797836570498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5959.7978359556801</v>
      </c>
      <c r="N10" s="28">
        <f>SUM(H10:I10,M10)</f>
        <v>117879.39350909667</v>
      </c>
      <c r="O10" s="27">
        <f>AF79</f>
        <v>724363.13621057197</v>
      </c>
      <c r="P10" s="25">
        <f>AF80</f>
        <v>2317120.6064993399</v>
      </c>
      <c r="Q10" s="52">
        <f>AF81</f>
        <v>0.5</v>
      </c>
      <c r="S10" s="21" t="s">
        <v>201</v>
      </c>
      <c r="T10" s="25">
        <f>AF283</f>
        <v>-23305.098630429999</v>
      </c>
      <c r="U10" s="25">
        <f>AF284</f>
        <v>-23305.098630429999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118390.80273914</v>
      </c>
      <c r="AA10" s="27">
        <f>AF289</f>
        <v>723560.06565819203</v>
      </c>
      <c r="AB10" s="25">
        <f>AF290</f>
        <v>2316609.1972684199</v>
      </c>
      <c r="AC10" s="52">
        <f>AF291</f>
        <v>0.5</v>
      </c>
      <c r="AF10" s="10">
        <v>2070617.94795344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160117.39379953899</v>
      </c>
      <c r="I11" s="25">
        <f>AF84</f>
        <v>88777.1763283404</v>
      </c>
      <c r="J11" s="25">
        <f>AF85</f>
        <v>110117.393799144</v>
      </c>
      <c r="K11" s="25">
        <f>AF86</f>
        <v>110117.393799144</v>
      </c>
      <c r="L11" s="25">
        <f>AF87</f>
        <v>165000</v>
      </c>
      <c r="M11" s="26">
        <f>AF88</f>
        <v>165000</v>
      </c>
      <c r="N11" s="28">
        <f>SUM(H11,J11:K11)</f>
        <v>380352.18139782699</v>
      </c>
      <c r="O11" s="27">
        <f>AF89</f>
        <v>557597.31114217499</v>
      </c>
      <c r="P11" s="25">
        <f>AF90</f>
        <v>1629647.8186047899</v>
      </c>
      <c r="Q11" s="52">
        <f>AF91</f>
        <v>0.5</v>
      </c>
      <c r="S11" s="21" t="s">
        <v>202</v>
      </c>
      <c r="T11" s="25">
        <f>AF293</f>
        <v>50085.504473077497</v>
      </c>
      <c r="U11" s="25">
        <f>AF294</f>
        <v>88965.484156702296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380087.50447307748</v>
      </c>
      <c r="AA11" s="27">
        <f>AF299</f>
        <v>557247.70564799197</v>
      </c>
      <c r="AB11" s="25">
        <f>AF300</f>
        <v>1629912.4955299499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-24761.367241774999</v>
      </c>
      <c r="I12" s="25">
        <f>AF94</f>
        <v>124701.410196886</v>
      </c>
      <c r="J12" s="25">
        <f>AF95</f>
        <v>165000</v>
      </c>
      <c r="K12" s="25">
        <f>AF96</f>
        <v>165000</v>
      </c>
      <c r="L12" s="25">
        <f>AF97</f>
        <v>74701.410196919605</v>
      </c>
      <c r="M12" s="26">
        <f>AF98</f>
        <v>74701.410196919605</v>
      </c>
      <c r="N12" s="28">
        <f>SUM(I12,L12:M12)</f>
        <v>274104.2305907252</v>
      </c>
      <c r="O12" s="27">
        <f>AF99</f>
        <v>627870.14601300098</v>
      </c>
      <c r="P12" s="25">
        <f>AF100</f>
        <v>1735895.7694121201</v>
      </c>
      <c r="Q12" s="52">
        <f>AF101</f>
        <v>0.5</v>
      </c>
      <c r="S12" s="21" t="s">
        <v>203</v>
      </c>
      <c r="T12" s="25">
        <f>AF303</f>
        <v>-26259.522170342301</v>
      </c>
      <c r="U12" s="25">
        <f>AF304</f>
        <v>-52358.310941653901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277643.68905834609</v>
      </c>
      <c r="AA12" s="27">
        <f>AF309</f>
        <v>627915.65052698797</v>
      </c>
      <c r="AB12" s="25">
        <f>AF310</f>
        <v>1732356.3109454501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173241.96839832101</v>
      </c>
      <c r="I13" s="25">
        <f>AF104</f>
        <v>173241.96839832101</v>
      </c>
      <c r="J13" s="25">
        <f>AF105</f>
        <v>123241.968398638</v>
      </c>
      <c r="K13" s="25">
        <f>AF106</f>
        <v>123241.968398638</v>
      </c>
      <c r="L13" s="25">
        <f>AF107</f>
        <v>165000</v>
      </c>
      <c r="M13" s="26">
        <f>AF108</f>
        <v>165000</v>
      </c>
      <c r="N13" s="28">
        <f>SUM(H13:I13,J13:K13)</f>
        <v>592967.87359391805</v>
      </c>
      <c r="O13" s="27">
        <f>AF109</f>
        <v>555694.12487524597</v>
      </c>
      <c r="P13" s="25">
        <f>AF110</f>
        <v>2007032.12640878</v>
      </c>
      <c r="Q13" s="52">
        <f>AF111</f>
        <v>0.5</v>
      </c>
      <c r="S13" s="21" t="s">
        <v>204</v>
      </c>
      <c r="T13" s="25">
        <f>AF313</f>
        <v>130795.410643935</v>
      </c>
      <c r="U13" s="25">
        <f>AF314</f>
        <v>130795.410643935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591592.82128786994</v>
      </c>
      <c r="AA13" s="27">
        <f>AF319</f>
        <v>556804.70052579802</v>
      </c>
      <c r="AB13" s="25">
        <f>AF320</f>
        <v>2008407.1787189101</v>
      </c>
      <c r="AC13" s="52">
        <f>AF321</f>
        <v>0.5</v>
      </c>
      <c r="AF13" s="10">
        <v>-86525.312435875996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138855.088387781</v>
      </c>
      <c r="I14" s="25">
        <f>AF114</f>
        <v>138855.088387781</v>
      </c>
      <c r="J14" s="25">
        <f>AF115</f>
        <v>165000</v>
      </c>
      <c r="K14" s="25">
        <f>AF116</f>
        <v>165000</v>
      </c>
      <c r="L14" s="25">
        <f>AF117</f>
        <v>88855.088388423697</v>
      </c>
      <c r="M14" s="26">
        <f>AF118</f>
        <v>88855.088388423697</v>
      </c>
      <c r="N14" s="28">
        <f>SUM(H14:I14,L14:M14)</f>
        <v>455420.35355240933</v>
      </c>
      <c r="O14" s="27">
        <f>AF119</f>
        <v>628814.24142543203</v>
      </c>
      <c r="P14" s="25">
        <f>AF120</f>
        <v>2144579.64645227</v>
      </c>
      <c r="Q14" s="52">
        <f>AF121</f>
        <v>0.5</v>
      </c>
      <c r="S14" s="21" t="s">
        <v>205</v>
      </c>
      <c r="T14" s="25">
        <f>AF323</f>
        <v>63359.176776933498</v>
      </c>
      <c r="U14" s="25">
        <f>AF324</f>
        <v>63359.176776933498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456720.35355386697</v>
      </c>
      <c r="AA14" s="27">
        <f>AF329</f>
        <v>628153.15584714804</v>
      </c>
      <c r="AB14" s="25">
        <f>AF330</f>
        <v>2143279.64645191</v>
      </c>
      <c r="AC14" s="52">
        <f>AF331</f>
        <v>0.5</v>
      </c>
      <c r="AF14" s="10">
        <v>90408.254429862398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152082.49454670399</v>
      </c>
      <c r="I15" s="25">
        <f>AF124</f>
        <v>152082.49454670399</v>
      </c>
      <c r="J15" s="25">
        <f>AF125</f>
        <v>102082.49454718</v>
      </c>
      <c r="K15" s="25">
        <f>AF126</f>
        <v>165000</v>
      </c>
      <c r="L15" s="25">
        <f>AF127</f>
        <v>102082.49454718</v>
      </c>
      <c r="M15" s="26">
        <f>AF128</f>
        <v>165000</v>
      </c>
      <c r="N15" s="28">
        <f>SUM(H15:I15,J15,L15)</f>
        <v>508329.97818776802</v>
      </c>
      <c r="O15" s="27">
        <f>AF129</f>
        <v>605529.28563966497</v>
      </c>
      <c r="P15" s="25">
        <f>AF130</f>
        <v>2091670.0218159501</v>
      </c>
      <c r="Q15" s="52">
        <f>AF131</f>
        <v>0.5</v>
      </c>
      <c r="S15" s="21" t="s">
        <v>206</v>
      </c>
      <c r="T15" s="25">
        <f>AF333</f>
        <v>88882.192172001494</v>
      </c>
      <c r="U15" s="25">
        <f>AF334</f>
        <v>88882.192172001494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507766.38434400299</v>
      </c>
      <c r="AA15" s="27">
        <f>AF339</f>
        <v>605603.92544569797</v>
      </c>
      <c r="AB15" s="25">
        <f>AF340</f>
        <v>2092233.61566227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152033.57146976501</v>
      </c>
      <c r="I16" s="25">
        <f>AF134</f>
        <v>152033.57146976501</v>
      </c>
      <c r="J16" s="25">
        <f>AF135</f>
        <v>102033.571470239</v>
      </c>
      <c r="K16" s="25">
        <f>AF136</f>
        <v>165000</v>
      </c>
      <c r="L16" s="25">
        <f>AF137</f>
        <v>165000</v>
      </c>
      <c r="M16" s="26">
        <f>AF138</f>
        <v>102033.571470239</v>
      </c>
      <c r="N16" s="28">
        <f>SUM(H16:I16,J16,M16)</f>
        <v>508134.28588000801</v>
      </c>
      <c r="O16" s="27">
        <f>AF139</f>
        <v>605460.14067962696</v>
      </c>
      <c r="P16" s="25">
        <f>AF140</f>
        <v>2091865.7141237</v>
      </c>
      <c r="Q16" s="52">
        <f>AF141</f>
        <v>0.5</v>
      </c>
      <c r="S16" s="21" t="s">
        <v>207</v>
      </c>
      <c r="T16" s="25">
        <f>AF343</f>
        <v>89043.964479750503</v>
      </c>
      <c r="U16" s="25">
        <f>AF344</f>
        <v>89043.964479750503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508089.92895950098</v>
      </c>
      <c r="AA16" s="27">
        <f>AF349</f>
        <v>605567.98534568504</v>
      </c>
      <c r="AB16" s="25">
        <f>AF350</f>
        <v>2091910.0710467901</v>
      </c>
      <c r="AC16" s="52">
        <f>AF351</f>
        <v>0.5</v>
      </c>
      <c r="AF16" s="10">
        <v>-136525.31243525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152132.109931827</v>
      </c>
      <c r="I17" s="25">
        <f>AF144</f>
        <v>152132.109931827</v>
      </c>
      <c r="J17" s="25">
        <f>AF145</f>
        <v>165000</v>
      </c>
      <c r="K17" s="25">
        <f>AF146</f>
        <v>102132.109932301</v>
      </c>
      <c r="L17" s="25">
        <f>AF147</f>
        <v>102132.109932301</v>
      </c>
      <c r="M17" s="26">
        <f>AF148</f>
        <v>165000</v>
      </c>
      <c r="N17" s="28">
        <f>SUM(H17:I17,K17,L17)</f>
        <v>508528.43972825597</v>
      </c>
      <c r="O17" s="27">
        <f>AF149</f>
        <v>605524.44569766405</v>
      </c>
      <c r="P17" s="25">
        <f>AF150</f>
        <v>2091471.5602754201</v>
      </c>
      <c r="Q17" s="52">
        <f>AF151</f>
        <v>0.5</v>
      </c>
      <c r="S17" s="21" t="s">
        <v>208</v>
      </c>
      <c r="T17" s="25">
        <f>AF353</f>
        <v>88773.909095049894</v>
      </c>
      <c r="U17" s="25">
        <f>AF354</f>
        <v>88773.909095049894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507549.81819009979</v>
      </c>
      <c r="AA17" s="27">
        <f>AF359</f>
        <v>605904.25619782205</v>
      </c>
      <c r="AB17" s="25">
        <f>AF360</f>
        <v>2092450.18181618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152370.814546785</v>
      </c>
      <c r="I18" s="25">
        <f>AF154</f>
        <v>152370.814546785</v>
      </c>
      <c r="J18" s="25">
        <f>AF155</f>
        <v>165000</v>
      </c>
      <c r="K18" s="25">
        <f>AF156</f>
        <v>102370.81454726199</v>
      </c>
      <c r="L18" s="25">
        <f>AF157</f>
        <v>165000</v>
      </c>
      <c r="M18" s="26">
        <f>AF158</f>
        <v>102370.81454726199</v>
      </c>
      <c r="N18" s="28">
        <f>SUM(H18:I18,K18,M18)</f>
        <v>509483.25818809395</v>
      </c>
      <c r="O18" s="27">
        <f>AF159</f>
        <v>606033.91654788097</v>
      </c>
      <c r="P18" s="25">
        <f>AF160</f>
        <v>2090516.7418155901</v>
      </c>
      <c r="Q18" s="52">
        <f>AF161</f>
        <v>0.5</v>
      </c>
      <c r="S18" s="21" t="s">
        <v>209</v>
      </c>
      <c r="T18" s="25">
        <f>AF363</f>
        <v>88931.767556626306</v>
      </c>
      <c r="U18" s="25">
        <f>AF364</f>
        <v>88931.767556626306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507865.53511325258</v>
      </c>
      <c r="AA18" s="27">
        <f>AF369</f>
        <v>604994.40450142405</v>
      </c>
      <c r="AB18" s="25">
        <f>AF370</f>
        <v>2092134.46489301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212820.18642291799</v>
      </c>
      <c r="I19" s="25">
        <f>AF164</f>
        <v>212820.18642291799</v>
      </c>
      <c r="J19" s="25">
        <f>AF165</f>
        <v>162820.18642194901</v>
      </c>
      <c r="K19" s="25">
        <f>AF166</f>
        <v>162820.18642194901</v>
      </c>
      <c r="L19" s="25">
        <f>AF167</f>
        <v>162820.18642194901</v>
      </c>
      <c r="M19" s="26">
        <f>AF168</f>
        <v>165000</v>
      </c>
      <c r="N19" s="28">
        <f>SUM(H19:K19,L19)</f>
        <v>914100.93211168284</v>
      </c>
      <c r="O19" s="27">
        <f>AF169</f>
        <v>474152.03570912598</v>
      </c>
      <c r="P19" s="25">
        <f>AF170</f>
        <v>1850899.0679001899</v>
      </c>
      <c r="Q19" s="52">
        <f>AF171</f>
        <v>0.5</v>
      </c>
      <c r="S19" s="21" t="s">
        <v>210</v>
      </c>
      <c r="T19" s="25">
        <f>AF373</f>
        <v>209596.16605155999</v>
      </c>
      <c r="U19" s="25">
        <f>AF374</f>
        <v>209596.16605155999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914195.33210311993</v>
      </c>
      <c r="AA19" s="27">
        <f>AF379</f>
        <v>474430.76077724702</v>
      </c>
      <c r="AB19" s="25">
        <f>AF380</f>
        <v>1850804.6679001499</v>
      </c>
      <c r="AC19" s="52">
        <f>AF381</f>
        <v>0.5</v>
      </c>
      <c r="AF19" s="10">
        <v>687998.03021255101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212829.121807138</v>
      </c>
      <c r="I20" s="25">
        <f>AF174</f>
        <v>212829.121807138</v>
      </c>
      <c r="J20" s="25">
        <f>AF175</f>
        <v>162829.12180617001</v>
      </c>
      <c r="K20" s="25">
        <f>AF176</f>
        <v>162829.12180617001</v>
      </c>
      <c r="L20" s="25">
        <f>AF177</f>
        <v>165000</v>
      </c>
      <c r="M20" s="26">
        <f>AF178</f>
        <v>162829.12180617001</v>
      </c>
      <c r="N20" s="28">
        <f>SUM(H20:K20,M20)</f>
        <v>914145.60903278599</v>
      </c>
      <c r="O20" s="27">
        <f>AF179</f>
        <v>473875.39527499903</v>
      </c>
      <c r="P20" s="25">
        <f>AF180</f>
        <v>1850854.39097909</v>
      </c>
      <c r="Q20" s="52">
        <f>AF181</f>
        <v>0.5</v>
      </c>
      <c r="S20" s="21" t="s">
        <v>211</v>
      </c>
      <c r="T20" s="25">
        <f>AF383</f>
        <v>209842.461435253</v>
      </c>
      <c r="U20" s="25">
        <f>AF384</f>
        <v>209842.461435253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914687.92287050607</v>
      </c>
      <c r="AA20" s="27">
        <f>AF389</f>
        <v>473354.05016074702</v>
      </c>
      <c r="AB20" s="25">
        <f>AF390</f>
        <v>1850312.0771327701</v>
      </c>
      <c r="AC20" s="52">
        <f>AF391</f>
        <v>0.5</v>
      </c>
      <c r="AF20" s="10">
        <v>2068050.6248777399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199311.531649101</v>
      </c>
      <c r="I21" s="25">
        <f>AF184</f>
        <v>199311.531649101</v>
      </c>
      <c r="J21" s="25">
        <f>AF185</f>
        <v>149311.53164790201</v>
      </c>
      <c r="K21" s="25">
        <f>AF186</f>
        <v>165000</v>
      </c>
      <c r="L21" s="25">
        <f>AF187</f>
        <v>149311.53164790201</v>
      </c>
      <c r="M21" s="26">
        <f>AF188</f>
        <v>149311.53164790201</v>
      </c>
      <c r="N21" s="28">
        <f>SUM(H21:I21,L21:M21,J21)</f>
        <v>846557.65824190795</v>
      </c>
      <c r="O21" s="27">
        <f>AF189</f>
        <v>509206.05010145297</v>
      </c>
      <c r="P21" s="25">
        <f>AF190</f>
        <v>1918442.3417686899</v>
      </c>
      <c r="Q21" s="52">
        <f>AF191</f>
        <v>0.5</v>
      </c>
      <c r="S21" s="21" t="s">
        <v>212</v>
      </c>
      <c r="T21" s="25">
        <f>AF393</f>
        <v>176096.07373338999</v>
      </c>
      <c r="U21" s="25">
        <f>AF394</f>
        <v>176096.07373338999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847195.14746677992</v>
      </c>
      <c r="AA21" s="27">
        <f>AF399</f>
        <v>509356.45136949403</v>
      </c>
      <c r="AB21" s="25">
        <f>AF400</f>
        <v>1917804.85253774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198820.58764894601</v>
      </c>
      <c r="I22" s="25">
        <f>AF194</f>
        <v>198820.58764894601</v>
      </c>
      <c r="J22" s="25">
        <f>AF195</f>
        <v>165000</v>
      </c>
      <c r="K22" s="25">
        <f>AF196</f>
        <v>148820.587647737</v>
      </c>
      <c r="L22" s="25">
        <f>AF197</f>
        <v>148820.587647737</v>
      </c>
      <c r="M22" s="26">
        <f>AF198</f>
        <v>148820.587647737</v>
      </c>
      <c r="N22" s="28">
        <f>SUM(H22:I22,L22:M22,K22)</f>
        <v>844102.93824110297</v>
      </c>
      <c r="O22" s="27">
        <f>AF199</f>
        <v>510802.95593018702</v>
      </c>
      <c r="P22" s="25">
        <f>AF200</f>
        <v>1920897.0617694501</v>
      </c>
      <c r="Q22" s="52">
        <f>AF201</f>
        <v>0.5</v>
      </c>
      <c r="S22" s="21" t="s">
        <v>219</v>
      </c>
      <c r="T22" s="25">
        <f>AF403</f>
        <v>175588.73834965201</v>
      </c>
      <c r="U22" s="25">
        <f>AF404</f>
        <v>175588.73834965201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846180.47669930407</v>
      </c>
      <c r="AA22" s="27">
        <f>AF409</f>
        <v>510632.58712804498</v>
      </c>
      <c r="AB22" s="25">
        <f>AF410</f>
        <v>1918819.5233052601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242135.79023085299</v>
      </c>
      <c r="I23" s="25">
        <f>AF204</f>
        <v>242135.79023085299</v>
      </c>
      <c r="J23" s="25">
        <f>AF205</f>
        <v>192135.790230738</v>
      </c>
      <c r="K23" s="25">
        <f>AF206</f>
        <v>192135.790230738</v>
      </c>
      <c r="L23" s="25">
        <f>AF207</f>
        <v>192135.790230738</v>
      </c>
      <c r="M23" s="26">
        <f>AF208</f>
        <v>192135.790230738</v>
      </c>
      <c r="N23" s="28">
        <f>SUM(H23:M23)</f>
        <v>1252814.741384658</v>
      </c>
      <c r="O23" s="27">
        <f>AF209</f>
        <v>378130.881046628</v>
      </c>
      <c r="P23" s="25">
        <f>AF210</f>
        <v>1677185.2586240401</v>
      </c>
      <c r="Q23" s="52">
        <f>AF211</f>
        <v>0.5</v>
      </c>
      <c r="S23" s="21" t="s">
        <v>213</v>
      </c>
      <c r="T23" s="25">
        <f>AF413</f>
        <v>296492.31838105898</v>
      </c>
      <c r="U23" s="25">
        <f>AF414</f>
        <v>296492.31838105898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1252988.636762118</v>
      </c>
      <c r="AA23" s="27">
        <f>AF419</f>
        <v>377681.67047242</v>
      </c>
      <c r="AB23" s="25">
        <f>AF420</f>
        <v>1677011.3632393801</v>
      </c>
      <c r="AC23" s="52">
        <f>AF421</f>
        <v>0.5</v>
      </c>
      <c r="AF23" s="10">
        <v>-26456.137697014299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-114325.44167539501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242135.79023085299</v>
      </c>
      <c r="I26" s="28">
        <f t="shared" si="3"/>
        <v>242135.79023085299</v>
      </c>
      <c r="J26" s="28">
        <f t="shared" si="3"/>
        <v>192135.790230738</v>
      </c>
      <c r="K26" s="28">
        <f t="shared" si="3"/>
        <v>192135.790230738</v>
      </c>
      <c r="L26" s="28">
        <f t="shared" si="3"/>
        <v>192135.790230738</v>
      </c>
      <c r="M26" s="28">
        <f t="shared" si="3"/>
        <v>192135.790230738</v>
      </c>
      <c r="Q26" s="9"/>
      <c r="S26" s="9" t="s">
        <v>272</v>
      </c>
      <c r="T26" s="28">
        <f t="shared" ref="T26:Y26" si="4">MAX(T2:T23)</f>
        <v>296492.31838105898</v>
      </c>
      <c r="U26" s="28">
        <f t="shared" si="4"/>
        <v>296492.31838105898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-164325.44167588299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724679.15631072898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2123650.8833580599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-24177.059127304099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0</v>
      </c>
      <c r="K34" s="52"/>
      <c r="L34" s="52"/>
      <c r="M34" s="52"/>
      <c r="O34" s="10" t="b">
        <f t="shared" si="9"/>
        <v>0</v>
      </c>
      <c r="P34" s="10">
        <f t="shared" si="7"/>
        <v>3</v>
      </c>
      <c r="R34" s="9">
        <v>5</v>
      </c>
      <c r="S34" s="21" t="s">
        <v>198</v>
      </c>
      <c r="T34" s="52" t="b">
        <f>T7&gt;=T$2</f>
        <v>0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2</v>
      </c>
      <c r="AF34" s="10">
        <v>-114160.740132879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0</v>
      </c>
      <c r="L35" s="52"/>
      <c r="M35" s="52"/>
      <c r="O35" s="10" t="b">
        <f t="shared" si="9"/>
        <v>0</v>
      </c>
      <c r="P35" s="10">
        <f t="shared" si="7"/>
        <v>3</v>
      </c>
      <c r="R35" s="9">
        <v>6</v>
      </c>
      <c r="S35" s="21" t="s">
        <v>199</v>
      </c>
      <c r="T35" s="52" t="b">
        <f>T8&gt;=T$2</f>
        <v>0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2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0</v>
      </c>
      <c r="M36" s="52"/>
      <c r="O36" s="10" t="b">
        <f t="shared" si="9"/>
        <v>0</v>
      </c>
      <c r="P36" s="10">
        <f t="shared" si="7"/>
        <v>3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N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0</v>
      </c>
      <c r="O37" s="10" t="b">
        <f t="shared" si="9"/>
        <v>0</v>
      </c>
      <c r="P37" s="10">
        <f t="shared" si="7"/>
        <v>3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1</v>
      </c>
      <c r="I38" s="52"/>
      <c r="J38" s="52" t="b">
        <f>J11&gt;=J$2</f>
        <v>0</v>
      </c>
      <c r="K38" s="52" t="b">
        <f>K11&gt;=K$2</f>
        <v>0</v>
      </c>
      <c r="L38" s="52"/>
      <c r="M38" s="52"/>
      <c r="O38" s="10" t="b">
        <f t="shared" si="9"/>
        <v>0</v>
      </c>
      <c r="P38" s="10">
        <f t="shared" si="7"/>
        <v>2</v>
      </c>
      <c r="R38" s="9">
        <v>9</v>
      </c>
      <c r="S38" s="21" t="s">
        <v>202</v>
      </c>
      <c r="T38" s="52" t="b">
        <f>T11&gt;=T$2</f>
        <v>0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0</v>
      </c>
      <c r="AB38" s="10">
        <f t="shared" si="8"/>
        <v>1</v>
      </c>
      <c r="AF38" s="10">
        <v>-164160.74013337199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C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1</v>
      </c>
      <c r="J39" s="52"/>
      <c r="K39" s="52"/>
      <c r="L39" s="52" t="b">
        <f>L12&gt;=L$2</f>
        <v>0</v>
      </c>
      <c r="M39" s="52" t="b">
        <f>M12&gt;=M$2</f>
        <v>0</v>
      </c>
      <c r="O39" s="10" t="b">
        <f t="shared" si="9"/>
        <v>0</v>
      </c>
      <c r="P39" s="10">
        <f t="shared" si="7"/>
        <v>2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724212.08075850597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1</v>
      </c>
      <c r="I40" s="52" t="b">
        <f t="shared" si="13"/>
        <v>1</v>
      </c>
      <c r="J40" s="52" t="b">
        <f>J13&gt;=J$2</f>
        <v>0</v>
      </c>
      <c r="K40" s="52" t="b">
        <f>K13&gt;=K$2</f>
        <v>0</v>
      </c>
      <c r="L40" s="52"/>
      <c r="M40" s="52"/>
      <c r="O40" s="10" t="b">
        <f t="shared" si="9"/>
        <v>0</v>
      </c>
      <c r="P40" s="10">
        <f t="shared" si="7"/>
        <v>2</v>
      </c>
      <c r="R40" s="9">
        <v>11</v>
      </c>
      <c r="S40" s="21" t="s">
        <v>204</v>
      </c>
      <c r="T40" s="52" t="b">
        <f t="shared" ref="T40:T50" si="16">T13&gt;=T$2</f>
        <v>1</v>
      </c>
      <c r="U40" s="52" t="b">
        <f t="shared" si="14"/>
        <v>1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1</v>
      </c>
      <c r="AB40" s="10">
        <f t="shared" si="8"/>
        <v>0</v>
      </c>
      <c r="AF40" s="10">
        <v>2123321.4802730302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1</v>
      </c>
      <c r="I41" s="52" t="b">
        <f t="shared" si="13"/>
        <v>1</v>
      </c>
      <c r="J41" s="52"/>
      <c r="K41" s="52"/>
      <c r="L41" s="52" t="b">
        <f>L14&gt;=L$2</f>
        <v>0</v>
      </c>
      <c r="M41" s="52" t="b">
        <f>M14&gt;=M$2</f>
        <v>0</v>
      </c>
      <c r="O41" s="10" t="b">
        <f t="shared" si="9"/>
        <v>0</v>
      </c>
      <c r="P41" s="10">
        <f t="shared" si="7"/>
        <v>2</v>
      </c>
      <c r="R41" s="9">
        <v>12</v>
      </c>
      <c r="S41" s="21" t="s">
        <v>205</v>
      </c>
      <c r="T41" s="52" t="b">
        <f t="shared" si="16"/>
        <v>0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2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1</v>
      </c>
      <c r="I42" s="52" t="b">
        <f t="shared" si="13"/>
        <v>1</v>
      </c>
      <c r="J42" s="52" t="b">
        <f>J15&gt;=J$2</f>
        <v>0</v>
      </c>
      <c r="K42" s="52"/>
      <c r="L42" s="52" t="b">
        <f>L15&gt;=L$2</f>
        <v>0</v>
      </c>
      <c r="M42" s="52"/>
      <c r="O42" s="10" t="b">
        <f t="shared" si="9"/>
        <v>0</v>
      </c>
      <c r="P42" s="10">
        <f t="shared" si="7"/>
        <v>2</v>
      </c>
      <c r="R42" s="9">
        <v>13</v>
      </c>
      <c r="S42" s="21" t="s">
        <v>206</v>
      </c>
      <c r="T42" s="52" t="b">
        <f t="shared" si="16"/>
        <v>0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2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1</v>
      </c>
      <c r="I43" s="52" t="b">
        <f t="shared" si="13"/>
        <v>1</v>
      </c>
      <c r="J43" s="52" t="b">
        <f>J16&gt;=J$2</f>
        <v>0</v>
      </c>
      <c r="K43" s="52"/>
      <c r="L43" s="52"/>
      <c r="M43" s="52" t="b">
        <f>M16&gt;=M$2</f>
        <v>0</v>
      </c>
      <c r="O43" s="10" t="b">
        <f t="shared" si="9"/>
        <v>0</v>
      </c>
      <c r="P43" s="10">
        <f t="shared" si="7"/>
        <v>2</v>
      </c>
      <c r="R43" s="9">
        <v>14</v>
      </c>
      <c r="S43" s="21" t="s">
        <v>207</v>
      </c>
      <c r="T43" s="52" t="b">
        <f t="shared" si="16"/>
        <v>0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2</v>
      </c>
      <c r="AF43" s="10">
        <v>78056.503484353103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1</v>
      </c>
      <c r="I44" s="52" t="b">
        <f t="shared" si="13"/>
        <v>1</v>
      </c>
      <c r="J44" s="52"/>
      <c r="K44" s="52" t="b">
        <f>K17&gt;=K$2</f>
        <v>0</v>
      </c>
      <c r="L44" s="52" t="b">
        <f>L17&gt;=L$2</f>
        <v>0</v>
      </c>
      <c r="M44" s="52"/>
      <c r="O44" s="10" t="b">
        <f t="shared" si="9"/>
        <v>0</v>
      </c>
      <c r="P44" s="10">
        <f t="shared" si="7"/>
        <v>2</v>
      </c>
      <c r="R44" s="9">
        <v>15</v>
      </c>
      <c r="S44" s="21" t="s">
        <v>208</v>
      </c>
      <c r="T44" s="52" t="b">
        <f t="shared" si="16"/>
        <v>0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2</v>
      </c>
      <c r="AF44" s="10">
        <v>78056.503484353103</v>
      </c>
    </row>
    <row r="45" spans="1:32" x14ac:dyDescent="0.25">
      <c r="A45" s="21" t="s">
        <v>210</v>
      </c>
      <c r="B45" s="52" t="str">
        <f>IF(O70, "C", IF(O46, "I", "N"))</f>
        <v>C</v>
      </c>
      <c r="C45" s="52" t="str">
        <f t="shared" si="6"/>
        <v>C</v>
      </c>
      <c r="D45" s="9"/>
      <c r="E45" s="9"/>
      <c r="F45" s="9">
        <v>16</v>
      </c>
      <c r="G45" s="21" t="s">
        <v>209</v>
      </c>
      <c r="H45" s="52" t="b">
        <f t="shared" si="15"/>
        <v>1</v>
      </c>
      <c r="I45" s="52" t="b">
        <f t="shared" si="13"/>
        <v>1</v>
      </c>
      <c r="J45" s="52"/>
      <c r="K45" s="52" t="b">
        <f>K18&gt;=K$2</f>
        <v>0</v>
      </c>
      <c r="L45" s="52"/>
      <c r="M45" s="52" t="b">
        <f>M18&gt;=M$2</f>
        <v>0</v>
      </c>
      <c r="O45" s="10" t="b">
        <f t="shared" si="9"/>
        <v>0</v>
      </c>
      <c r="P45" s="10">
        <f t="shared" si="7"/>
        <v>2</v>
      </c>
      <c r="R45" s="9">
        <v>16</v>
      </c>
      <c r="S45" s="21" t="s">
        <v>209</v>
      </c>
      <c r="T45" s="52" t="b">
        <f t="shared" si="16"/>
        <v>0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2</v>
      </c>
      <c r="AF45" s="10">
        <v>28056.503483472599</v>
      </c>
    </row>
    <row r="46" spans="1:32" x14ac:dyDescent="0.25">
      <c r="A46" s="21" t="s">
        <v>211</v>
      </c>
      <c r="B46" s="52" t="str">
        <f t="shared" si="5"/>
        <v>C</v>
      </c>
      <c r="C46" s="52" t="str">
        <f t="shared" si="6"/>
        <v>C</v>
      </c>
      <c r="D46" s="9"/>
      <c r="E46" s="9"/>
      <c r="F46" s="9">
        <v>17</v>
      </c>
      <c r="G46" s="21" t="s">
        <v>210</v>
      </c>
      <c r="H46" s="52" t="b">
        <f t="shared" si="15"/>
        <v>1</v>
      </c>
      <c r="I46" s="52" t="b">
        <f t="shared" si="13"/>
        <v>1</v>
      </c>
      <c r="J46" s="52" t="b">
        <f>J19&gt;=J$2</f>
        <v>1</v>
      </c>
      <c r="K46" s="52" t="b">
        <f>K19&gt;=K$2</f>
        <v>1</v>
      </c>
      <c r="L46" s="52" t="b">
        <f>L19&gt;=L$2</f>
        <v>1</v>
      </c>
      <c r="M46" s="52"/>
      <c r="O46" s="10" t="b">
        <f t="shared" si="9"/>
        <v>1</v>
      </c>
      <c r="P46" s="10">
        <f t="shared" si="7"/>
        <v>0</v>
      </c>
      <c r="R46" s="9">
        <v>17</v>
      </c>
      <c r="S46" s="21" t="s">
        <v>210</v>
      </c>
      <c r="T46" s="52" t="b">
        <f t="shared" si="16"/>
        <v>1</v>
      </c>
      <c r="U46" s="52" t="b">
        <f t="shared" si="14"/>
        <v>1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1</v>
      </c>
      <c r="AB46" s="10">
        <f t="shared" si="8"/>
        <v>0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C</v>
      </c>
      <c r="D47" s="9"/>
      <c r="E47" s="9"/>
      <c r="F47" s="9">
        <v>18</v>
      </c>
      <c r="G47" s="21" t="s">
        <v>211</v>
      </c>
      <c r="H47" s="52" t="b">
        <f t="shared" si="15"/>
        <v>1</v>
      </c>
      <c r="I47" s="52" t="b">
        <f t="shared" si="13"/>
        <v>1</v>
      </c>
      <c r="J47" s="52" t="b">
        <f>J20&gt;=J$2</f>
        <v>1</v>
      </c>
      <c r="K47" s="52" t="b">
        <f>K20&gt;=K$2</f>
        <v>1</v>
      </c>
      <c r="L47" s="52"/>
      <c r="M47" s="52" t="b">
        <f>M20&gt;=M$2</f>
        <v>1</v>
      </c>
      <c r="O47" s="10" t="b">
        <f t="shared" si="9"/>
        <v>1</v>
      </c>
      <c r="P47" s="10">
        <f t="shared" si="7"/>
        <v>0</v>
      </c>
      <c r="R47" s="9">
        <v>18</v>
      </c>
      <c r="S47" s="21" t="s">
        <v>211</v>
      </c>
      <c r="T47" s="52" t="b">
        <f t="shared" si="16"/>
        <v>1</v>
      </c>
      <c r="U47" s="52" t="b">
        <f t="shared" si="14"/>
        <v>1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1</v>
      </c>
      <c r="AB47" s="10">
        <f t="shared" si="8"/>
        <v>0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>IF(AA73, "C", IF(AA49, "I", "N"))</f>
        <v>C</v>
      </c>
      <c r="F48" s="9">
        <v>19</v>
      </c>
      <c r="G48" s="21" t="s">
        <v>212</v>
      </c>
      <c r="H48" s="52" t="b">
        <f t="shared" si="15"/>
        <v>1</v>
      </c>
      <c r="I48" s="52" t="b">
        <f t="shared" si="13"/>
        <v>1</v>
      </c>
      <c r="J48" s="52" t="b">
        <f>J21&gt;=J$2</f>
        <v>0</v>
      </c>
      <c r="K48" s="52"/>
      <c r="L48" s="52" t="b">
        <f>L21&gt;=L$2</f>
        <v>0</v>
      </c>
      <c r="M48" s="52" t="b">
        <f>M21&gt;=M$2</f>
        <v>0</v>
      </c>
      <c r="O48" s="10" t="b">
        <f t="shared" si="9"/>
        <v>0</v>
      </c>
      <c r="P48" s="10">
        <f t="shared" si="7"/>
        <v>3</v>
      </c>
      <c r="R48" s="9">
        <v>19</v>
      </c>
      <c r="S48" s="21" t="s">
        <v>212</v>
      </c>
      <c r="T48" s="52" t="b">
        <f t="shared" si="16"/>
        <v>1</v>
      </c>
      <c r="U48" s="52" t="b">
        <f t="shared" si="14"/>
        <v>1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1</v>
      </c>
      <c r="AB48" s="10">
        <f t="shared" si="8"/>
        <v>0</v>
      </c>
      <c r="AF48" s="10">
        <v>165000</v>
      </c>
    </row>
    <row r="49" spans="1:32" x14ac:dyDescent="0.25">
      <c r="A49" s="21" t="s">
        <v>213</v>
      </c>
      <c r="B49" s="52" t="str">
        <f t="shared" si="5"/>
        <v>C</v>
      </c>
      <c r="C49" s="52" t="str">
        <f t="shared" si="6"/>
        <v>C</v>
      </c>
      <c r="F49" s="9">
        <v>20</v>
      </c>
      <c r="G49" s="21" t="s">
        <v>219</v>
      </c>
      <c r="H49" s="52" t="b">
        <f t="shared" si="15"/>
        <v>1</v>
      </c>
      <c r="I49" s="52" t="b">
        <f t="shared" si="13"/>
        <v>1</v>
      </c>
      <c r="J49" s="52"/>
      <c r="K49" s="52" t="b">
        <f>K22&gt;=K$2</f>
        <v>0</v>
      </c>
      <c r="L49" s="52" t="b">
        <f>L22&gt;=L$2</f>
        <v>0</v>
      </c>
      <c r="M49" s="52" t="b">
        <f>M22&gt;=M$2</f>
        <v>0</v>
      </c>
      <c r="O49" s="10" t="b">
        <f t="shared" si="9"/>
        <v>0</v>
      </c>
      <c r="P49" s="10">
        <f t="shared" si="7"/>
        <v>3</v>
      </c>
      <c r="R49" s="9">
        <v>20</v>
      </c>
      <c r="S49" s="21" t="s">
        <v>219</v>
      </c>
      <c r="T49" s="52" t="b">
        <f t="shared" si="16"/>
        <v>1</v>
      </c>
      <c r="U49" s="52" t="b">
        <f t="shared" si="14"/>
        <v>1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1</v>
      </c>
      <c r="AB49" s="10">
        <f t="shared" si="8"/>
        <v>0</v>
      </c>
      <c r="AF49" s="10">
        <v>688594.73542083194</v>
      </c>
    </row>
    <row r="50" spans="1:32" x14ac:dyDescent="0.25">
      <c r="F50" s="9">
        <v>21</v>
      </c>
      <c r="G50" s="21" t="s">
        <v>213</v>
      </c>
      <c r="H50" s="52" t="b">
        <f t="shared" si="15"/>
        <v>1</v>
      </c>
      <c r="I50" s="52" t="b">
        <f t="shared" si="13"/>
        <v>1</v>
      </c>
      <c r="J50" s="52" t="b">
        <f>J23&gt;=J$2</f>
        <v>1</v>
      </c>
      <c r="K50" s="52" t="b">
        <f>K23&gt;=K$2</f>
        <v>1</v>
      </c>
      <c r="L50" s="52" t="b">
        <f>L23&gt;=L$2</f>
        <v>1</v>
      </c>
      <c r="M50" s="52" t="b">
        <f>M23&gt;=M$2</f>
        <v>1</v>
      </c>
      <c r="O50" s="10" t="b">
        <f t="shared" si="9"/>
        <v>1</v>
      </c>
      <c r="P50" s="10">
        <f t="shared" si="7"/>
        <v>0</v>
      </c>
      <c r="R50" s="9">
        <v>21</v>
      </c>
      <c r="S50" s="21" t="s">
        <v>213</v>
      </c>
      <c r="T50" s="52" t="b">
        <f t="shared" si="16"/>
        <v>1</v>
      </c>
      <c r="U50" s="52" t="b">
        <f t="shared" si="14"/>
        <v>1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1</v>
      </c>
      <c r="AB50" s="10">
        <f t="shared" si="8"/>
        <v>0</v>
      </c>
      <c r="AF50" s="10">
        <v>2250830.4895562702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78665.323997355503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78665.323997355503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28665.323996472802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0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3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0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3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689188.07154107804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0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3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2249004.0280172499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0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3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0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56253.771169995598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1</v>
      </c>
      <c r="AB64" s="10">
        <f t="shared" si="20"/>
        <v>2</v>
      </c>
      <c r="AF64" s="10">
        <v>56253.771169995598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6253.7711693742503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724328.77675253898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1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1</v>
      </c>
      <c r="AB70" s="10">
        <f t="shared" si="20"/>
        <v>2</v>
      </c>
      <c r="AF70" s="10">
        <v>2316238.6864990802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1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1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1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1</v>
      </c>
      <c r="AB73" s="10">
        <f t="shared" si="20"/>
        <v>2</v>
      </c>
      <c r="AF73" s="10">
        <v>55959.797836570498</v>
      </c>
    </row>
    <row r="74" spans="6:32" x14ac:dyDescent="0.25">
      <c r="F74" s="9">
        <v>21</v>
      </c>
      <c r="G74" s="21" t="s">
        <v>213</v>
      </c>
      <c r="H74" s="52" t="b">
        <f t="shared" si="25"/>
        <v>1</v>
      </c>
      <c r="I74" s="52" t="b">
        <f t="shared" si="23"/>
        <v>1</v>
      </c>
      <c r="J74" s="52" t="b">
        <f>J23=J$26</f>
        <v>1</v>
      </c>
      <c r="K74" s="52" t="b">
        <f>K23=K$26</f>
        <v>1</v>
      </c>
      <c r="L74" s="52" t="b">
        <f>L23=L$26</f>
        <v>1</v>
      </c>
      <c r="M74" s="52" t="b">
        <f>M23=M$26</f>
        <v>1</v>
      </c>
      <c r="N74" s="10" t="b">
        <f t="shared" si="17"/>
        <v>1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1</v>
      </c>
      <c r="P74" s="10">
        <f t="shared" si="18"/>
        <v>0</v>
      </c>
      <c r="R74" s="9">
        <v>21</v>
      </c>
      <c r="S74" s="21" t="s">
        <v>213</v>
      </c>
      <c r="T74" s="52" t="b">
        <f t="shared" si="26"/>
        <v>1</v>
      </c>
      <c r="U74" s="52" t="b">
        <f t="shared" si="24"/>
        <v>1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1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1</v>
      </c>
      <c r="AB74" s="10">
        <f t="shared" si="20"/>
        <v>0</v>
      </c>
      <c r="AF74" s="10">
        <v>55959.797836570498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5959.7978359556801</v>
      </c>
    </row>
    <row r="79" spans="6:32" x14ac:dyDescent="0.25">
      <c r="AF79" s="10">
        <v>724363.13621057197</v>
      </c>
    </row>
    <row r="80" spans="6:32" x14ac:dyDescent="0.25">
      <c r="AF80" s="10">
        <v>2317120.6064993399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160117.39379953899</v>
      </c>
    </row>
    <row r="84" spans="32:32" x14ac:dyDescent="0.25">
      <c r="AF84" s="10">
        <v>88777.1763283404</v>
      </c>
    </row>
    <row r="85" spans="32:32" x14ac:dyDescent="0.25">
      <c r="AF85" s="10">
        <v>110117.393799144</v>
      </c>
    </row>
    <row r="86" spans="32:32" x14ac:dyDescent="0.25">
      <c r="AF86" s="10">
        <v>110117.393799144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557597.31114217499</v>
      </c>
    </row>
    <row r="90" spans="32:32" x14ac:dyDescent="0.25">
      <c r="AF90" s="10">
        <v>1629647.8186047899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-24761.367241774999</v>
      </c>
    </row>
    <row r="94" spans="32:32" x14ac:dyDescent="0.25">
      <c r="AF94" s="10">
        <v>124701.410196886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74701.410196919605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74701.410196919605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627870.14601300098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1735895.7694121201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173241.96839832101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173241.96839832101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123241.968398638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123241.968398638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555694.12487524597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2007032.12640878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138855.088387781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138855.088387781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88855.088388423697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88855.088388423697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628814.24142543203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2144579.64645227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152082.49454670399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152082.49454670399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102082.49454718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102082.49454718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605529.28563966497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2091670.0218159501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152033.57146976501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152033.57146976501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102033.571470239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102033.571470239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605460.14067962696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2091865.7141237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152132.109931827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152132.109931827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102132.109932301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102132.109932301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605524.44569766405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2091471.5602754201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152370.814546785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152370.814546785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102370.81454726199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102370.81454726199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606033.91654788097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2090516.7418155901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212820.18642291799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212820.18642291799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162820.18642194901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162820.18642194901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162820.18642194901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474152.03570912598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1850899.0679001899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212829.121807138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212829.121807138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162829.12180617001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162829.12180617001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162829.12180617001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473875.39527499903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1850854.39097909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199311.531649101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199311.531649101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149311.53164790201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149311.53164790201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149311.53164790201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509206.05010145297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1918442.3417686899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198820.58764894601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198820.58764894601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148820.587647737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148820.587647737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148820.587647737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510802.95593018702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1920897.0617694501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242135.79023085299</v>
      </c>
    </row>
    <row r="204" spans="7:32" x14ac:dyDescent="0.25">
      <c r="AF204" s="10">
        <v>242135.79023085299</v>
      </c>
    </row>
    <row r="205" spans="7:32" x14ac:dyDescent="0.25">
      <c r="AF205" s="10">
        <v>192135.790230738</v>
      </c>
    </row>
    <row r="206" spans="7:32" x14ac:dyDescent="0.25">
      <c r="AF206" s="10">
        <v>192135.790230738</v>
      </c>
    </row>
    <row r="207" spans="7:32" x14ac:dyDescent="0.25">
      <c r="AF207" s="10">
        <v>192135.790230738</v>
      </c>
    </row>
    <row r="208" spans="7:32" x14ac:dyDescent="0.25">
      <c r="AF208" s="10">
        <v>192135.790230738</v>
      </c>
    </row>
    <row r="209" spans="32:32" x14ac:dyDescent="0.25">
      <c r="AF209" s="10">
        <v>378130.881046628</v>
      </c>
    </row>
    <row r="210" spans="32:32" x14ac:dyDescent="0.25">
      <c r="AF210" s="10">
        <v>1677185.2586240401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-386763.30488052598</v>
      </c>
    </row>
    <row r="214" spans="32:32" x14ac:dyDescent="0.25">
      <c r="AF214" s="10">
        <v>89829.484780929502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688649.72083483497</v>
      </c>
    </row>
    <row r="220" spans="32:32" x14ac:dyDescent="0.25">
      <c r="AF220" s="10">
        <v>2066762.3048853599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-385877.97563948302</v>
      </c>
    </row>
    <row r="224" spans="32:32" x14ac:dyDescent="0.25">
      <c r="AF224" s="10">
        <v>90003.946445440801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689494.02222323196</v>
      </c>
    </row>
    <row r="230" spans="32:32" x14ac:dyDescent="0.25">
      <c r="AF230" s="10">
        <v>2065876.97564432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-22953.058242962299</v>
      </c>
    </row>
    <row r="234" spans="32:32" x14ac:dyDescent="0.25">
      <c r="AF234" s="10">
        <v>-444150.40643276199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722855.90466986399</v>
      </c>
    </row>
    <row r="240" spans="32:32" x14ac:dyDescent="0.25">
      <c r="AF240" s="10">
        <v>2124149.4064371302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-26666.599387535302</v>
      </c>
    </row>
    <row r="244" spans="32:32" x14ac:dyDescent="0.25">
      <c r="AF244" s="10">
        <v>-443706.99720386398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724287.25055256195</v>
      </c>
    </row>
    <row r="250" spans="32:32" x14ac:dyDescent="0.25">
      <c r="AF250" s="10">
        <v>2123705.99720822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11048.0336871896</v>
      </c>
    </row>
    <row r="254" spans="32:32" x14ac:dyDescent="0.25">
      <c r="AF254" s="10">
        <v>11048.0336871896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688167.78147457901</v>
      </c>
    </row>
    <row r="260" spans="32:32" x14ac:dyDescent="0.25">
      <c r="AF260" s="10">
        <v>2247902.9326323001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10404.8583023867</v>
      </c>
    </row>
    <row r="264" spans="32:32" x14ac:dyDescent="0.25">
      <c r="AF264" s="10">
        <v>10404.8583023867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689043.30622302101</v>
      </c>
    </row>
    <row r="270" spans="32:32" x14ac:dyDescent="0.25">
      <c r="AF270" s="10">
        <v>2249189.28340192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-23440.6986294626</v>
      </c>
    </row>
    <row r="274" spans="32:32" x14ac:dyDescent="0.25">
      <c r="AF274" s="10">
        <v>-23440.6986294626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723929.575884372</v>
      </c>
    </row>
    <row r="280" spans="32:32" x14ac:dyDescent="0.25">
      <c r="AF280" s="10">
        <v>2316880.3972665002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-23305.098630429999</v>
      </c>
    </row>
    <row r="284" spans="32:32" x14ac:dyDescent="0.25">
      <c r="AF284" s="10">
        <v>-23305.098630429999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723560.06565819203</v>
      </c>
    </row>
    <row r="290" spans="32:32" x14ac:dyDescent="0.25">
      <c r="AF290" s="10">
        <v>2316609.1972684199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50085.504473077497</v>
      </c>
    </row>
    <row r="294" spans="32:32" x14ac:dyDescent="0.25">
      <c r="AF294" s="10">
        <v>88965.484156702296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557247.70564799197</v>
      </c>
    </row>
    <row r="300" spans="32:32" x14ac:dyDescent="0.25">
      <c r="AF300" s="10">
        <v>1629912.4955299499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-26259.522170342301</v>
      </c>
    </row>
    <row r="304" spans="32:32" x14ac:dyDescent="0.25">
      <c r="AF304" s="10">
        <v>-52358.310941653901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627915.65052698797</v>
      </c>
    </row>
    <row r="310" spans="32:32" x14ac:dyDescent="0.25">
      <c r="AF310" s="10">
        <v>1732356.3109454501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130795.410643935</v>
      </c>
    </row>
    <row r="314" spans="32:32" x14ac:dyDescent="0.25">
      <c r="AF314" s="10">
        <v>130795.410643935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556804.70052579802</v>
      </c>
    </row>
    <row r="320" spans="32:32" x14ac:dyDescent="0.25">
      <c r="AF320" s="10">
        <v>2008407.1787189101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63359.176776933498</v>
      </c>
    </row>
    <row r="324" spans="32:32" x14ac:dyDescent="0.25">
      <c r="AF324" s="10">
        <v>63359.176776933498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628153.15584714804</v>
      </c>
    </row>
    <row r="330" spans="32:32" x14ac:dyDescent="0.25">
      <c r="AF330" s="10">
        <v>2143279.64645191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88882.192172001494</v>
      </c>
    </row>
    <row r="334" spans="32:32" x14ac:dyDescent="0.25">
      <c r="AF334" s="10">
        <v>88882.192172001494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605603.92544569797</v>
      </c>
    </row>
    <row r="340" spans="32:32" x14ac:dyDescent="0.25">
      <c r="AF340" s="10">
        <v>2092233.61566227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89043.964479750503</v>
      </c>
    </row>
    <row r="344" spans="32:32" x14ac:dyDescent="0.25">
      <c r="AF344" s="10">
        <v>89043.964479750503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605567.98534568504</v>
      </c>
    </row>
    <row r="350" spans="32:32" x14ac:dyDescent="0.25">
      <c r="AF350" s="10">
        <v>2091910.0710467901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88773.909095049894</v>
      </c>
    </row>
    <row r="354" spans="32:32" x14ac:dyDescent="0.25">
      <c r="AF354" s="10">
        <v>88773.909095049894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605904.25619782205</v>
      </c>
    </row>
    <row r="360" spans="32:32" x14ac:dyDescent="0.25">
      <c r="AF360" s="10">
        <v>2092450.18181618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88931.767556626306</v>
      </c>
    </row>
    <row r="364" spans="32:32" x14ac:dyDescent="0.25">
      <c r="AF364" s="10">
        <v>88931.767556626306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604994.40450142405</v>
      </c>
    </row>
    <row r="370" spans="32:32" x14ac:dyDescent="0.25">
      <c r="AF370" s="10">
        <v>2092134.46489301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209596.16605155999</v>
      </c>
    </row>
    <row r="374" spans="32:32" x14ac:dyDescent="0.25">
      <c r="AF374" s="10">
        <v>209596.16605155999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474430.76077724702</v>
      </c>
    </row>
    <row r="380" spans="32:32" x14ac:dyDescent="0.25">
      <c r="AF380" s="10">
        <v>1850804.6679001499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209842.461435253</v>
      </c>
    </row>
    <row r="384" spans="32:32" x14ac:dyDescent="0.25">
      <c r="AF384" s="10">
        <v>209842.461435253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473354.05016074702</v>
      </c>
    </row>
    <row r="390" spans="32:32" x14ac:dyDescent="0.25">
      <c r="AF390" s="10">
        <v>1850312.0771327701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176096.07373338999</v>
      </c>
    </row>
    <row r="394" spans="32:32" x14ac:dyDescent="0.25">
      <c r="AF394" s="10">
        <v>176096.07373338999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509356.45136949403</v>
      </c>
    </row>
    <row r="400" spans="32:32" x14ac:dyDescent="0.25">
      <c r="AF400" s="10">
        <v>1917804.85253774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175588.73834965201</v>
      </c>
    </row>
    <row r="404" spans="32:32" x14ac:dyDescent="0.25">
      <c r="AF404" s="10">
        <v>175588.73834965201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510632.58712804498</v>
      </c>
    </row>
    <row r="410" spans="32:32" x14ac:dyDescent="0.25">
      <c r="AF410" s="10">
        <v>1918819.5233052601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296492.31838105898</v>
      </c>
    </row>
    <row r="414" spans="32:32" x14ac:dyDescent="0.25">
      <c r="AF414" s="10">
        <v>296492.31838105898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377681.67047242</v>
      </c>
    </row>
    <row r="420" spans="32:32" x14ac:dyDescent="0.25">
      <c r="AF420" s="10">
        <v>1677011.3632393801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zoomScale="55" zoomScaleNormal="55" workbookViewId="0">
      <selection activeCell="E25" sqref="E25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333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90000</v>
      </c>
      <c r="I2" s="9">
        <f>E4</f>
        <v>90000</v>
      </c>
      <c r="J2" s="9">
        <f>E5</f>
        <v>161664.47030640001</v>
      </c>
      <c r="K2" s="9">
        <f>E6</f>
        <v>161660.37425519997</v>
      </c>
      <c r="L2" s="9">
        <f>E7</f>
        <v>158917.203966</v>
      </c>
      <c r="M2" s="9">
        <f>E8</f>
        <v>158878.22747880002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90000</v>
      </c>
      <c r="U2" s="52">
        <f t="shared" si="0"/>
        <v>90000</v>
      </c>
      <c r="V2" s="52">
        <f t="shared" si="0"/>
        <v>161664.47030640001</v>
      </c>
      <c r="W2" s="52">
        <f t="shared" si="0"/>
        <v>161660.37425519997</v>
      </c>
      <c r="X2" s="52">
        <f t="shared" si="0"/>
        <v>158917.203966</v>
      </c>
      <c r="Y2" s="53">
        <f t="shared" si="0"/>
        <v>158878.22747880002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(bst)'!P55</f>
        <v>90000</v>
      </c>
      <c r="F3" s="9">
        <v>1</v>
      </c>
      <c r="G3" s="21" t="s">
        <v>195</v>
      </c>
      <c r="H3" s="25">
        <f>AF3</f>
        <v>-667550.41999900003</v>
      </c>
      <c r="I3" s="25">
        <f>AF4</f>
        <v>-525785.80226799997</v>
      </c>
      <c r="J3" s="25">
        <f>AF5</f>
        <v>-717550.41999900003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-1385100.8399980001</v>
      </c>
      <c r="O3" s="27">
        <f>AF9</f>
        <v>1438479.1906600001</v>
      </c>
      <c r="P3" s="25">
        <f>AF10</f>
        <v>3230100.8399979998</v>
      </c>
      <c r="Q3" s="52">
        <f>AF11</f>
        <v>0.5</v>
      </c>
      <c r="S3" s="21" t="s">
        <v>195</v>
      </c>
      <c r="T3" s="25">
        <f>AF213</f>
        <v>-1556444</v>
      </c>
      <c r="U3" s="25">
        <f>AF214</f>
        <v>-521640.12092199997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-1391443</v>
      </c>
      <c r="AA3" s="27">
        <f>AF219</f>
        <v>1438996.19588</v>
      </c>
      <c r="AB3" s="25">
        <f>AF220</f>
        <v>3236443</v>
      </c>
      <c r="AC3" s="52">
        <f>AF221</f>
        <v>0.5</v>
      </c>
      <c r="AF3" s="10">
        <v>-667550.41999900003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(bst)'!P56</f>
        <v>90000</v>
      </c>
      <c r="F4" s="9">
        <v>2</v>
      </c>
      <c r="G4" s="21" t="s">
        <v>196</v>
      </c>
      <c r="H4" s="25">
        <f>AF13</f>
        <v>-670133.5</v>
      </c>
      <c r="I4" s="25">
        <f>AF14</f>
        <v>-522588.76123</v>
      </c>
      <c r="J4" s="25">
        <f>AF15</f>
        <v>165000</v>
      </c>
      <c r="K4" s="25">
        <f>AF16</f>
        <v>-720133.5</v>
      </c>
      <c r="L4" s="25">
        <f>AF17</f>
        <v>165000</v>
      </c>
      <c r="M4" s="26">
        <f>AF18</f>
        <v>165000</v>
      </c>
      <c r="N4" s="28">
        <f>SUM(H4,K4)</f>
        <v>-1390267</v>
      </c>
      <c r="O4" s="27">
        <f>AF19</f>
        <v>1439958.1163580001</v>
      </c>
      <c r="P4" s="25">
        <f>AF20</f>
        <v>3235267</v>
      </c>
      <c r="Q4" s="52">
        <f>AF21</f>
        <v>0.5</v>
      </c>
      <c r="S4" s="21" t="s">
        <v>196</v>
      </c>
      <c r="T4" s="25">
        <f>AF223</f>
        <v>-1560355.8399980001</v>
      </c>
      <c r="U4" s="25">
        <f>AF224</f>
        <v>-523457.32151199999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-1395354.8399980001</v>
      </c>
      <c r="AA4" s="27">
        <f>AF229</f>
        <v>1439803.9949380001</v>
      </c>
      <c r="AB4" s="25">
        <f>AF230</f>
        <v>3240354.8399979998</v>
      </c>
      <c r="AC4" s="52">
        <f>AF231</f>
        <v>0.5</v>
      </c>
      <c r="AF4" s="10">
        <v>-525785.80226799997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(bst)'!P57</f>
        <v>161664.47030640001</v>
      </c>
      <c r="F5" s="9">
        <v>3</v>
      </c>
      <c r="G5" s="21" t="s">
        <v>197</v>
      </c>
      <c r="H5" s="25">
        <f>AF23</f>
        <v>-780742.125046</v>
      </c>
      <c r="I5" s="25">
        <f>AF24</f>
        <v>-735824.25999699999</v>
      </c>
      <c r="J5" s="25">
        <f>AF25</f>
        <v>165000</v>
      </c>
      <c r="K5" s="25">
        <f>AF26</f>
        <v>165000</v>
      </c>
      <c r="L5" s="25">
        <f>AF27</f>
        <v>-785824.25999699999</v>
      </c>
      <c r="M5" s="26">
        <f>AF28</f>
        <v>165000</v>
      </c>
      <c r="N5" s="28">
        <f>SUM(I5,L5)</f>
        <v>-1521648.519994</v>
      </c>
      <c r="O5" s="27">
        <f>AF29</f>
        <v>1523102.1814319999</v>
      </c>
      <c r="P5" s="25">
        <f>AF30</f>
        <v>3366648.519994</v>
      </c>
      <c r="Q5" s="52">
        <f>AF31</f>
        <v>0.5</v>
      </c>
      <c r="S5" s="21" t="s">
        <v>197</v>
      </c>
      <c r="T5" s="25">
        <f>AF233</f>
        <v>-776023.56351400004</v>
      </c>
      <c r="U5" s="25">
        <f>AF234</f>
        <v>-1684772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-1519771</v>
      </c>
      <c r="AA5" s="27">
        <f>AF239</f>
        <v>1519504.459704</v>
      </c>
      <c r="AB5" s="25">
        <f>AF240</f>
        <v>3364771</v>
      </c>
      <c r="AC5" s="52">
        <f>AF241</f>
        <v>0.5</v>
      </c>
      <c r="AF5" s="10">
        <v>-717550.41999900003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(bst)'!P58</f>
        <v>161660.37425519997</v>
      </c>
      <c r="F6" s="9">
        <v>4</v>
      </c>
      <c r="G6" s="21" t="s">
        <v>220</v>
      </c>
      <c r="H6" s="25">
        <f>AF33</f>
        <v>-773159.16258400003</v>
      </c>
      <c r="I6" s="25">
        <f>AF34</f>
        <v>-732269.41999900003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-782269.41999900003</v>
      </c>
      <c r="N6" s="28">
        <f>SUM(I6,M6)</f>
        <v>-1514538.8399980001</v>
      </c>
      <c r="O6" s="27">
        <f>AF39</f>
        <v>1517681.694196</v>
      </c>
      <c r="P6" s="25">
        <f>AF40</f>
        <v>3359538.8399979998</v>
      </c>
      <c r="Q6" s="52">
        <f>AF41</f>
        <v>0.5</v>
      </c>
      <c r="S6" s="21" t="s">
        <v>220</v>
      </c>
      <c r="T6" s="25">
        <f>AF243</f>
        <v>-774089.32288600004</v>
      </c>
      <c r="U6" s="25">
        <f>AF244</f>
        <v>-1689812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-1524811</v>
      </c>
      <c r="AA6" s="27">
        <f>AF249</f>
        <v>1519827.7796</v>
      </c>
      <c r="AB6" s="25">
        <f>AF250</f>
        <v>3369811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(bst)'!P59</f>
        <v>158917.203966</v>
      </c>
      <c r="F7" s="9">
        <v>5</v>
      </c>
      <c r="G7" s="21" t="s">
        <v>198</v>
      </c>
      <c r="H7" s="25">
        <f>AF43</f>
        <v>-389029</v>
      </c>
      <c r="I7" s="25">
        <f>AF44</f>
        <v>-389029</v>
      </c>
      <c r="J7" s="25">
        <f>AF45</f>
        <v>-439029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-1217087</v>
      </c>
      <c r="O7" s="27">
        <f>AF49</f>
        <v>1439643.7960079999</v>
      </c>
      <c r="P7" s="25">
        <f>AF50</f>
        <v>3652087</v>
      </c>
      <c r="Q7" s="52">
        <f>AF51</f>
        <v>0.5</v>
      </c>
      <c r="S7" s="21" t="s">
        <v>198</v>
      </c>
      <c r="T7" s="25">
        <f>AF253</f>
        <v>-691866</v>
      </c>
      <c r="U7" s="25">
        <f>AF254</f>
        <v>-691866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-1218731</v>
      </c>
      <c r="AA7" s="27">
        <f>AF259</f>
        <v>1439290.220742</v>
      </c>
      <c r="AB7" s="25">
        <f>AF260</f>
        <v>3653731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(bst)'!P60</f>
        <v>158878.22747880002</v>
      </c>
      <c r="F8" s="9">
        <v>6</v>
      </c>
      <c r="G8" s="21" t="s">
        <v>199</v>
      </c>
      <c r="H8" s="25">
        <f>AF53</f>
        <v>-389183</v>
      </c>
      <c r="I8" s="25">
        <f>AF54</f>
        <v>-389183</v>
      </c>
      <c r="J8" s="25">
        <f>AF55</f>
        <v>165000</v>
      </c>
      <c r="K8" s="25">
        <f>AF56</f>
        <v>-439183</v>
      </c>
      <c r="L8" s="25">
        <f>AF57</f>
        <v>165000</v>
      </c>
      <c r="M8" s="26">
        <f>AF58</f>
        <v>165000</v>
      </c>
      <c r="N8" s="28">
        <f>SUM(H8:I8,K8)</f>
        <v>-1217549</v>
      </c>
      <c r="O8" s="27">
        <f>AF59</f>
        <v>1437749.1352520001</v>
      </c>
      <c r="P8" s="25">
        <f>AF60</f>
        <v>3652549</v>
      </c>
      <c r="Q8" s="52">
        <f>AF61</f>
        <v>0.5</v>
      </c>
      <c r="S8" s="21" t="s">
        <v>199</v>
      </c>
      <c r="T8" s="25">
        <f>AF263</f>
        <v>-690980.83999799995</v>
      </c>
      <c r="U8" s="25">
        <f>AF264</f>
        <v>-690980.83999799995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-1216960.6799959999</v>
      </c>
      <c r="AA8" s="27">
        <f>AF269</f>
        <v>1436394.9598719999</v>
      </c>
      <c r="AB8" s="25">
        <f>AF270</f>
        <v>3651960.6799960001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-440448.946666</v>
      </c>
      <c r="I9" s="25">
        <f>AF64</f>
        <v>-440448.946666</v>
      </c>
      <c r="J9" s="25">
        <f>AF65</f>
        <v>165000</v>
      </c>
      <c r="K9" s="25">
        <f>AF66</f>
        <v>165000</v>
      </c>
      <c r="L9" s="25">
        <f>AF67</f>
        <v>-490448.946666</v>
      </c>
      <c r="M9" s="26">
        <f>AF68</f>
        <v>165000</v>
      </c>
      <c r="N9" s="28">
        <f>SUM(H9:I9,L9)</f>
        <v>-1371346.8399980001</v>
      </c>
      <c r="O9" s="27">
        <f>AF69</f>
        <v>1521110.3758700001</v>
      </c>
      <c r="P9" s="25">
        <f>AF70</f>
        <v>3806346.8399979998</v>
      </c>
      <c r="Q9" s="52">
        <f>AF71</f>
        <v>0.5</v>
      </c>
      <c r="S9" s="21" t="s">
        <v>200</v>
      </c>
      <c r="T9" s="25">
        <f>AF273</f>
        <v>-770271</v>
      </c>
      <c r="U9" s="25">
        <f>AF274</f>
        <v>-770271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-1375541</v>
      </c>
      <c r="AA9" s="27">
        <f>AF279</f>
        <v>1523996.9216120001</v>
      </c>
      <c r="AB9" s="25">
        <f>AF280</f>
        <v>3810541</v>
      </c>
      <c r="AC9" s="52">
        <f>AF281</f>
        <v>0.5</v>
      </c>
      <c r="AF9" s="10">
        <v>1438479.1906600001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-440609</v>
      </c>
      <c r="I10" s="25">
        <f>AF74</f>
        <v>-440609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-490609</v>
      </c>
      <c r="N10" s="28">
        <f>SUM(H10:I10,M10)</f>
        <v>-1371827</v>
      </c>
      <c r="O10" s="27">
        <f>AF79</f>
        <v>1521193.2210899999</v>
      </c>
      <c r="P10" s="25">
        <f>AF80</f>
        <v>3806827</v>
      </c>
      <c r="Q10" s="52">
        <f>AF81</f>
        <v>0.5</v>
      </c>
      <c r="S10" s="21" t="s">
        <v>201</v>
      </c>
      <c r="T10" s="25">
        <f>AF283</f>
        <v>-767895</v>
      </c>
      <c r="U10" s="25">
        <f>AF284</f>
        <v>-767895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-1370789</v>
      </c>
      <c r="AA10" s="27">
        <f>AF289</f>
        <v>1521525.9862299999</v>
      </c>
      <c r="AB10" s="25">
        <f>AF290</f>
        <v>3805789</v>
      </c>
      <c r="AC10" s="52">
        <f>AF291</f>
        <v>0.5</v>
      </c>
      <c r="AF10" s="10">
        <v>3230100.8399979998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-51330.173332580001</v>
      </c>
      <c r="I11" s="25">
        <f>AF84</f>
        <v>-521338.28082400002</v>
      </c>
      <c r="J11" s="25">
        <f>AF85</f>
        <v>-101330.173332837</v>
      </c>
      <c r="K11" s="25">
        <f>AF86</f>
        <v>-101330.173332837</v>
      </c>
      <c r="L11" s="25">
        <f>AF87</f>
        <v>165000</v>
      </c>
      <c r="M11" s="26">
        <f>AF88</f>
        <v>165000</v>
      </c>
      <c r="N11" s="28">
        <f>SUM(H11,J11:K11)</f>
        <v>-253990.51999825402</v>
      </c>
      <c r="O11" s="27">
        <f>AF89</f>
        <v>1150232.025476</v>
      </c>
      <c r="P11" s="25">
        <f>AF90</f>
        <v>2263990.519998</v>
      </c>
      <c r="Q11" s="52">
        <f>AF91</f>
        <v>0.5</v>
      </c>
      <c r="S11" s="21" t="s">
        <v>202</v>
      </c>
      <c r="T11" s="25">
        <f>AF293</f>
        <v>-586550.6</v>
      </c>
      <c r="U11" s="25">
        <f>AF294</f>
        <v>-524541.48186399997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-256548.59999999998</v>
      </c>
      <c r="AA11" s="27">
        <f>AF299</f>
        <v>1152616.0453560001</v>
      </c>
      <c r="AB11" s="25">
        <f>AF300</f>
        <v>2266548.6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-779177.48453799996</v>
      </c>
      <c r="I12" s="25">
        <f>AF94</f>
        <v>-136317.74666646501</v>
      </c>
      <c r="J12" s="25">
        <f>AF95</f>
        <v>165000</v>
      </c>
      <c r="K12" s="25">
        <f>AF96</f>
        <v>165000</v>
      </c>
      <c r="L12" s="25">
        <f>AF97</f>
        <v>-186317.74666573701</v>
      </c>
      <c r="M12" s="26">
        <f>AF98</f>
        <v>-186317.74666573701</v>
      </c>
      <c r="N12" s="28">
        <f>SUM(I12,L12:M12)</f>
        <v>-508953.23999793903</v>
      </c>
      <c r="O12" s="27">
        <f>AF99</f>
        <v>1315869.8756639999</v>
      </c>
      <c r="P12" s="25">
        <f>AF100</f>
        <v>2518953.2399980002</v>
      </c>
      <c r="Q12" s="52">
        <f>AF101</f>
        <v>0.5</v>
      </c>
      <c r="S12" s="21" t="s">
        <v>203</v>
      </c>
      <c r="T12" s="25">
        <f>AF303</f>
        <v>-780545.00498199998</v>
      </c>
      <c r="U12" s="25">
        <f>AF304</f>
        <v>-838248.43999600003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-508246.43999600003</v>
      </c>
      <c r="AA12" s="27">
        <f>AF309</f>
        <v>1315988.4558059999</v>
      </c>
      <c r="AB12" s="25">
        <f>AF310</f>
        <v>2518246.4399959999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-105449.71</v>
      </c>
      <c r="I13" s="25">
        <f>AF104</f>
        <v>-105449.71</v>
      </c>
      <c r="J13" s="25">
        <f>AF105</f>
        <v>-155449.71</v>
      </c>
      <c r="K13" s="25">
        <f>AF106</f>
        <v>-155449.71</v>
      </c>
      <c r="L13" s="25">
        <f>AF107</f>
        <v>165000</v>
      </c>
      <c r="M13" s="26">
        <f>AF108</f>
        <v>165000</v>
      </c>
      <c r="N13" s="28">
        <f>SUM(H13:I13,J13:K13)</f>
        <v>-521798.83999999997</v>
      </c>
      <c r="O13" s="27">
        <f>AF109</f>
        <v>1151324.2500720001</v>
      </c>
      <c r="P13" s="25">
        <f>AF110</f>
        <v>3121798.84</v>
      </c>
      <c r="Q13" s="52">
        <f>AF111</f>
        <v>0.5</v>
      </c>
      <c r="S13" s="21" t="s">
        <v>204</v>
      </c>
      <c r="T13" s="25">
        <f>AF313</f>
        <v>-424506.01999900001</v>
      </c>
      <c r="U13" s="25">
        <f>AF314</f>
        <v>-424506.01999900001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-519010.03999800002</v>
      </c>
      <c r="AA13" s="27">
        <f>AF319</f>
        <v>1150639.0654780001</v>
      </c>
      <c r="AB13" s="25">
        <f>AF320</f>
        <v>3119010.039998</v>
      </c>
      <c r="AC13" s="52">
        <f>AF321</f>
        <v>0.5</v>
      </c>
      <c r="AF13" s="10">
        <v>-670133.5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-181930.71</v>
      </c>
      <c r="I14" s="25">
        <f>AF114</f>
        <v>-181930.71</v>
      </c>
      <c r="J14" s="25">
        <f>AF115</f>
        <v>165000</v>
      </c>
      <c r="K14" s="25">
        <f>AF116</f>
        <v>165000</v>
      </c>
      <c r="L14" s="25">
        <f>AF117</f>
        <v>-231930.71</v>
      </c>
      <c r="M14" s="26">
        <f>AF118</f>
        <v>-231930.71</v>
      </c>
      <c r="N14" s="28">
        <f>SUM(H14:I14,L14:M14)</f>
        <v>-827722.84</v>
      </c>
      <c r="O14" s="27">
        <f>AF119</f>
        <v>1315460.525868</v>
      </c>
      <c r="P14" s="25">
        <f>AF120</f>
        <v>3427722.84</v>
      </c>
      <c r="Q14" s="52">
        <f>AF121</f>
        <v>0.5</v>
      </c>
      <c r="S14" s="21" t="s">
        <v>205</v>
      </c>
      <c r="T14" s="25">
        <f>AF323</f>
        <v>-582177.34</v>
      </c>
      <c r="U14" s="25">
        <f>AF324</f>
        <v>-582177.34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-834352.67999999993</v>
      </c>
      <c r="AA14" s="27">
        <f>AF329</f>
        <v>1318761.7661860001</v>
      </c>
      <c r="AB14" s="25">
        <f>AF330</f>
        <v>3434352.68</v>
      </c>
      <c r="AC14" s="52">
        <f>AF331</f>
        <v>0.5</v>
      </c>
      <c r="AF14" s="10">
        <v>-522588.76123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-147340.66999900001</v>
      </c>
      <c r="I15" s="25">
        <f>AF124</f>
        <v>-147340.66999900001</v>
      </c>
      <c r="J15" s="25">
        <f>AF125</f>
        <v>-197340.66999900001</v>
      </c>
      <c r="K15" s="25">
        <f>AF126</f>
        <v>165000</v>
      </c>
      <c r="L15" s="25">
        <f>AF127</f>
        <v>-197340.66999900001</v>
      </c>
      <c r="M15" s="26">
        <f>AF128</f>
        <v>165000</v>
      </c>
      <c r="N15" s="28">
        <f>SUM(H15:I15,J15,L15)</f>
        <v>-689362.67999600002</v>
      </c>
      <c r="O15" s="27">
        <f>AF129</f>
        <v>1245736.4255059999</v>
      </c>
      <c r="P15" s="25">
        <f>AF130</f>
        <v>3289362.6799960001</v>
      </c>
      <c r="Q15" s="52">
        <f>AF131</f>
        <v>0.5</v>
      </c>
      <c r="S15" s="21" t="s">
        <v>206</v>
      </c>
      <c r="T15" s="25">
        <f>AF333</f>
        <v>-511503.5</v>
      </c>
      <c r="U15" s="25">
        <f>AF334</f>
        <v>-511503.5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-693005</v>
      </c>
      <c r="AA15" s="27">
        <f>AF339</f>
        <v>1248385.1009559999</v>
      </c>
      <c r="AB15" s="25">
        <f>AF340</f>
        <v>3293005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-148497.25</v>
      </c>
      <c r="I16" s="25">
        <f>AF134</f>
        <v>-148497.25</v>
      </c>
      <c r="J16" s="25">
        <f>AF135</f>
        <v>-198497.25</v>
      </c>
      <c r="K16" s="25">
        <f>AF136</f>
        <v>165000</v>
      </c>
      <c r="L16" s="25">
        <f>AF137</f>
        <v>165000</v>
      </c>
      <c r="M16" s="26">
        <f>AF138</f>
        <v>-198497.25</v>
      </c>
      <c r="N16" s="28">
        <f>SUM(H16:I16,J16,M16)</f>
        <v>-693989</v>
      </c>
      <c r="O16" s="27">
        <f>AF139</f>
        <v>1250087.09626</v>
      </c>
      <c r="P16" s="25">
        <f>AF140</f>
        <v>3293989</v>
      </c>
      <c r="Q16" s="52">
        <f>AF141</f>
        <v>0.5</v>
      </c>
      <c r="S16" s="21" t="s">
        <v>207</v>
      </c>
      <c r="T16" s="25">
        <f>AF343</f>
        <v>-509688.5</v>
      </c>
      <c r="U16" s="25">
        <f>AF344</f>
        <v>-509688.5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-689375</v>
      </c>
      <c r="AA16" s="27">
        <f>AF349</f>
        <v>1245616.5355479999</v>
      </c>
      <c r="AB16" s="25">
        <f>AF350</f>
        <v>3289375</v>
      </c>
      <c r="AC16" s="52">
        <f>AF351</f>
        <v>0.5</v>
      </c>
      <c r="AF16" s="10">
        <v>-720133.5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-147721.75</v>
      </c>
      <c r="I17" s="25">
        <f>AF144</f>
        <v>-147721.75</v>
      </c>
      <c r="J17" s="25">
        <f>AF145</f>
        <v>165000</v>
      </c>
      <c r="K17" s="25">
        <f>AF146</f>
        <v>-197721.75</v>
      </c>
      <c r="L17" s="25">
        <f>AF147</f>
        <v>-197721.75</v>
      </c>
      <c r="M17" s="26">
        <f>AF148</f>
        <v>165000</v>
      </c>
      <c r="N17" s="28">
        <f>SUM(H17:I17,K17,L17)</f>
        <v>-690887</v>
      </c>
      <c r="O17" s="27">
        <f>AF149</f>
        <v>1247427.4611160001</v>
      </c>
      <c r="P17" s="25">
        <f>AF150</f>
        <v>3290887</v>
      </c>
      <c r="Q17" s="52">
        <f>AF151</f>
        <v>0.5</v>
      </c>
      <c r="S17" s="21" t="s">
        <v>208</v>
      </c>
      <c r="T17" s="25">
        <f>AF353</f>
        <v>-511293.5</v>
      </c>
      <c r="U17" s="25">
        <f>AF354</f>
        <v>-511293.5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-692585</v>
      </c>
      <c r="AA17" s="27">
        <f>AF359</f>
        <v>1248234.025742</v>
      </c>
      <c r="AB17" s="25">
        <f>AF360</f>
        <v>3292585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-147477.20999949999</v>
      </c>
      <c r="I18" s="25">
        <f>AF154</f>
        <v>-147477.20999949999</v>
      </c>
      <c r="J18" s="25">
        <f>AF155</f>
        <v>165000</v>
      </c>
      <c r="K18" s="25">
        <f>AF156</f>
        <v>-197477.20999949999</v>
      </c>
      <c r="L18" s="25">
        <f>AF157</f>
        <v>165000</v>
      </c>
      <c r="M18" s="26">
        <f>AF158</f>
        <v>-197477.20999949999</v>
      </c>
      <c r="N18" s="28">
        <f>SUM(H18:I18,K18,M18)</f>
        <v>-689908.83999799995</v>
      </c>
      <c r="O18" s="27">
        <f>AF159</f>
        <v>1246926.2013940001</v>
      </c>
      <c r="P18" s="25">
        <f>AF160</f>
        <v>3289908.8399979998</v>
      </c>
      <c r="Q18" s="52">
        <f>AF161</f>
        <v>0.5</v>
      </c>
      <c r="S18" s="21" t="s">
        <v>209</v>
      </c>
      <c r="T18" s="25">
        <f>AF363</f>
        <v>-512307.5</v>
      </c>
      <c r="U18" s="25">
        <f>AF364</f>
        <v>-512307.5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-694613</v>
      </c>
      <c r="AA18" s="27">
        <f>AF369</f>
        <v>1247818.2652040001</v>
      </c>
      <c r="AB18" s="25">
        <f>AF370</f>
        <v>3294613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31051.447999737698</v>
      </c>
      <c r="I19" s="25">
        <f>AF164</f>
        <v>31051.447999737698</v>
      </c>
      <c r="J19" s="25">
        <f>AF165</f>
        <v>-18948.551999939798</v>
      </c>
      <c r="K19" s="25">
        <f>AF166</f>
        <v>-18948.551999939798</v>
      </c>
      <c r="L19" s="25">
        <f>AF167</f>
        <v>-18948.551999939798</v>
      </c>
      <c r="M19" s="26">
        <f>AF168</f>
        <v>165000</v>
      </c>
      <c r="N19" s="28">
        <f>SUM(H19:K19,L19)</f>
        <v>5257.2399996560052</v>
      </c>
      <c r="O19" s="27">
        <f>AF169</f>
        <v>959257.87014599994</v>
      </c>
      <c r="P19" s="25">
        <f>AF170</f>
        <v>2759742.76</v>
      </c>
      <c r="Q19" s="52">
        <f>AF171</f>
        <v>0.5</v>
      </c>
      <c r="S19" s="21" t="s">
        <v>210</v>
      </c>
      <c r="T19" s="25">
        <f>AF373</f>
        <v>-245308.2</v>
      </c>
      <c r="U19" s="25">
        <f>AF374</f>
        <v>-245308.2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4386.5999999999767</v>
      </c>
      <c r="AA19" s="27">
        <f>AF379</f>
        <v>959344.19990799995</v>
      </c>
      <c r="AB19" s="25">
        <f>AF380</f>
        <v>2760613.4</v>
      </c>
      <c r="AC19" s="52">
        <f>AF381</f>
        <v>0.5</v>
      </c>
      <c r="AF19" s="10">
        <v>1439958.1163580001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31399.143999734599</v>
      </c>
      <c r="I20" s="25">
        <f>AF174</f>
        <v>31399.143999734599</v>
      </c>
      <c r="J20" s="25">
        <f>AF175</f>
        <v>-18600.8559999342</v>
      </c>
      <c r="K20" s="25">
        <f>AF176</f>
        <v>-18600.8559999342</v>
      </c>
      <c r="L20" s="25">
        <f>AF177</f>
        <v>165000</v>
      </c>
      <c r="M20" s="26">
        <f>AF178</f>
        <v>-18600.8559999342</v>
      </c>
      <c r="N20" s="28">
        <f>SUM(H20:K20,M20)</f>
        <v>6995.719999666595</v>
      </c>
      <c r="O20" s="27">
        <f>AF179</f>
        <v>956872.35984799999</v>
      </c>
      <c r="P20" s="25">
        <f>AF180</f>
        <v>2758004.28</v>
      </c>
      <c r="Q20" s="52">
        <f>AF181</f>
        <v>0.5</v>
      </c>
      <c r="S20" s="21" t="s">
        <v>211</v>
      </c>
      <c r="T20" s="25">
        <f>AF383</f>
        <v>-243560.88</v>
      </c>
      <c r="U20" s="25">
        <f>AF384</f>
        <v>-243560.88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7881.2399999999907</v>
      </c>
      <c r="AA20" s="27">
        <f>AF389</f>
        <v>958901.95087599999</v>
      </c>
      <c r="AB20" s="25">
        <f>AF390</f>
        <v>2757118.76</v>
      </c>
      <c r="AC20" s="52">
        <f>AF391</f>
        <v>0.5</v>
      </c>
      <c r="AF20" s="10">
        <v>3235267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454.91999999992998</v>
      </c>
      <c r="I21" s="25">
        <f>AF184</f>
        <v>454.91999999992998</v>
      </c>
      <c r="J21" s="25">
        <f>AF185</f>
        <v>-49545.080000452697</v>
      </c>
      <c r="K21" s="25">
        <f>AF186</f>
        <v>165000</v>
      </c>
      <c r="L21" s="25">
        <f>AF187</f>
        <v>-49545.080000452697</v>
      </c>
      <c r="M21" s="26">
        <f>AF188</f>
        <v>-49545.080000452697</v>
      </c>
      <c r="N21" s="28">
        <f>SUM(H21:I21,L21:M21,J21)</f>
        <v>-147725.40000135824</v>
      </c>
      <c r="O21" s="27">
        <f>AF189</f>
        <v>1039968.870004</v>
      </c>
      <c r="P21" s="25">
        <f>AF190</f>
        <v>2912725.4</v>
      </c>
      <c r="Q21" s="52">
        <f>AF191</f>
        <v>0.5</v>
      </c>
      <c r="S21" s="21" t="s">
        <v>212</v>
      </c>
      <c r="T21" s="25">
        <f>AF393</f>
        <v>-322044.43999799999</v>
      </c>
      <c r="U21" s="25">
        <f>AF394</f>
        <v>-322044.43999799999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-149085.87999599997</v>
      </c>
      <c r="AA21" s="27">
        <f>AF399</f>
        <v>1041713.245086</v>
      </c>
      <c r="AB21" s="25">
        <f>AF400</f>
        <v>2914085.8799959999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522.12000000390901</v>
      </c>
      <c r="I22" s="25">
        <f>AF194</f>
        <v>522.12000000390901</v>
      </c>
      <c r="J22" s="25">
        <f>AF195</f>
        <v>165000</v>
      </c>
      <c r="K22" s="25">
        <f>AF196</f>
        <v>-49477.880000457597</v>
      </c>
      <c r="L22" s="25">
        <f>AF197</f>
        <v>-49477.880000457597</v>
      </c>
      <c r="M22" s="26">
        <f>AF198</f>
        <v>-49477.880000457597</v>
      </c>
      <c r="N22" s="28">
        <f>SUM(H22:I22,L22:M22,K22)</f>
        <v>-147389.40000136496</v>
      </c>
      <c r="O22" s="27">
        <f>AF199</f>
        <v>1041408.3613</v>
      </c>
      <c r="P22" s="25">
        <f>AF200</f>
        <v>2912389.4</v>
      </c>
      <c r="Q22" s="52">
        <f>AF201</f>
        <v>0.5</v>
      </c>
      <c r="S22" s="21" t="s">
        <v>219</v>
      </c>
      <c r="T22" s="25">
        <f>AF403</f>
        <v>-320235.28000000003</v>
      </c>
      <c r="U22" s="25">
        <f>AF404</f>
        <v>-320235.28000000003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-145467.56000000006</v>
      </c>
      <c r="AA22" s="27">
        <f>AF409</f>
        <v>1040500.666354</v>
      </c>
      <c r="AB22" s="25">
        <f>AF410</f>
        <v>2910467.56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124613.206667028</v>
      </c>
      <c r="I23" s="25">
        <f>AF204</f>
        <v>124613.206667028</v>
      </c>
      <c r="J23" s="25">
        <f>AF205</f>
        <v>74613.206666555401</v>
      </c>
      <c r="K23" s="25">
        <f>AF206</f>
        <v>74613.206666555401</v>
      </c>
      <c r="L23" s="25">
        <f>AF207</f>
        <v>74613.206666555401</v>
      </c>
      <c r="M23" s="26">
        <f>AF208</f>
        <v>74613.206666555401</v>
      </c>
      <c r="N23" s="28">
        <f>SUM(H23:M23)</f>
        <v>547679.24000027752</v>
      </c>
      <c r="O23" s="27">
        <f>AF209</f>
        <v>755500.045912</v>
      </c>
      <c r="P23" s="25">
        <f>AF210</f>
        <v>2382320.7599999998</v>
      </c>
      <c r="Q23" s="52">
        <f>AF211</f>
        <v>0.5</v>
      </c>
      <c r="S23" s="21" t="s">
        <v>213</v>
      </c>
      <c r="T23" s="25">
        <f>AF413</f>
        <v>-55093.66</v>
      </c>
      <c r="U23" s="25">
        <f>AF414</f>
        <v>-55093.66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549816.67999999993</v>
      </c>
      <c r="AA23" s="27">
        <f>AF419</f>
        <v>753568.72614399996</v>
      </c>
      <c r="AB23" s="25">
        <f>AF420</f>
        <v>2380183.3199999998</v>
      </c>
      <c r="AC23" s="52">
        <f>AF421</f>
        <v>0.5</v>
      </c>
      <c r="AF23" s="10">
        <v>-780742.125046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-735824.25999699999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124613.206667028</v>
      </c>
      <c r="I26" s="28">
        <f t="shared" si="3"/>
        <v>124613.206667028</v>
      </c>
      <c r="J26" s="28">
        <f t="shared" si="3"/>
        <v>165000</v>
      </c>
      <c r="K26" s="28">
        <f t="shared" si="3"/>
        <v>165000</v>
      </c>
      <c r="L26" s="28">
        <f t="shared" si="3"/>
        <v>165000</v>
      </c>
      <c r="M26" s="28">
        <f t="shared" si="3"/>
        <v>165000</v>
      </c>
      <c r="Q26" s="9"/>
      <c r="S26" s="9" t="s">
        <v>272</v>
      </c>
      <c r="T26" s="28">
        <f t="shared" ref="T26:Y26" si="4">MAX(T2:T23)</f>
        <v>90000</v>
      </c>
      <c r="U26" s="28">
        <f t="shared" si="4"/>
        <v>90000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-785824.25999699999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1523102.1814319999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3366648.519994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-773159.16258400003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0</v>
      </c>
      <c r="K34" s="52"/>
      <c r="L34" s="52"/>
      <c r="M34" s="52"/>
      <c r="O34" s="10" t="b">
        <f t="shared" si="9"/>
        <v>0</v>
      </c>
      <c r="P34" s="10">
        <f t="shared" si="7"/>
        <v>3</v>
      </c>
      <c r="R34" s="9">
        <v>5</v>
      </c>
      <c r="S34" s="21" t="s">
        <v>198</v>
      </c>
      <c r="T34" s="52" t="b">
        <f>T7&gt;=T$2</f>
        <v>0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2</v>
      </c>
      <c r="AF34" s="10">
        <v>-732269.41999900003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0</v>
      </c>
      <c r="L35" s="52"/>
      <c r="M35" s="52"/>
      <c r="O35" s="10" t="b">
        <f t="shared" si="9"/>
        <v>0</v>
      </c>
      <c r="P35" s="10">
        <f t="shared" si="7"/>
        <v>3</v>
      </c>
      <c r="R35" s="9">
        <v>6</v>
      </c>
      <c r="S35" s="21" t="s">
        <v>199</v>
      </c>
      <c r="T35" s="52" t="b">
        <f>T8&gt;=T$2</f>
        <v>0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2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0</v>
      </c>
      <c r="M36" s="52"/>
      <c r="O36" s="10" t="b">
        <f t="shared" si="9"/>
        <v>0</v>
      </c>
      <c r="P36" s="10">
        <f t="shared" si="7"/>
        <v>3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N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0</v>
      </c>
      <c r="O37" s="10" t="b">
        <f t="shared" si="9"/>
        <v>0</v>
      </c>
      <c r="P37" s="10">
        <f t="shared" si="7"/>
        <v>3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0</v>
      </c>
      <c r="I38" s="52"/>
      <c r="J38" s="52" t="b">
        <f>J11&gt;=J$2</f>
        <v>0</v>
      </c>
      <c r="K38" s="52" t="b">
        <f>K11&gt;=K$2</f>
        <v>0</v>
      </c>
      <c r="L38" s="52"/>
      <c r="M38" s="52"/>
      <c r="O38" s="10" t="b">
        <f t="shared" si="9"/>
        <v>0</v>
      </c>
      <c r="P38" s="10">
        <f t="shared" si="7"/>
        <v>3</v>
      </c>
      <c r="R38" s="9">
        <v>9</v>
      </c>
      <c r="S38" s="21" t="s">
        <v>202</v>
      </c>
      <c r="T38" s="52" t="b">
        <f>T11&gt;=T$2</f>
        <v>0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0</v>
      </c>
      <c r="AB38" s="10">
        <f t="shared" si="8"/>
        <v>1</v>
      </c>
      <c r="AF38" s="10">
        <v>-782269.41999900003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N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0</v>
      </c>
      <c r="J39" s="52"/>
      <c r="K39" s="52"/>
      <c r="L39" s="52" t="b">
        <f>L12&gt;=L$2</f>
        <v>0</v>
      </c>
      <c r="M39" s="52" t="b">
        <f>M12&gt;=M$2</f>
        <v>0</v>
      </c>
      <c r="O39" s="10" t="b">
        <f t="shared" si="9"/>
        <v>0</v>
      </c>
      <c r="P39" s="10">
        <f t="shared" si="7"/>
        <v>3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1517681.694196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0</v>
      </c>
      <c r="I40" s="52" t="b">
        <f t="shared" si="13"/>
        <v>0</v>
      </c>
      <c r="J40" s="52" t="b">
        <f>J13&gt;=J$2</f>
        <v>0</v>
      </c>
      <c r="K40" s="52" t="b">
        <f>K13&gt;=K$2</f>
        <v>0</v>
      </c>
      <c r="L40" s="52"/>
      <c r="M40" s="52"/>
      <c r="O40" s="10" t="b">
        <f t="shared" si="9"/>
        <v>0</v>
      </c>
      <c r="P40" s="10">
        <f t="shared" si="7"/>
        <v>4</v>
      </c>
      <c r="R40" s="9">
        <v>11</v>
      </c>
      <c r="S40" s="21" t="s">
        <v>204</v>
      </c>
      <c r="T40" s="52" t="b">
        <f t="shared" ref="T40:T50" si="16">T13&gt;=T$2</f>
        <v>0</v>
      </c>
      <c r="U40" s="52" t="b">
        <f t="shared" si="14"/>
        <v>0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0</v>
      </c>
      <c r="AB40" s="10">
        <f t="shared" si="8"/>
        <v>2</v>
      </c>
      <c r="AF40" s="10">
        <v>3359538.8399979998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0</v>
      </c>
      <c r="I41" s="52" t="b">
        <f t="shared" si="13"/>
        <v>0</v>
      </c>
      <c r="J41" s="52"/>
      <c r="K41" s="52"/>
      <c r="L41" s="52" t="b">
        <f>L14&gt;=L$2</f>
        <v>0</v>
      </c>
      <c r="M41" s="52" t="b">
        <f>M14&gt;=M$2</f>
        <v>0</v>
      </c>
      <c r="O41" s="10" t="b">
        <f t="shared" si="9"/>
        <v>0</v>
      </c>
      <c r="P41" s="10">
        <f t="shared" si="7"/>
        <v>4</v>
      </c>
      <c r="R41" s="9">
        <v>12</v>
      </c>
      <c r="S41" s="21" t="s">
        <v>205</v>
      </c>
      <c r="T41" s="52" t="b">
        <f t="shared" si="16"/>
        <v>0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2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0</v>
      </c>
      <c r="I42" s="52" t="b">
        <f t="shared" si="13"/>
        <v>0</v>
      </c>
      <c r="J42" s="52" t="b">
        <f>J15&gt;=J$2</f>
        <v>0</v>
      </c>
      <c r="K42" s="52"/>
      <c r="L42" s="52" t="b">
        <f>L15&gt;=L$2</f>
        <v>0</v>
      </c>
      <c r="M42" s="52"/>
      <c r="O42" s="10" t="b">
        <f t="shared" si="9"/>
        <v>0</v>
      </c>
      <c r="P42" s="10">
        <f t="shared" si="7"/>
        <v>4</v>
      </c>
      <c r="R42" s="9">
        <v>13</v>
      </c>
      <c r="S42" s="21" t="s">
        <v>206</v>
      </c>
      <c r="T42" s="52" t="b">
        <f t="shared" si="16"/>
        <v>0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2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0</v>
      </c>
      <c r="I43" s="52" t="b">
        <f t="shared" si="13"/>
        <v>0</v>
      </c>
      <c r="J43" s="52" t="b">
        <f>J16&gt;=J$2</f>
        <v>0</v>
      </c>
      <c r="K43" s="52"/>
      <c r="L43" s="52"/>
      <c r="M43" s="52" t="b">
        <f>M16&gt;=M$2</f>
        <v>0</v>
      </c>
      <c r="O43" s="10" t="b">
        <f t="shared" si="9"/>
        <v>0</v>
      </c>
      <c r="P43" s="10">
        <f t="shared" si="7"/>
        <v>4</v>
      </c>
      <c r="R43" s="9">
        <v>14</v>
      </c>
      <c r="S43" s="21" t="s">
        <v>207</v>
      </c>
      <c r="T43" s="52" t="b">
        <f t="shared" si="16"/>
        <v>0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2</v>
      </c>
      <c r="AF43" s="10">
        <v>-389029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0</v>
      </c>
      <c r="I44" s="52" t="b">
        <f t="shared" si="13"/>
        <v>0</v>
      </c>
      <c r="J44" s="52"/>
      <c r="K44" s="52" t="b">
        <f>K17&gt;=K$2</f>
        <v>0</v>
      </c>
      <c r="L44" s="52" t="b">
        <f>L17&gt;=L$2</f>
        <v>0</v>
      </c>
      <c r="M44" s="52"/>
      <c r="O44" s="10" t="b">
        <f t="shared" si="9"/>
        <v>0</v>
      </c>
      <c r="P44" s="10">
        <f t="shared" si="7"/>
        <v>4</v>
      </c>
      <c r="R44" s="9">
        <v>15</v>
      </c>
      <c r="S44" s="21" t="s">
        <v>208</v>
      </c>
      <c r="T44" s="52" t="b">
        <f t="shared" si="16"/>
        <v>0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2</v>
      </c>
      <c r="AF44" s="10">
        <v>-389029</v>
      </c>
    </row>
    <row r="45" spans="1:32" x14ac:dyDescent="0.25">
      <c r="A45" s="21" t="s">
        <v>210</v>
      </c>
      <c r="B45" s="52" t="str">
        <f t="shared" si="5"/>
        <v>N</v>
      </c>
      <c r="C45" s="52" t="str">
        <f t="shared" si="6"/>
        <v>N</v>
      </c>
      <c r="D45" s="9"/>
      <c r="E45" s="9"/>
      <c r="F45" s="9">
        <v>16</v>
      </c>
      <c r="G45" s="21" t="s">
        <v>209</v>
      </c>
      <c r="H45" s="52" t="b">
        <f t="shared" si="15"/>
        <v>0</v>
      </c>
      <c r="I45" s="52" t="b">
        <f t="shared" si="13"/>
        <v>0</v>
      </c>
      <c r="J45" s="52"/>
      <c r="K45" s="52" t="b">
        <f>K18&gt;=K$2</f>
        <v>0</v>
      </c>
      <c r="L45" s="52"/>
      <c r="M45" s="52" t="b">
        <f>M18&gt;=M$2</f>
        <v>0</v>
      </c>
      <c r="O45" s="10" t="b">
        <f t="shared" si="9"/>
        <v>0</v>
      </c>
      <c r="P45" s="10">
        <f t="shared" si="7"/>
        <v>4</v>
      </c>
      <c r="R45" s="9">
        <v>16</v>
      </c>
      <c r="S45" s="21" t="s">
        <v>209</v>
      </c>
      <c r="T45" s="52" t="b">
        <f t="shared" si="16"/>
        <v>0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2</v>
      </c>
      <c r="AF45" s="10">
        <v>-439029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N</v>
      </c>
      <c r="D46" s="9"/>
      <c r="E46" s="9"/>
      <c r="F46" s="9">
        <v>17</v>
      </c>
      <c r="G46" s="21" t="s">
        <v>210</v>
      </c>
      <c r="H46" s="52" t="b">
        <f t="shared" si="15"/>
        <v>0</v>
      </c>
      <c r="I46" s="52" t="b">
        <f t="shared" si="13"/>
        <v>0</v>
      </c>
      <c r="J46" s="52" t="b">
        <f>J19&gt;=J$2</f>
        <v>0</v>
      </c>
      <c r="K46" s="52" t="b">
        <f>K19&gt;=K$2</f>
        <v>0</v>
      </c>
      <c r="L46" s="52" t="b">
        <f>L19&gt;=L$2</f>
        <v>0</v>
      </c>
      <c r="M46" s="52"/>
      <c r="O46" s="10" t="b">
        <f t="shared" si="9"/>
        <v>0</v>
      </c>
      <c r="P46" s="10">
        <f t="shared" si="7"/>
        <v>5</v>
      </c>
      <c r="R46" s="9">
        <v>17</v>
      </c>
      <c r="S46" s="21" t="s">
        <v>210</v>
      </c>
      <c r="T46" s="52" t="b">
        <f t="shared" si="16"/>
        <v>0</v>
      </c>
      <c r="U46" s="52" t="b">
        <f t="shared" si="14"/>
        <v>0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0</v>
      </c>
      <c r="AB46" s="10">
        <f t="shared" si="8"/>
        <v>2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N</v>
      </c>
      <c r="D47" s="9"/>
      <c r="E47" s="9"/>
      <c r="F47" s="9">
        <v>18</v>
      </c>
      <c r="G47" s="21" t="s">
        <v>211</v>
      </c>
      <c r="H47" s="52" t="b">
        <f t="shared" si="15"/>
        <v>0</v>
      </c>
      <c r="I47" s="52" t="b">
        <f t="shared" si="13"/>
        <v>0</v>
      </c>
      <c r="J47" s="52" t="b">
        <f>J20&gt;=J$2</f>
        <v>0</v>
      </c>
      <c r="K47" s="52" t="b">
        <f>K20&gt;=K$2</f>
        <v>0</v>
      </c>
      <c r="L47" s="52"/>
      <c r="M47" s="52" t="b">
        <f>M20&gt;=M$2</f>
        <v>0</v>
      </c>
      <c r="O47" s="10" t="b">
        <f t="shared" si="9"/>
        <v>0</v>
      </c>
      <c r="P47" s="10">
        <f t="shared" si="7"/>
        <v>5</v>
      </c>
      <c r="R47" s="9">
        <v>18</v>
      </c>
      <c r="S47" s="21" t="s">
        <v>211</v>
      </c>
      <c r="T47" s="52" t="b">
        <f t="shared" si="16"/>
        <v>0</v>
      </c>
      <c r="U47" s="52" t="b">
        <f t="shared" si="14"/>
        <v>0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0</v>
      </c>
      <c r="AB47" s="10">
        <f t="shared" si="8"/>
        <v>2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N</v>
      </c>
      <c r="F48" s="9">
        <v>19</v>
      </c>
      <c r="G48" s="21" t="s">
        <v>212</v>
      </c>
      <c r="H48" s="52" t="b">
        <f t="shared" si="15"/>
        <v>0</v>
      </c>
      <c r="I48" s="52" t="b">
        <f t="shared" si="13"/>
        <v>0</v>
      </c>
      <c r="J48" s="52" t="b">
        <f>J21&gt;=J$2</f>
        <v>0</v>
      </c>
      <c r="K48" s="52"/>
      <c r="L48" s="52" t="b">
        <f>L21&gt;=L$2</f>
        <v>0</v>
      </c>
      <c r="M48" s="52" t="b">
        <f>M21&gt;=M$2</f>
        <v>0</v>
      </c>
      <c r="O48" s="10" t="b">
        <f t="shared" si="9"/>
        <v>0</v>
      </c>
      <c r="P48" s="10">
        <f t="shared" si="7"/>
        <v>5</v>
      </c>
      <c r="R48" s="9">
        <v>19</v>
      </c>
      <c r="S48" s="21" t="s">
        <v>212</v>
      </c>
      <c r="T48" s="52" t="b">
        <f t="shared" si="16"/>
        <v>0</v>
      </c>
      <c r="U48" s="52" t="b">
        <f t="shared" si="14"/>
        <v>0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0</v>
      </c>
      <c r="AB48" s="10">
        <f t="shared" si="8"/>
        <v>2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N</v>
      </c>
      <c r="F49" s="9">
        <v>20</v>
      </c>
      <c r="G49" s="21" t="s">
        <v>219</v>
      </c>
      <c r="H49" s="52" t="b">
        <f t="shared" si="15"/>
        <v>0</v>
      </c>
      <c r="I49" s="52" t="b">
        <f t="shared" si="13"/>
        <v>0</v>
      </c>
      <c r="J49" s="52"/>
      <c r="K49" s="52" t="b">
        <f>K22&gt;=K$2</f>
        <v>0</v>
      </c>
      <c r="L49" s="52" t="b">
        <f>L22&gt;=L$2</f>
        <v>0</v>
      </c>
      <c r="M49" s="52" t="b">
        <f>M22&gt;=M$2</f>
        <v>0</v>
      </c>
      <c r="O49" s="10" t="b">
        <f t="shared" si="9"/>
        <v>0</v>
      </c>
      <c r="P49" s="10">
        <f t="shared" si="7"/>
        <v>5</v>
      </c>
      <c r="R49" s="9">
        <v>20</v>
      </c>
      <c r="S49" s="21" t="s">
        <v>219</v>
      </c>
      <c r="T49" s="52" t="b">
        <f t="shared" si="16"/>
        <v>0</v>
      </c>
      <c r="U49" s="52" t="b">
        <f t="shared" si="14"/>
        <v>0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0</v>
      </c>
      <c r="AB49" s="10">
        <f t="shared" si="8"/>
        <v>2</v>
      </c>
      <c r="AF49" s="10">
        <v>1439643.7960079999</v>
      </c>
    </row>
    <row r="50" spans="1:32" x14ac:dyDescent="0.25">
      <c r="F50" s="9">
        <v>21</v>
      </c>
      <c r="G50" s="21" t="s">
        <v>213</v>
      </c>
      <c r="H50" s="52" t="b">
        <f t="shared" si="15"/>
        <v>1</v>
      </c>
      <c r="I50" s="52" t="b">
        <f t="shared" si="13"/>
        <v>1</v>
      </c>
      <c r="J50" s="52" t="b">
        <f>J23&gt;=J$2</f>
        <v>0</v>
      </c>
      <c r="K50" s="52" t="b">
        <f>K23&gt;=K$2</f>
        <v>0</v>
      </c>
      <c r="L50" s="52" t="b">
        <f>L23&gt;=L$2</f>
        <v>0</v>
      </c>
      <c r="M50" s="52" t="b">
        <f>M23&gt;=M$2</f>
        <v>0</v>
      </c>
      <c r="O50" s="10" t="b">
        <f t="shared" si="9"/>
        <v>0</v>
      </c>
      <c r="P50" s="10">
        <f t="shared" si="7"/>
        <v>4</v>
      </c>
      <c r="R50" s="9">
        <v>21</v>
      </c>
      <c r="S50" s="21" t="s">
        <v>213</v>
      </c>
      <c r="T50" s="52" t="b">
        <f t="shared" si="16"/>
        <v>0</v>
      </c>
      <c r="U50" s="52" t="b">
        <f t="shared" si="14"/>
        <v>0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0</v>
      </c>
      <c r="AB50" s="10">
        <f t="shared" si="8"/>
        <v>2</v>
      </c>
      <c r="AF50" s="10">
        <v>3652087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-389183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-389183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-439183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0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3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0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3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1437749.1352520001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0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3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3652549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0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3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0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-440448.946666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0</v>
      </c>
      <c r="AB64" s="10">
        <f t="shared" si="20"/>
        <v>2</v>
      </c>
      <c r="AF64" s="10">
        <v>-440448.946666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-490448.946666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1521110.3758700001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0</v>
      </c>
      <c r="AB70" s="10">
        <f t="shared" si="20"/>
        <v>2</v>
      </c>
      <c r="AF70" s="10">
        <v>3806346.8399979998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0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0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0</v>
      </c>
      <c r="AB73" s="10">
        <f t="shared" si="20"/>
        <v>2</v>
      </c>
      <c r="AF73" s="10">
        <v>-440609</v>
      </c>
    </row>
    <row r="74" spans="6:32" x14ac:dyDescent="0.25">
      <c r="F74" s="9">
        <v>21</v>
      </c>
      <c r="G74" s="21" t="s">
        <v>213</v>
      </c>
      <c r="H74" s="52" t="b">
        <f t="shared" si="25"/>
        <v>1</v>
      </c>
      <c r="I74" s="52" t="b">
        <f t="shared" si="23"/>
        <v>1</v>
      </c>
      <c r="J74" s="52" t="b">
        <f>J23=J$26</f>
        <v>0</v>
      </c>
      <c r="K74" s="52" t="b">
        <f>K23=K$26</f>
        <v>0</v>
      </c>
      <c r="L74" s="52" t="b">
        <f>L23=L$26</f>
        <v>0</v>
      </c>
      <c r="M74" s="52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4</v>
      </c>
      <c r="R74" s="9">
        <v>21</v>
      </c>
      <c r="S74" s="21" t="s">
        <v>213</v>
      </c>
      <c r="T74" s="52" t="b">
        <f t="shared" si="26"/>
        <v>0</v>
      </c>
      <c r="U74" s="52" t="b">
        <f t="shared" si="24"/>
        <v>0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0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0</v>
      </c>
      <c r="AB74" s="10">
        <f t="shared" si="20"/>
        <v>2</v>
      </c>
      <c r="AF74" s="10">
        <v>-440609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-490609</v>
      </c>
    </row>
    <row r="79" spans="6:32" x14ac:dyDescent="0.25">
      <c r="AF79" s="10">
        <v>1521193.2210899999</v>
      </c>
    </row>
    <row r="80" spans="6:32" x14ac:dyDescent="0.25">
      <c r="AF80" s="10">
        <v>3806827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-51330.173332580001</v>
      </c>
    </row>
    <row r="84" spans="32:32" x14ac:dyDescent="0.25">
      <c r="AF84" s="10">
        <v>-521338.28082400002</v>
      </c>
    </row>
    <row r="85" spans="32:32" x14ac:dyDescent="0.25">
      <c r="AF85" s="10">
        <v>-101330.173332837</v>
      </c>
    </row>
    <row r="86" spans="32:32" x14ac:dyDescent="0.25">
      <c r="AF86" s="10">
        <v>-101330.173332837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1150232.025476</v>
      </c>
    </row>
    <row r="90" spans="32:32" x14ac:dyDescent="0.25">
      <c r="AF90" s="10">
        <v>2263990.519998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-779177.48453799996</v>
      </c>
    </row>
    <row r="94" spans="32:32" x14ac:dyDescent="0.25">
      <c r="AF94" s="10">
        <v>-136317.74666646501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-186317.74666573701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-186317.74666573701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1315869.8756639999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2518953.2399980002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-105449.71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-105449.71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-155449.71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-155449.71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1151324.2500720001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3121798.84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-181930.71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-181930.71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-231930.71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-231930.71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1315460.525868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3427722.84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-147340.66999900001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-147340.66999900001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-197340.66999900001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-197340.66999900001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1245736.4255059999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3289362.6799960001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-148497.25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-148497.25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-198497.25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-198497.25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1250087.09626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3293989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-147721.75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-147721.75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-197721.75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-197721.75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1247427.4611160001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3290887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-147477.20999949999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-147477.20999949999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-197477.20999949999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-197477.20999949999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1246926.2013940001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3289908.8399979998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31051.447999737698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31051.447999737698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-18948.551999939798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-18948.551999939798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-18948.551999939798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959257.87014599994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2759742.76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31399.143999734599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31399.143999734599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-18600.8559999342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-18600.8559999342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-18600.8559999342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956872.35984799999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2758004.28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454.91999999992998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454.91999999992998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-49545.080000452697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-49545.080000452697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-49545.080000452697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1039968.870004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2912725.4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522.12000000390901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522.12000000390901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-49477.880000457597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-49477.880000457597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-49477.880000457597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1041408.3613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2912389.4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124613.206667028</v>
      </c>
    </row>
    <row r="204" spans="7:32" x14ac:dyDescent="0.25">
      <c r="AF204" s="10">
        <v>124613.206667028</v>
      </c>
    </row>
    <row r="205" spans="7:32" x14ac:dyDescent="0.25">
      <c r="AF205" s="10">
        <v>74613.206666555401</v>
      </c>
    </row>
    <row r="206" spans="7:32" x14ac:dyDescent="0.25">
      <c r="AF206" s="10">
        <v>74613.206666555401</v>
      </c>
    </row>
    <row r="207" spans="7:32" x14ac:dyDescent="0.25">
      <c r="AF207" s="10">
        <v>74613.206666555401</v>
      </c>
    </row>
    <row r="208" spans="7:32" x14ac:dyDescent="0.25">
      <c r="AF208" s="10">
        <v>74613.206666555401</v>
      </c>
    </row>
    <row r="209" spans="32:32" x14ac:dyDescent="0.25">
      <c r="AF209" s="10">
        <v>755500.045912</v>
      </c>
    </row>
    <row r="210" spans="32:32" x14ac:dyDescent="0.25">
      <c r="AF210" s="10">
        <v>2382320.7599999998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-1556444</v>
      </c>
    </row>
    <row r="214" spans="32:32" x14ac:dyDescent="0.25">
      <c r="AF214" s="10">
        <v>-521640.12092199997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1438996.19588</v>
      </c>
    </row>
    <row r="220" spans="32:32" x14ac:dyDescent="0.25">
      <c r="AF220" s="10">
        <v>3236443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-1560355.8399980001</v>
      </c>
    </row>
    <row r="224" spans="32:32" x14ac:dyDescent="0.25">
      <c r="AF224" s="10">
        <v>-523457.32151199999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1439803.9949380001</v>
      </c>
    </row>
    <row r="230" spans="32:32" x14ac:dyDescent="0.25">
      <c r="AF230" s="10">
        <v>3240354.8399979998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-776023.56351400004</v>
      </c>
    </row>
    <row r="234" spans="32:32" x14ac:dyDescent="0.25">
      <c r="AF234" s="10">
        <v>-1684772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1519504.459704</v>
      </c>
    </row>
    <row r="240" spans="32:32" x14ac:dyDescent="0.25">
      <c r="AF240" s="10">
        <v>3364771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-774089.32288600004</v>
      </c>
    </row>
    <row r="244" spans="32:32" x14ac:dyDescent="0.25">
      <c r="AF244" s="10">
        <v>-1689812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1519827.7796</v>
      </c>
    </row>
    <row r="250" spans="32:32" x14ac:dyDescent="0.25">
      <c r="AF250" s="10">
        <v>3369811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-691866</v>
      </c>
    </row>
    <row r="254" spans="32:32" x14ac:dyDescent="0.25">
      <c r="AF254" s="10">
        <v>-691866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1439290.220742</v>
      </c>
    </row>
    <row r="260" spans="32:32" x14ac:dyDescent="0.25">
      <c r="AF260" s="10">
        <v>3653731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-690980.83999799995</v>
      </c>
    </row>
    <row r="264" spans="32:32" x14ac:dyDescent="0.25">
      <c r="AF264" s="10">
        <v>-690980.83999799995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1436394.9598719999</v>
      </c>
    </row>
    <row r="270" spans="32:32" x14ac:dyDescent="0.25">
      <c r="AF270" s="10">
        <v>3651960.6799960001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-770271</v>
      </c>
    </row>
    <row r="274" spans="32:32" x14ac:dyDescent="0.25">
      <c r="AF274" s="10">
        <v>-770271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1523996.9216120001</v>
      </c>
    </row>
    <row r="280" spans="32:32" x14ac:dyDescent="0.25">
      <c r="AF280" s="10">
        <v>3810541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-767895</v>
      </c>
    </row>
    <row r="284" spans="32:32" x14ac:dyDescent="0.25">
      <c r="AF284" s="10">
        <v>-767895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1521525.9862299999</v>
      </c>
    </row>
    <row r="290" spans="32:32" x14ac:dyDescent="0.25">
      <c r="AF290" s="10">
        <v>3805789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-586550.6</v>
      </c>
    </row>
    <row r="294" spans="32:32" x14ac:dyDescent="0.25">
      <c r="AF294" s="10">
        <v>-524541.48186399997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1152616.0453560001</v>
      </c>
    </row>
    <row r="300" spans="32:32" x14ac:dyDescent="0.25">
      <c r="AF300" s="10">
        <v>2266548.6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-780545.00498199998</v>
      </c>
    </row>
    <row r="304" spans="32:32" x14ac:dyDescent="0.25">
      <c r="AF304" s="10">
        <v>-838248.43999600003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1315988.4558059999</v>
      </c>
    </row>
    <row r="310" spans="32:32" x14ac:dyDescent="0.25">
      <c r="AF310" s="10">
        <v>2518246.4399959999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-424506.01999900001</v>
      </c>
    </row>
    <row r="314" spans="32:32" x14ac:dyDescent="0.25">
      <c r="AF314" s="10">
        <v>-424506.01999900001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1150639.0654780001</v>
      </c>
    </row>
    <row r="320" spans="32:32" x14ac:dyDescent="0.25">
      <c r="AF320" s="10">
        <v>3119010.039998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-582177.34</v>
      </c>
    </row>
    <row r="324" spans="32:32" x14ac:dyDescent="0.25">
      <c r="AF324" s="10">
        <v>-582177.34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1318761.7661860001</v>
      </c>
    </row>
    <row r="330" spans="32:32" x14ac:dyDescent="0.25">
      <c r="AF330" s="10">
        <v>3434352.68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-511503.5</v>
      </c>
    </row>
    <row r="334" spans="32:32" x14ac:dyDescent="0.25">
      <c r="AF334" s="10">
        <v>-511503.5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1248385.1009559999</v>
      </c>
    </row>
    <row r="340" spans="32:32" x14ac:dyDescent="0.25">
      <c r="AF340" s="10">
        <v>3293005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-509688.5</v>
      </c>
    </row>
    <row r="344" spans="32:32" x14ac:dyDescent="0.25">
      <c r="AF344" s="10">
        <v>-509688.5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1245616.5355479999</v>
      </c>
    </row>
    <row r="350" spans="32:32" x14ac:dyDescent="0.25">
      <c r="AF350" s="10">
        <v>3289375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-511293.5</v>
      </c>
    </row>
    <row r="354" spans="32:32" x14ac:dyDescent="0.25">
      <c r="AF354" s="10">
        <v>-511293.5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1248234.025742</v>
      </c>
    </row>
    <row r="360" spans="32:32" x14ac:dyDescent="0.25">
      <c r="AF360" s="10">
        <v>3292585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-512307.5</v>
      </c>
    </row>
    <row r="364" spans="32:32" x14ac:dyDescent="0.25">
      <c r="AF364" s="10">
        <v>-512307.5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1247818.2652040001</v>
      </c>
    </row>
    <row r="370" spans="32:32" x14ac:dyDescent="0.25">
      <c r="AF370" s="10">
        <v>3294613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-245308.2</v>
      </c>
    </row>
    <row r="374" spans="32:32" x14ac:dyDescent="0.25">
      <c r="AF374" s="10">
        <v>-245308.2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959344.19990799995</v>
      </c>
    </row>
    <row r="380" spans="32:32" x14ac:dyDescent="0.25">
      <c r="AF380" s="10">
        <v>2760613.4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-243560.88</v>
      </c>
    </row>
    <row r="384" spans="32:32" x14ac:dyDescent="0.25">
      <c r="AF384" s="10">
        <v>-243560.88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958901.95087599999</v>
      </c>
    </row>
    <row r="390" spans="32:32" x14ac:dyDescent="0.25">
      <c r="AF390" s="10">
        <v>2757118.76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-322044.43999799999</v>
      </c>
    </row>
    <row r="394" spans="32:32" x14ac:dyDescent="0.25">
      <c r="AF394" s="10">
        <v>-322044.43999799999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1041713.245086</v>
      </c>
    </row>
    <row r="400" spans="32:32" x14ac:dyDescent="0.25">
      <c r="AF400" s="10">
        <v>2914085.8799959999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-320235.28000000003</v>
      </c>
    </row>
    <row r="404" spans="32:32" x14ac:dyDescent="0.25">
      <c r="AF404" s="10">
        <v>-320235.28000000003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1040500.666354</v>
      </c>
    </row>
    <row r="410" spans="32:32" x14ac:dyDescent="0.25">
      <c r="AF410" s="10">
        <v>2910467.56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-55093.66</v>
      </c>
    </row>
    <row r="414" spans="32:32" x14ac:dyDescent="0.25">
      <c r="AF414" s="10">
        <v>-55093.66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753568.72614399996</v>
      </c>
    </row>
    <row r="420" spans="32:32" x14ac:dyDescent="0.25">
      <c r="AF420" s="10">
        <v>2380183.3199999998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zoomScale="55" zoomScaleNormal="55" workbookViewId="0">
      <selection activeCell="D2" sqref="D2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334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90000</v>
      </c>
      <c r="I2" s="9">
        <f>E4</f>
        <v>90000</v>
      </c>
      <c r="J2" s="9">
        <f>E5</f>
        <v>40000</v>
      </c>
      <c r="K2" s="9">
        <f>E6</f>
        <v>40000</v>
      </c>
      <c r="L2" s="9">
        <f>E7</f>
        <v>40000</v>
      </c>
      <c r="M2" s="9">
        <f>E8</f>
        <v>40000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90000</v>
      </c>
      <c r="U2" s="52">
        <f t="shared" si="0"/>
        <v>90000</v>
      </c>
      <c r="V2" s="52">
        <f t="shared" si="0"/>
        <v>40000</v>
      </c>
      <c r="W2" s="52">
        <f t="shared" si="0"/>
        <v>40000</v>
      </c>
      <c r="X2" s="52">
        <f t="shared" si="0"/>
        <v>40000</v>
      </c>
      <c r="Y2" s="53">
        <f t="shared" si="0"/>
        <v>40000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(bst)'!Q55</f>
        <v>90000</v>
      </c>
      <c r="F3" s="9">
        <v>1</v>
      </c>
      <c r="G3" s="21" t="s">
        <v>195</v>
      </c>
      <c r="H3" s="25">
        <f>AF3</f>
        <v>-3072280.4880204601</v>
      </c>
      <c r="I3" s="25">
        <f>AF4</f>
        <v>-2561662.8515432999</v>
      </c>
      <c r="J3" s="25">
        <f>AF5</f>
        <v>-3122280.48802072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-6194560.9760411801</v>
      </c>
      <c r="O3" s="27">
        <f>AF9</f>
        <v>4153990.52164286</v>
      </c>
      <c r="P3" s="25">
        <f>AF10</f>
        <v>8039560.9760486903</v>
      </c>
      <c r="Q3" s="52">
        <f>AF11</f>
        <v>0.5</v>
      </c>
      <c r="S3" s="21" t="s">
        <v>195</v>
      </c>
      <c r="T3" s="25">
        <f>AF213</f>
        <v>-6370877.97604194</v>
      </c>
      <c r="U3" s="25">
        <f>AF214</f>
        <v>-2565757.8520001201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-6205876.97604194</v>
      </c>
      <c r="AA3" s="27">
        <f>AF219</f>
        <v>4157516.7663864102</v>
      </c>
      <c r="AB3" s="25">
        <f>AF220</f>
        <v>8050876.97604864</v>
      </c>
      <c r="AC3" s="52">
        <f>AF221</f>
        <v>0.5</v>
      </c>
      <c r="AF3" s="10">
        <v>-3072280.4880204601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(bst)'!Q56</f>
        <v>90000</v>
      </c>
      <c r="F4" s="9">
        <v>2</v>
      </c>
      <c r="G4" s="21" t="s">
        <v>196</v>
      </c>
      <c r="H4" s="25">
        <f>AF13</f>
        <v>-3076469.23801939</v>
      </c>
      <c r="I4" s="25">
        <f>AF14</f>
        <v>-2563202.8517151</v>
      </c>
      <c r="J4" s="25">
        <f>AF15</f>
        <v>165000</v>
      </c>
      <c r="K4" s="25">
        <f>AF16</f>
        <v>-3126469.2380196601</v>
      </c>
      <c r="L4" s="25">
        <f>AF17</f>
        <v>165000</v>
      </c>
      <c r="M4" s="26">
        <f>AF18</f>
        <v>165000</v>
      </c>
      <c r="N4" s="28">
        <f>SUM(H4,K4)</f>
        <v>-6202938.4760390501</v>
      </c>
      <c r="O4" s="27">
        <f>AF19</f>
        <v>4162470.16689893</v>
      </c>
      <c r="P4" s="25">
        <f>AF20</f>
        <v>8047938.4760466795</v>
      </c>
      <c r="Q4" s="52">
        <f>AF21</f>
        <v>0.5</v>
      </c>
      <c r="S4" s="21" t="s">
        <v>196</v>
      </c>
      <c r="T4" s="25">
        <f>AF223</f>
        <v>-6364207.4760380499</v>
      </c>
      <c r="U4" s="25">
        <f>AF224</f>
        <v>-2570202.85249596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-6199206.4760380499</v>
      </c>
      <c r="AA4" s="27">
        <f>AF229</f>
        <v>4160946.7826508698</v>
      </c>
      <c r="AB4" s="25">
        <f>AF230</f>
        <v>8044206.4760447601</v>
      </c>
      <c r="AC4" s="52">
        <f>AF231</f>
        <v>0.5</v>
      </c>
      <c r="AF4" s="10">
        <v>-2561662.8515432999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(bst)'!Q57</f>
        <v>40000</v>
      </c>
      <c r="F5" s="9">
        <v>3</v>
      </c>
      <c r="G5" s="21" t="s">
        <v>197</v>
      </c>
      <c r="H5" s="25">
        <f>AF23</f>
        <v>-3298080.43369286</v>
      </c>
      <c r="I5" s="25">
        <f>AF24</f>
        <v>-3201979.9880181402</v>
      </c>
      <c r="J5" s="25">
        <f>AF25</f>
        <v>165000</v>
      </c>
      <c r="K5" s="25">
        <f>AF26</f>
        <v>165000</v>
      </c>
      <c r="L5" s="25">
        <f>AF27</f>
        <v>-3251979.98801838</v>
      </c>
      <c r="M5" s="26">
        <f>AF28</f>
        <v>165000</v>
      </c>
      <c r="N5" s="28">
        <f>SUM(I5,L5)</f>
        <v>-6453959.9760365207</v>
      </c>
      <c r="O5" s="27">
        <f>AF29</f>
        <v>4296709.0526968604</v>
      </c>
      <c r="P5" s="25">
        <f>AF30</f>
        <v>8298959.9760435903</v>
      </c>
      <c r="Q5" s="52">
        <f>AF31</f>
        <v>0.5</v>
      </c>
      <c r="S5" s="21" t="s">
        <v>197</v>
      </c>
      <c r="T5" s="25">
        <f>AF233</f>
        <v>-3299935.43389979</v>
      </c>
      <c r="U5" s="25">
        <f>AF234</f>
        <v>-6609836.4760431396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-6444835.4760431396</v>
      </c>
      <c r="AA5" s="27">
        <f>AF239</f>
        <v>4297836.0932300696</v>
      </c>
      <c r="AB5" s="25">
        <f>AF240</f>
        <v>8289835.4760494204</v>
      </c>
      <c r="AC5" s="52">
        <f>AF241</f>
        <v>0.5</v>
      </c>
      <c r="AF5" s="10">
        <v>-3122280.48802072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(bst)'!Q58</f>
        <v>40000</v>
      </c>
      <c r="F6" s="9">
        <v>4</v>
      </c>
      <c r="G6" s="21" t="s">
        <v>220</v>
      </c>
      <c r="H6" s="25">
        <f>AF33</f>
        <v>-3292830.4331072099</v>
      </c>
      <c r="I6" s="25">
        <f>AF34</f>
        <v>-3197077.73801518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-3247077.7380154398</v>
      </c>
      <c r="N6" s="28">
        <f>SUM(I6,M6)</f>
        <v>-6444155.4760306198</v>
      </c>
      <c r="O6" s="27">
        <f>AF39</f>
        <v>4294651.2730127098</v>
      </c>
      <c r="P6" s="25">
        <f>AF40</f>
        <v>8289155.4760376997</v>
      </c>
      <c r="Q6" s="52">
        <f>AF41</f>
        <v>0.5</v>
      </c>
      <c r="S6" s="21" t="s">
        <v>220</v>
      </c>
      <c r="T6" s="25">
        <f>AF243</f>
        <v>-3308300.4348329301</v>
      </c>
      <c r="U6" s="25">
        <f>AF244</f>
        <v>-6615724.4760431498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-6450723.4760431498</v>
      </c>
      <c r="AA6" s="27">
        <f>AF249</f>
        <v>4294286.06738164</v>
      </c>
      <c r="AB6" s="25">
        <f>AF250</f>
        <v>8295723.4760494297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(bst)'!Q59</f>
        <v>40000</v>
      </c>
      <c r="F7" s="9">
        <v>5</v>
      </c>
      <c r="G7" s="21" t="s">
        <v>198</v>
      </c>
      <c r="H7" s="25">
        <f>AF43</f>
        <v>-2118308.8253106601</v>
      </c>
      <c r="I7" s="25">
        <f>AF44</f>
        <v>-2118308.8253106601</v>
      </c>
      <c r="J7" s="25">
        <f>AF45</f>
        <v>-2168308.8253100398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-6404926.4759313595</v>
      </c>
      <c r="O7" s="27">
        <f>AF49</f>
        <v>4156659.7176637598</v>
      </c>
      <c r="P7" s="25">
        <f>AF50</f>
        <v>8839926.4760485794</v>
      </c>
      <c r="Q7" s="52">
        <f>AF51</f>
        <v>0.5</v>
      </c>
      <c r="S7" s="21" t="s">
        <v>198</v>
      </c>
      <c r="T7" s="25">
        <f>AF253</f>
        <v>-3289057.7380214902</v>
      </c>
      <c r="U7" s="25">
        <f>AF254</f>
        <v>-3289057.7380214902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-6413114.4760429803</v>
      </c>
      <c r="AA7" s="27">
        <f>AF259</f>
        <v>4162285.7679332602</v>
      </c>
      <c r="AB7" s="25">
        <f>AF260</f>
        <v>8848114.4760481194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(bst)'!Q60</f>
        <v>40000</v>
      </c>
      <c r="F8" s="9">
        <v>6</v>
      </c>
      <c r="G8" s="21" t="s">
        <v>199</v>
      </c>
      <c r="H8" s="25">
        <f>AF53</f>
        <v>-2122973.99197724</v>
      </c>
      <c r="I8" s="25">
        <f>AF54</f>
        <v>-2122973.99197724</v>
      </c>
      <c r="J8" s="25">
        <f>AF55</f>
        <v>165000</v>
      </c>
      <c r="K8" s="25">
        <f>AF56</f>
        <v>-2172973.9919766202</v>
      </c>
      <c r="L8" s="25">
        <f>AF57</f>
        <v>165000</v>
      </c>
      <c r="M8" s="26">
        <f>AF58</f>
        <v>165000</v>
      </c>
      <c r="N8" s="28">
        <f>SUM(H8:I8,K8)</f>
        <v>-6418921.9759311005</v>
      </c>
      <c r="O8" s="27">
        <f>AF59</f>
        <v>4166014.0280809798</v>
      </c>
      <c r="P8" s="25">
        <f>AF60</f>
        <v>8853921.9760478009</v>
      </c>
      <c r="Q8" s="52">
        <f>AF61</f>
        <v>0.5</v>
      </c>
      <c r="S8" s="21" t="s">
        <v>199</v>
      </c>
      <c r="T8" s="25">
        <f>AF263</f>
        <v>-3288436.7380214799</v>
      </c>
      <c r="U8" s="25">
        <f>AF264</f>
        <v>-3288436.7380214799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-6411872.4760429598</v>
      </c>
      <c r="AA8" s="27">
        <f>AF269</f>
        <v>4158971.3722051601</v>
      </c>
      <c r="AB8" s="25">
        <f>AF270</f>
        <v>8846872.4760482293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-2219761.8253086898</v>
      </c>
      <c r="I9" s="25">
        <f>AF64</f>
        <v>-2219761.8253086898</v>
      </c>
      <c r="J9" s="25">
        <f>AF65</f>
        <v>165000</v>
      </c>
      <c r="K9" s="25">
        <f>AF66</f>
        <v>165000</v>
      </c>
      <c r="L9" s="25">
        <f>AF67</f>
        <v>-2269761.82530841</v>
      </c>
      <c r="M9" s="26">
        <f>AF68</f>
        <v>165000</v>
      </c>
      <c r="N9" s="28">
        <f>SUM(H9:I9,L9)</f>
        <v>-6709285.4759257901</v>
      </c>
      <c r="O9" s="27">
        <f>AF69</f>
        <v>4298276.4731323402</v>
      </c>
      <c r="P9" s="25">
        <f>AF70</f>
        <v>9144285.4760332201</v>
      </c>
      <c r="Q9" s="52">
        <f>AF71</f>
        <v>0.5</v>
      </c>
      <c r="S9" s="21" t="s">
        <v>200</v>
      </c>
      <c r="T9" s="25">
        <f>AF273</f>
        <v>-3436763.73802217</v>
      </c>
      <c r="U9" s="25">
        <f>AF274</f>
        <v>-3436763.73802217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-6708526.4760443401</v>
      </c>
      <c r="AA9" s="27">
        <f>AF279</f>
        <v>4295292.6126953196</v>
      </c>
      <c r="AB9" s="25">
        <f>AF280</f>
        <v>9143526.4760331791</v>
      </c>
      <c r="AC9" s="52">
        <f>AF281</f>
        <v>0.5</v>
      </c>
      <c r="AF9" s="10">
        <v>4153990.52164286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-2219345.8253080398</v>
      </c>
      <c r="I10" s="25">
        <f>AF74</f>
        <v>-2219345.8253080398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-2269345.8253077702</v>
      </c>
      <c r="N10" s="28">
        <f>SUM(H10:I10,M10)</f>
        <v>-6708037.4759238493</v>
      </c>
      <c r="O10" s="27">
        <f>AF79</f>
        <v>4290571.5466406196</v>
      </c>
      <c r="P10" s="25">
        <f>AF80</f>
        <v>9143037.4760313109</v>
      </c>
      <c r="Q10" s="52">
        <f>AF81</f>
        <v>0.5</v>
      </c>
      <c r="S10" s="21" t="s">
        <v>201</v>
      </c>
      <c r="T10" s="25">
        <f>AF283</f>
        <v>-3438500.2380221598</v>
      </c>
      <c r="U10" s="25">
        <f>AF284</f>
        <v>-3438500.2380221598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-6711999.4760443196</v>
      </c>
      <c r="AA10" s="27">
        <f>AF289</f>
        <v>4298387.1679628901</v>
      </c>
      <c r="AB10" s="25">
        <f>AF290</f>
        <v>9146999.4760330096</v>
      </c>
      <c r="AC10" s="52">
        <f>AF291</f>
        <v>0.5</v>
      </c>
      <c r="AF10" s="10">
        <v>8039560.9760486903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-1004182.82833432</v>
      </c>
      <c r="I11" s="25">
        <f>AF84</f>
        <v>-2575260.3530601501</v>
      </c>
      <c r="J11" s="25">
        <f>AF85</f>
        <v>-1054182.8283339499</v>
      </c>
      <c r="K11" s="25">
        <f>AF86</f>
        <v>-1054182.8283339499</v>
      </c>
      <c r="L11" s="25">
        <f>AF87</f>
        <v>165000</v>
      </c>
      <c r="M11" s="26">
        <f>AF88</f>
        <v>165000</v>
      </c>
      <c r="N11" s="28">
        <f>SUM(H11,J11:K11)</f>
        <v>-3112548.4850022197</v>
      </c>
      <c r="O11" s="27">
        <f>AF89</f>
        <v>3214686.9560840898</v>
      </c>
      <c r="P11" s="25">
        <f>AF90</f>
        <v>5122548.4850308402</v>
      </c>
      <c r="Q11" s="52">
        <f>AF91</f>
        <v>0.5</v>
      </c>
      <c r="S11" s="21" t="s">
        <v>202</v>
      </c>
      <c r="T11" s="25">
        <f>AF293</f>
        <v>-3439553.4849941898</v>
      </c>
      <c r="U11" s="25">
        <f>AF294</f>
        <v>-2572425.3527438999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-3109551.4849941898</v>
      </c>
      <c r="AA11" s="27">
        <f>AF299</f>
        <v>3212188.1308812401</v>
      </c>
      <c r="AB11" s="25">
        <f>AF300</f>
        <v>5119551.4850063901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-3286477.93239858</v>
      </c>
      <c r="I12" s="25">
        <f>AF94</f>
        <v>-1083826.6623630901</v>
      </c>
      <c r="J12" s="25">
        <f>AF95</f>
        <v>165000</v>
      </c>
      <c r="K12" s="25">
        <f>AF96</f>
        <v>165000</v>
      </c>
      <c r="L12" s="25">
        <f>AF97</f>
        <v>-1133826.66236281</v>
      </c>
      <c r="M12" s="26">
        <f>AF98</f>
        <v>-1133826.66236281</v>
      </c>
      <c r="N12" s="28">
        <f>SUM(I12,L12:M12)</f>
        <v>-3351479.9870887101</v>
      </c>
      <c r="O12" s="27">
        <f>AF99</f>
        <v>3475785.1658980502</v>
      </c>
      <c r="P12" s="25">
        <f>AF100</f>
        <v>5361479.9871159596</v>
      </c>
      <c r="Q12" s="52">
        <f>AF101</f>
        <v>0.5</v>
      </c>
      <c r="S12" s="21" t="s">
        <v>203</v>
      </c>
      <c r="T12" s="25">
        <f>AF303</f>
        <v>-3290992.9329022402</v>
      </c>
      <c r="U12" s="25">
        <f>AF304</f>
        <v>-3677316.9870643499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-3347314.9870643499</v>
      </c>
      <c r="AA12" s="27">
        <f>AF309</f>
        <v>3478310.4309038599</v>
      </c>
      <c r="AB12" s="25">
        <f>AF310</f>
        <v>5357314.9870738499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-1131924.3702465701</v>
      </c>
      <c r="I13" s="25">
        <f>AF104</f>
        <v>-1131924.3702465701</v>
      </c>
      <c r="J13" s="25">
        <f>AF105</f>
        <v>-1181924.3702469501</v>
      </c>
      <c r="K13" s="25">
        <f>AF106</f>
        <v>-1181924.3702469501</v>
      </c>
      <c r="L13" s="25">
        <f>AF107</f>
        <v>165000</v>
      </c>
      <c r="M13" s="26">
        <f>AF108</f>
        <v>165000</v>
      </c>
      <c r="N13" s="28">
        <f>SUM(H13:I13,J13:K13)</f>
        <v>-4627697.4809870403</v>
      </c>
      <c r="O13" s="27">
        <f>AF109</f>
        <v>3211462.41179218</v>
      </c>
      <c r="P13" s="25">
        <f>AF110</f>
        <v>7227697.4809997398</v>
      </c>
      <c r="Q13" s="52">
        <f>AF111</f>
        <v>0.5</v>
      </c>
      <c r="S13" s="21" t="s">
        <v>204</v>
      </c>
      <c r="T13" s="25">
        <f>AF313</f>
        <v>-2480317.9905074802</v>
      </c>
      <c r="U13" s="25">
        <f>AF314</f>
        <v>-2480317.9905074802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-4630633.9810149604</v>
      </c>
      <c r="AA13" s="27">
        <f>AF319</f>
        <v>3215379.6979469899</v>
      </c>
      <c r="AB13" s="25">
        <f>AF320</f>
        <v>7230633.9810253298</v>
      </c>
      <c r="AC13" s="52">
        <f>AF321</f>
        <v>0.5</v>
      </c>
      <c r="AF13" s="10">
        <v>-3076469.23801939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-1284491.9952454399</v>
      </c>
      <c r="I14" s="25">
        <f>AF114</f>
        <v>-1284491.9952454399</v>
      </c>
      <c r="J14" s="25">
        <f>AF115</f>
        <v>165000</v>
      </c>
      <c r="K14" s="25">
        <f>AF116</f>
        <v>165000</v>
      </c>
      <c r="L14" s="25">
        <f>AF117</f>
        <v>-1334491.99524573</v>
      </c>
      <c r="M14" s="26">
        <f>AF118</f>
        <v>-1334491.99524573</v>
      </c>
      <c r="N14" s="28">
        <f>SUM(H14:I14,L14:M14)</f>
        <v>-5237967.9809823399</v>
      </c>
      <c r="O14" s="27">
        <f>AF119</f>
        <v>3482961.40076531</v>
      </c>
      <c r="P14" s="25">
        <f>AF120</f>
        <v>7837967.9809926897</v>
      </c>
      <c r="Q14" s="52">
        <f>AF121</f>
        <v>0.5</v>
      </c>
      <c r="S14" s="21" t="s">
        <v>205</v>
      </c>
      <c r="T14" s="25">
        <f>AF323</f>
        <v>-2780685.9905165099</v>
      </c>
      <c r="U14" s="25">
        <f>AF324</f>
        <v>-2780685.9905165099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-5231369.9810330197</v>
      </c>
      <c r="AA14" s="27">
        <f>AF329</f>
        <v>3482226.0664983601</v>
      </c>
      <c r="AB14" s="25">
        <f>AF330</f>
        <v>7831369.9810414603</v>
      </c>
      <c r="AC14" s="52">
        <f>AF331</f>
        <v>0.5</v>
      </c>
      <c r="AF14" s="10">
        <v>-2563202.8517151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-1362963.1190086401</v>
      </c>
      <c r="I15" s="25">
        <f>AF124</f>
        <v>-1362963.1190086401</v>
      </c>
      <c r="J15" s="25">
        <f>AF125</f>
        <v>-1412963.11900897</v>
      </c>
      <c r="K15" s="25">
        <f>AF126</f>
        <v>165000</v>
      </c>
      <c r="L15" s="25">
        <f>AF127</f>
        <v>-1412963.11900897</v>
      </c>
      <c r="M15" s="26">
        <f>AF128</f>
        <v>165000</v>
      </c>
      <c r="N15" s="28">
        <f>SUM(H15:I15,J15,L15)</f>
        <v>-5551852.4760352205</v>
      </c>
      <c r="O15" s="27">
        <f>AF129</f>
        <v>3850819.9086394501</v>
      </c>
      <c r="P15" s="25">
        <f>AF130</f>
        <v>8151852.4760470903</v>
      </c>
      <c r="Q15" s="52">
        <f>AF131</f>
        <v>0.5</v>
      </c>
      <c r="S15" s="21" t="s">
        <v>206</v>
      </c>
      <c r="T15" s="25">
        <f>AF333</f>
        <v>-2941735.2380196499</v>
      </c>
      <c r="U15" s="25">
        <f>AF334</f>
        <v>-2941735.2380196499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-5553468.4760392997</v>
      </c>
      <c r="AA15" s="27">
        <f>AF339</f>
        <v>3848606.2279516798</v>
      </c>
      <c r="AB15" s="25">
        <f>AF340</f>
        <v>8153468.4760490302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-1364149.1190091199</v>
      </c>
      <c r="I16" s="25">
        <f>AF134</f>
        <v>-1364149.1190091199</v>
      </c>
      <c r="J16" s="25">
        <f>AF135</f>
        <v>-1414149.1190094501</v>
      </c>
      <c r="K16" s="25">
        <f>AF136</f>
        <v>165000</v>
      </c>
      <c r="L16" s="25">
        <f>AF137</f>
        <v>165000</v>
      </c>
      <c r="M16" s="26">
        <f>AF138</f>
        <v>-1414149.1190094501</v>
      </c>
      <c r="N16" s="28">
        <f>SUM(H16:I16,J16,M16)</f>
        <v>-5556596.47603714</v>
      </c>
      <c r="O16" s="27">
        <f>AF139</f>
        <v>3843796.0168113401</v>
      </c>
      <c r="P16" s="25">
        <f>AF140</f>
        <v>8156596.47604902</v>
      </c>
      <c r="Q16" s="52">
        <f>AF141</f>
        <v>0.5</v>
      </c>
      <c r="S16" s="21" t="s">
        <v>207</v>
      </c>
      <c r="T16" s="25">
        <f>AF343</f>
        <v>-2943069.2380196601</v>
      </c>
      <c r="U16" s="25">
        <f>AF344</f>
        <v>-2943069.2380196601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-5556136.4760393202</v>
      </c>
      <c r="AA16" s="27">
        <f>AF349</f>
        <v>3842353.8961527799</v>
      </c>
      <c r="AB16" s="25">
        <f>AF350</f>
        <v>8156136.4760490404</v>
      </c>
      <c r="AC16" s="52">
        <f>AF351</f>
        <v>0.5</v>
      </c>
      <c r="AF16" s="10">
        <v>-3126469.2380196601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-1364712.61900916</v>
      </c>
      <c r="I17" s="25">
        <f>AF144</f>
        <v>-1364712.61900916</v>
      </c>
      <c r="J17" s="25">
        <f>AF145</f>
        <v>165000</v>
      </c>
      <c r="K17" s="25">
        <f>AF146</f>
        <v>-1414712.6190094899</v>
      </c>
      <c r="L17" s="25">
        <f>AF147</f>
        <v>-1414712.6190094899</v>
      </c>
      <c r="M17" s="26">
        <f>AF148</f>
        <v>165000</v>
      </c>
      <c r="N17" s="28">
        <f>SUM(H17:I17,K17,L17)</f>
        <v>-5558850.4760373002</v>
      </c>
      <c r="O17" s="27">
        <f>AF149</f>
        <v>3851813.9632426398</v>
      </c>
      <c r="P17" s="25">
        <f>AF150</f>
        <v>8158850.4760490898</v>
      </c>
      <c r="Q17" s="52">
        <f>AF151</f>
        <v>0.5</v>
      </c>
      <c r="S17" s="21" t="s">
        <v>208</v>
      </c>
      <c r="T17" s="25">
        <f>AF353</f>
        <v>-2946119.4880186999</v>
      </c>
      <c r="U17" s="25">
        <f>AF354</f>
        <v>-2946119.4880186999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-5562236.9760373998</v>
      </c>
      <c r="AA17" s="27">
        <f>AF359</f>
        <v>3854683.2730177199</v>
      </c>
      <c r="AB17" s="25">
        <f>AF360</f>
        <v>8162236.9760470996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-1365071.9940091399</v>
      </c>
      <c r="I18" s="25">
        <f>AF154</f>
        <v>-1365071.9940091399</v>
      </c>
      <c r="J18" s="25">
        <f>AF155</f>
        <v>165000</v>
      </c>
      <c r="K18" s="25">
        <f>AF156</f>
        <v>-1415071.9940094701</v>
      </c>
      <c r="L18" s="25">
        <f>AF157</f>
        <v>165000</v>
      </c>
      <c r="M18" s="26">
        <f>AF158</f>
        <v>-1415071.9940094701</v>
      </c>
      <c r="N18" s="28">
        <f>SUM(H18:I18,K18,M18)</f>
        <v>-5560287.9760372201</v>
      </c>
      <c r="O18" s="27">
        <f>AF159</f>
        <v>3846257.10721215</v>
      </c>
      <c r="P18" s="25">
        <f>AF160</f>
        <v>8160287.9760490404</v>
      </c>
      <c r="Q18" s="52">
        <f>AF161</f>
        <v>0.5</v>
      </c>
      <c r="S18" s="21" t="s">
        <v>209</v>
      </c>
      <c r="T18" s="25">
        <f>AF363</f>
        <v>-2942790.2380186799</v>
      </c>
      <c r="U18" s="25">
        <f>AF364</f>
        <v>-2942790.2380186799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-5555578.4760373598</v>
      </c>
      <c r="AA18" s="27">
        <f>AF369</f>
        <v>3845432.01676714</v>
      </c>
      <c r="AB18" s="25">
        <f>AF370</f>
        <v>8155578.47604704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-724376.49619296205</v>
      </c>
      <c r="I19" s="25">
        <f>AF164</f>
        <v>-724376.49619296205</v>
      </c>
      <c r="J19" s="25">
        <f>AF165</f>
        <v>-774376.49619280105</v>
      </c>
      <c r="K19" s="25">
        <f>AF166</f>
        <v>-774376.49619280105</v>
      </c>
      <c r="L19" s="25">
        <f>AF167</f>
        <v>-774376.49619280105</v>
      </c>
      <c r="M19" s="26">
        <f>AF168</f>
        <v>165000</v>
      </c>
      <c r="N19" s="28">
        <f>SUM(H19:K19,L19)</f>
        <v>-3771882.4809643272</v>
      </c>
      <c r="O19" s="27">
        <f>AF169</f>
        <v>2893914.7207760098</v>
      </c>
      <c r="P19" s="25">
        <f>AF170</f>
        <v>6536882.4810114102</v>
      </c>
      <c r="Q19" s="52">
        <f>AF171</f>
        <v>0.5</v>
      </c>
      <c r="S19" s="21" t="s">
        <v>210</v>
      </c>
      <c r="T19" s="25">
        <f>AF373</f>
        <v>-2137716.2404916398</v>
      </c>
      <c r="U19" s="25">
        <f>AF374</f>
        <v>-2137716.2404916398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-3780429.4809832796</v>
      </c>
      <c r="AA19" s="27">
        <f>AF379</f>
        <v>2903797.8471818902</v>
      </c>
      <c r="AB19" s="25">
        <f>AF380</f>
        <v>6545429.4809964197</v>
      </c>
      <c r="AC19" s="52">
        <f>AF381</f>
        <v>0.5</v>
      </c>
      <c r="AF19" s="10">
        <v>4162470.16689893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-725524.99619082303</v>
      </c>
      <c r="I20" s="25">
        <f>AF174</f>
        <v>-725524.99619082303</v>
      </c>
      <c r="J20" s="25">
        <f>AF175</f>
        <v>-775524.99619065702</v>
      </c>
      <c r="K20" s="25">
        <f>AF176</f>
        <v>-775524.99619065702</v>
      </c>
      <c r="L20" s="25">
        <f>AF177</f>
        <v>165000</v>
      </c>
      <c r="M20" s="26">
        <f>AF178</f>
        <v>-775524.99619065702</v>
      </c>
      <c r="N20" s="28">
        <f>SUM(H20:K20,M20)</f>
        <v>-3777624.980953617</v>
      </c>
      <c r="O20" s="27">
        <f>AF179</f>
        <v>2898796.80113531</v>
      </c>
      <c r="P20" s="25">
        <f>AF180</f>
        <v>6542624.9810007503</v>
      </c>
      <c r="Q20" s="52">
        <f>AF181</f>
        <v>0.5</v>
      </c>
      <c r="S20" s="21" t="s">
        <v>211</v>
      </c>
      <c r="T20" s="25">
        <f>AF383</f>
        <v>-2138538.4904921502</v>
      </c>
      <c r="U20" s="25">
        <f>AF384</f>
        <v>-2138538.4904921502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-3782073.9809843004</v>
      </c>
      <c r="AA20" s="27">
        <f>AF389</f>
        <v>2902917.62669448</v>
      </c>
      <c r="AB20" s="25">
        <f>AF390</f>
        <v>6547073.9809975503</v>
      </c>
      <c r="AC20" s="52">
        <f>AF391</f>
        <v>0.5</v>
      </c>
      <c r="AF20" s="10">
        <v>8047938.4760466795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-783984.79619112599</v>
      </c>
      <c r="I21" s="25">
        <f>AF184</f>
        <v>-783984.79619112599</v>
      </c>
      <c r="J21" s="25">
        <f>AF185</f>
        <v>-833984.79619098594</v>
      </c>
      <c r="K21" s="25">
        <f>AF186</f>
        <v>165000</v>
      </c>
      <c r="L21" s="25">
        <f>AF187</f>
        <v>-833984.79619098594</v>
      </c>
      <c r="M21" s="26">
        <f>AF188</f>
        <v>-833984.79619098594</v>
      </c>
      <c r="N21" s="28">
        <f>SUM(H21:I21,L21:M21,J21)</f>
        <v>-4069923.9809552096</v>
      </c>
      <c r="O21" s="27">
        <f>AF189</f>
        <v>3031954.8212363198</v>
      </c>
      <c r="P21" s="25">
        <f>AF190</f>
        <v>6834923.9810041804</v>
      </c>
      <c r="Q21" s="52">
        <f>AF191</f>
        <v>0.5</v>
      </c>
      <c r="S21" s="21" t="s">
        <v>212</v>
      </c>
      <c r="T21" s="25">
        <f>AF393</f>
        <v>-2286256.4904932901</v>
      </c>
      <c r="U21" s="25">
        <f>AF394</f>
        <v>-2286256.4904932901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-4077509.9809865803</v>
      </c>
      <c r="AA21" s="27">
        <f>AF399</f>
        <v>3034768.21164467</v>
      </c>
      <c r="AB21" s="25">
        <f>AF400</f>
        <v>6842509.9809984202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-784741.39619312994</v>
      </c>
      <c r="I22" s="25">
        <f>AF194</f>
        <v>-784741.39619312994</v>
      </c>
      <c r="J22" s="25">
        <f>AF195</f>
        <v>165000</v>
      </c>
      <c r="K22" s="25">
        <f>AF196</f>
        <v>-834741.396192997</v>
      </c>
      <c r="L22" s="25">
        <f>AF197</f>
        <v>-834741.396192997</v>
      </c>
      <c r="M22" s="26">
        <f>AF198</f>
        <v>-834741.396192997</v>
      </c>
      <c r="N22" s="28">
        <f>SUM(H22:I22,L22:M22,K22)</f>
        <v>-4073706.9809652502</v>
      </c>
      <c r="O22" s="27">
        <f>AF199</f>
        <v>3033977.7916071001</v>
      </c>
      <c r="P22" s="25">
        <f>AF200</f>
        <v>6838706.9810141604</v>
      </c>
      <c r="Q22" s="52">
        <f>AF201</f>
        <v>0.5</v>
      </c>
      <c r="S22" s="21" t="s">
        <v>219</v>
      </c>
      <c r="T22" s="25">
        <f>AF403</f>
        <v>-2283404.4904817999</v>
      </c>
      <c r="U22" s="25">
        <f>AF404</f>
        <v>-2283404.4904817999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-4071805.9809635999</v>
      </c>
      <c r="AA22" s="27">
        <f>AF409</f>
        <v>3029553.4406500501</v>
      </c>
      <c r="AB22" s="25">
        <f>AF410</f>
        <v>6836805.9809754305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-349284.49765255401</v>
      </c>
      <c r="I23" s="25">
        <f>AF204</f>
        <v>-349284.49765255401</v>
      </c>
      <c r="J23" s="25">
        <f>AF205</f>
        <v>-399284.497651888</v>
      </c>
      <c r="K23" s="25">
        <f>AF206</f>
        <v>-399284.497651888</v>
      </c>
      <c r="L23" s="25">
        <f>AF207</f>
        <v>-399284.497651888</v>
      </c>
      <c r="M23" s="26">
        <f>AF208</f>
        <v>-399284.497651888</v>
      </c>
      <c r="N23" s="28">
        <f>SUM(H23:M23)</f>
        <v>-2295706.9859126601</v>
      </c>
      <c r="O23" s="27">
        <f>AF209</f>
        <v>2086731.2613520001</v>
      </c>
      <c r="P23" s="25">
        <f>AF210</f>
        <v>5225706.9859320801</v>
      </c>
      <c r="Q23" s="52">
        <f>AF211</f>
        <v>0.5</v>
      </c>
      <c r="S23" s="21" t="s">
        <v>213</v>
      </c>
      <c r="T23" s="25">
        <f>AF413</f>
        <v>-1479271.74296955</v>
      </c>
      <c r="U23" s="25">
        <f>AF414</f>
        <v>-1479271.74296955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-2298539.4859390999</v>
      </c>
      <c r="AA23" s="27">
        <f>AF419</f>
        <v>2088080.2412139999</v>
      </c>
      <c r="AB23" s="25">
        <f>AF420</f>
        <v>5228539.4859568104</v>
      </c>
      <c r="AC23" s="52">
        <f>AF421</f>
        <v>0.5</v>
      </c>
      <c r="AF23" s="10">
        <v>-3298080.43369286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-3201979.9880181402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90000</v>
      </c>
      <c r="I26" s="28">
        <f t="shared" si="3"/>
        <v>90000</v>
      </c>
      <c r="J26" s="28">
        <f t="shared" si="3"/>
        <v>165000</v>
      </c>
      <c r="K26" s="28">
        <f t="shared" si="3"/>
        <v>165000</v>
      </c>
      <c r="L26" s="28">
        <f t="shared" si="3"/>
        <v>165000</v>
      </c>
      <c r="M26" s="28">
        <f t="shared" si="3"/>
        <v>165000</v>
      </c>
      <c r="Q26" s="9"/>
      <c r="S26" s="9" t="s">
        <v>272</v>
      </c>
      <c r="T26" s="28">
        <f t="shared" ref="T26:Y26" si="4">MAX(T2:T23)</f>
        <v>90000</v>
      </c>
      <c r="U26" s="28">
        <f t="shared" si="4"/>
        <v>90000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-3251979.98801838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4296709.0526968604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8298959.9760435903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-3292830.4331072099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0</v>
      </c>
      <c r="K34" s="52"/>
      <c r="L34" s="52"/>
      <c r="M34" s="52"/>
      <c r="O34" s="10" t="b">
        <f t="shared" si="9"/>
        <v>0</v>
      </c>
      <c r="P34" s="10">
        <f t="shared" si="7"/>
        <v>3</v>
      </c>
      <c r="R34" s="9">
        <v>5</v>
      </c>
      <c r="S34" s="21" t="s">
        <v>198</v>
      </c>
      <c r="T34" s="52" t="b">
        <f>T7&gt;=T$2</f>
        <v>0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2</v>
      </c>
      <c r="AF34" s="10">
        <v>-3197077.73801518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0</v>
      </c>
      <c r="L35" s="52"/>
      <c r="M35" s="52"/>
      <c r="O35" s="10" t="b">
        <f t="shared" si="9"/>
        <v>0</v>
      </c>
      <c r="P35" s="10">
        <f t="shared" si="7"/>
        <v>3</v>
      </c>
      <c r="R35" s="9">
        <v>6</v>
      </c>
      <c r="S35" s="21" t="s">
        <v>199</v>
      </c>
      <c r="T35" s="52" t="b">
        <f>T8&gt;=T$2</f>
        <v>0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2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0</v>
      </c>
      <c r="M36" s="52"/>
      <c r="O36" s="10" t="b">
        <f t="shared" si="9"/>
        <v>0</v>
      </c>
      <c r="P36" s="10">
        <f t="shared" si="7"/>
        <v>3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N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0</v>
      </c>
      <c r="O37" s="10" t="b">
        <f t="shared" si="9"/>
        <v>0</v>
      </c>
      <c r="P37" s="10">
        <f t="shared" si="7"/>
        <v>3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0</v>
      </c>
      <c r="I38" s="52"/>
      <c r="J38" s="52" t="b">
        <f>J11&gt;=J$2</f>
        <v>0</v>
      </c>
      <c r="K38" s="52" t="b">
        <f>K11&gt;=K$2</f>
        <v>0</v>
      </c>
      <c r="L38" s="52"/>
      <c r="M38" s="52"/>
      <c r="O38" s="10" t="b">
        <f t="shared" si="9"/>
        <v>0</v>
      </c>
      <c r="P38" s="10">
        <f t="shared" si="7"/>
        <v>3</v>
      </c>
      <c r="R38" s="9">
        <v>9</v>
      </c>
      <c r="S38" s="21" t="s">
        <v>202</v>
      </c>
      <c r="T38" s="52" t="b">
        <f>T11&gt;=T$2</f>
        <v>0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0</v>
      </c>
      <c r="AB38" s="10">
        <f t="shared" si="8"/>
        <v>1</v>
      </c>
      <c r="AF38" s="10">
        <v>-3247077.7380154398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N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0</v>
      </c>
      <c r="J39" s="52"/>
      <c r="K39" s="52"/>
      <c r="L39" s="52" t="b">
        <f>L12&gt;=L$2</f>
        <v>0</v>
      </c>
      <c r="M39" s="52" t="b">
        <f>M12&gt;=M$2</f>
        <v>0</v>
      </c>
      <c r="O39" s="10" t="b">
        <f t="shared" si="9"/>
        <v>0</v>
      </c>
      <c r="P39" s="10">
        <f t="shared" si="7"/>
        <v>3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4294651.2730127098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0</v>
      </c>
      <c r="I40" s="52" t="b">
        <f t="shared" si="13"/>
        <v>0</v>
      </c>
      <c r="J40" s="52" t="b">
        <f>J13&gt;=J$2</f>
        <v>0</v>
      </c>
      <c r="K40" s="52" t="b">
        <f>K13&gt;=K$2</f>
        <v>0</v>
      </c>
      <c r="L40" s="52"/>
      <c r="M40" s="52"/>
      <c r="O40" s="10" t="b">
        <f t="shared" si="9"/>
        <v>0</v>
      </c>
      <c r="P40" s="10">
        <f t="shared" si="7"/>
        <v>4</v>
      </c>
      <c r="R40" s="9">
        <v>11</v>
      </c>
      <c r="S40" s="21" t="s">
        <v>204</v>
      </c>
      <c r="T40" s="52" t="b">
        <f t="shared" ref="T40:T50" si="16">T13&gt;=T$2</f>
        <v>0</v>
      </c>
      <c r="U40" s="52" t="b">
        <f t="shared" si="14"/>
        <v>0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0</v>
      </c>
      <c r="AB40" s="10">
        <f t="shared" si="8"/>
        <v>2</v>
      </c>
      <c r="AF40" s="10">
        <v>8289155.4760376997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0</v>
      </c>
      <c r="I41" s="52" t="b">
        <f t="shared" si="13"/>
        <v>0</v>
      </c>
      <c r="J41" s="52"/>
      <c r="K41" s="52"/>
      <c r="L41" s="52" t="b">
        <f>L14&gt;=L$2</f>
        <v>0</v>
      </c>
      <c r="M41" s="52" t="b">
        <f>M14&gt;=M$2</f>
        <v>0</v>
      </c>
      <c r="O41" s="10" t="b">
        <f t="shared" si="9"/>
        <v>0</v>
      </c>
      <c r="P41" s="10">
        <f t="shared" si="7"/>
        <v>4</v>
      </c>
      <c r="R41" s="9">
        <v>12</v>
      </c>
      <c r="S41" s="21" t="s">
        <v>205</v>
      </c>
      <c r="T41" s="52" t="b">
        <f t="shared" si="16"/>
        <v>0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2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0</v>
      </c>
      <c r="I42" s="52" t="b">
        <f t="shared" si="13"/>
        <v>0</v>
      </c>
      <c r="J42" s="52" t="b">
        <f>J15&gt;=J$2</f>
        <v>0</v>
      </c>
      <c r="K42" s="52"/>
      <c r="L42" s="52" t="b">
        <f>L15&gt;=L$2</f>
        <v>0</v>
      </c>
      <c r="M42" s="52"/>
      <c r="O42" s="10" t="b">
        <f t="shared" si="9"/>
        <v>0</v>
      </c>
      <c r="P42" s="10">
        <f t="shared" si="7"/>
        <v>4</v>
      </c>
      <c r="R42" s="9">
        <v>13</v>
      </c>
      <c r="S42" s="21" t="s">
        <v>206</v>
      </c>
      <c r="T42" s="52" t="b">
        <f t="shared" si="16"/>
        <v>0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2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0</v>
      </c>
      <c r="I43" s="52" t="b">
        <f t="shared" si="13"/>
        <v>0</v>
      </c>
      <c r="J43" s="52" t="b">
        <f>J16&gt;=J$2</f>
        <v>0</v>
      </c>
      <c r="K43" s="52"/>
      <c r="L43" s="52"/>
      <c r="M43" s="52" t="b">
        <f>M16&gt;=M$2</f>
        <v>0</v>
      </c>
      <c r="O43" s="10" t="b">
        <f t="shared" si="9"/>
        <v>0</v>
      </c>
      <c r="P43" s="10">
        <f t="shared" si="7"/>
        <v>4</v>
      </c>
      <c r="R43" s="9">
        <v>14</v>
      </c>
      <c r="S43" s="21" t="s">
        <v>207</v>
      </c>
      <c r="T43" s="52" t="b">
        <f t="shared" si="16"/>
        <v>0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2</v>
      </c>
      <c r="AF43" s="10">
        <v>-2118308.8253106601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0</v>
      </c>
      <c r="I44" s="52" t="b">
        <f t="shared" si="13"/>
        <v>0</v>
      </c>
      <c r="J44" s="52"/>
      <c r="K44" s="52" t="b">
        <f>K17&gt;=K$2</f>
        <v>0</v>
      </c>
      <c r="L44" s="52" t="b">
        <f>L17&gt;=L$2</f>
        <v>0</v>
      </c>
      <c r="M44" s="52"/>
      <c r="O44" s="10" t="b">
        <f t="shared" si="9"/>
        <v>0</v>
      </c>
      <c r="P44" s="10">
        <f t="shared" si="7"/>
        <v>4</v>
      </c>
      <c r="R44" s="9">
        <v>15</v>
      </c>
      <c r="S44" s="21" t="s">
        <v>208</v>
      </c>
      <c r="T44" s="52" t="b">
        <f t="shared" si="16"/>
        <v>0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2</v>
      </c>
      <c r="AF44" s="10">
        <v>-2118308.8253106601</v>
      </c>
    </row>
    <row r="45" spans="1:32" x14ac:dyDescent="0.25">
      <c r="A45" s="21" t="s">
        <v>210</v>
      </c>
      <c r="B45" s="52" t="str">
        <f t="shared" si="5"/>
        <v>N</v>
      </c>
      <c r="C45" s="52" t="str">
        <f t="shared" si="6"/>
        <v>N</v>
      </c>
      <c r="D45" s="9"/>
      <c r="E45" s="9"/>
      <c r="F45" s="9">
        <v>16</v>
      </c>
      <c r="G45" s="21" t="s">
        <v>209</v>
      </c>
      <c r="H45" s="52" t="b">
        <f t="shared" si="15"/>
        <v>0</v>
      </c>
      <c r="I45" s="52" t="b">
        <f t="shared" si="13"/>
        <v>0</v>
      </c>
      <c r="J45" s="52"/>
      <c r="K45" s="52" t="b">
        <f>K18&gt;=K$2</f>
        <v>0</v>
      </c>
      <c r="L45" s="52"/>
      <c r="M45" s="52" t="b">
        <f>M18&gt;=M$2</f>
        <v>0</v>
      </c>
      <c r="O45" s="10" t="b">
        <f t="shared" si="9"/>
        <v>0</v>
      </c>
      <c r="P45" s="10">
        <f t="shared" si="7"/>
        <v>4</v>
      </c>
      <c r="R45" s="9">
        <v>16</v>
      </c>
      <c r="S45" s="21" t="s">
        <v>209</v>
      </c>
      <c r="T45" s="52" t="b">
        <f t="shared" si="16"/>
        <v>0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2</v>
      </c>
      <c r="AF45" s="10">
        <v>-2168308.8253100398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N</v>
      </c>
      <c r="D46" s="9"/>
      <c r="E46" s="9"/>
      <c r="F46" s="9">
        <v>17</v>
      </c>
      <c r="G46" s="21" t="s">
        <v>210</v>
      </c>
      <c r="H46" s="52" t="b">
        <f t="shared" si="15"/>
        <v>0</v>
      </c>
      <c r="I46" s="52" t="b">
        <f t="shared" si="13"/>
        <v>0</v>
      </c>
      <c r="J46" s="52" t="b">
        <f>J19&gt;=J$2</f>
        <v>0</v>
      </c>
      <c r="K46" s="52" t="b">
        <f>K19&gt;=K$2</f>
        <v>0</v>
      </c>
      <c r="L46" s="52" t="b">
        <f>L19&gt;=L$2</f>
        <v>0</v>
      </c>
      <c r="M46" s="52"/>
      <c r="O46" s="10" t="b">
        <f t="shared" si="9"/>
        <v>0</v>
      </c>
      <c r="P46" s="10">
        <f t="shared" si="7"/>
        <v>5</v>
      </c>
      <c r="R46" s="9">
        <v>17</v>
      </c>
      <c r="S46" s="21" t="s">
        <v>210</v>
      </c>
      <c r="T46" s="52" t="b">
        <f t="shared" si="16"/>
        <v>0</v>
      </c>
      <c r="U46" s="52" t="b">
        <f t="shared" si="14"/>
        <v>0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0</v>
      </c>
      <c r="AB46" s="10">
        <f t="shared" si="8"/>
        <v>2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N</v>
      </c>
      <c r="D47" s="9"/>
      <c r="E47" s="9"/>
      <c r="F47" s="9">
        <v>18</v>
      </c>
      <c r="G47" s="21" t="s">
        <v>211</v>
      </c>
      <c r="H47" s="52" t="b">
        <f t="shared" si="15"/>
        <v>0</v>
      </c>
      <c r="I47" s="52" t="b">
        <f t="shared" si="13"/>
        <v>0</v>
      </c>
      <c r="J47" s="52" t="b">
        <f>J20&gt;=J$2</f>
        <v>0</v>
      </c>
      <c r="K47" s="52" t="b">
        <f>K20&gt;=K$2</f>
        <v>0</v>
      </c>
      <c r="L47" s="52"/>
      <c r="M47" s="52" t="b">
        <f>M20&gt;=M$2</f>
        <v>0</v>
      </c>
      <c r="O47" s="10" t="b">
        <f t="shared" si="9"/>
        <v>0</v>
      </c>
      <c r="P47" s="10">
        <f t="shared" si="7"/>
        <v>5</v>
      </c>
      <c r="R47" s="9">
        <v>18</v>
      </c>
      <c r="S47" s="21" t="s">
        <v>211</v>
      </c>
      <c r="T47" s="52" t="b">
        <f t="shared" si="16"/>
        <v>0</v>
      </c>
      <c r="U47" s="52" t="b">
        <f t="shared" si="14"/>
        <v>0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0</v>
      </c>
      <c r="AB47" s="10">
        <f t="shared" si="8"/>
        <v>2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N</v>
      </c>
      <c r="F48" s="9">
        <v>19</v>
      </c>
      <c r="G48" s="21" t="s">
        <v>212</v>
      </c>
      <c r="H48" s="52" t="b">
        <f t="shared" si="15"/>
        <v>0</v>
      </c>
      <c r="I48" s="52" t="b">
        <f t="shared" si="13"/>
        <v>0</v>
      </c>
      <c r="J48" s="52" t="b">
        <f>J21&gt;=J$2</f>
        <v>0</v>
      </c>
      <c r="K48" s="52"/>
      <c r="L48" s="52" t="b">
        <f>L21&gt;=L$2</f>
        <v>0</v>
      </c>
      <c r="M48" s="52" t="b">
        <f>M21&gt;=M$2</f>
        <v>0</v>
      </c>
      <c r="O48" s="10" t="b">
        <f t="shared" si="9"/>
        <v>0</v>
      </c>
      <c r="P48" s="10">
        <f t="shared" si="7"/>
        <v>5</v>
      </c>
      <c r="R48" s="9">
        <v>19</v>
      </c>
      <c r="S48" s="21" t="s">
        <v>212</v>
      </c>
      <c r="T48" s="52" t="b">
        <f t="shared" si="16"/>
        <v>0</v>
      </c>
      <c r="U48" s="52" t="b">
        <f t="shared" si="14"/>
        <v>0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0</v>
      </c>
      <c r="AB48" s="10">
        <f t="shared" si="8"/>
        <v>2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N</v>
      </c>
      <c r="F49" s="9">
        <v>20</v>
      </c>
      <c r="G49" s="21" t="s">
        <v>219</v>
      </c>
      <c r="H49" s="52" t="b">
        <f t="shared" si="15"/>
        <v>0</v>
      </c>
      <c r="I49" s="52" t="b">
        <f t="shared" si="13"/>
        <v>0</v>
      </c>
      <c r="J49" s="52"/>
      <c r="K49" s="52" t="b">
        <f>K22&gt;=K$2</f>
        <v>0</v>
      </c>
      <c r="L49" s="52" t="b">
        <f>L22&gt;=L$2</f>
        <v>0</v>
      </c>
      <c r="M49" s="52" t="b">
        <f>M22&gt;=M$2</f>
        <v>0</v>
      </c>
      <c r="O49" s="10" t="b">
        <f t="shared" si="9"/>
        <v>0</v>
      </c>
      <c r="P49" s="10">
        <f t="shared" si="7"/>
        <v>5</v>
      </c>
      <c r="R49" s="9">
        <v>20</v>
      </c>
      <c r="S49" s="21" t="s">
        <v>219</v>
      </c>
      <c r="T49" s="52" t="b">
        <f t="shared" si="16"/>
        <v>0</v>
      </c>
      <c r="U49" s="52" t="b">
        <f t="shared" si="14"/>
        <v>0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0</v>
      </c>
      <c r="AB49" s="10">
        <f t="shared" si="8"/>
        <v>2</v>
      </c>
      <c r="AF49" s="10">
        <v>4156659.7176637598</v>
      </c>
    </row>
    <row r="50" spans="1:32" x14ac:dyDescent="0.25">
      <c r="F50" s="9">
        <v>21</v>
      </c>
      <c r="G50" s="21" t="s">
        <v>213</v>
      </c>
      <c r="H50" s="52" t="b">
        <f t="shared" si="15"/>
        <v>0</v>
      </c>
      <c r="I50" s="52" t="b">
        <f t="shared" si="13"/>
        <v>0</v>
      </c>
      <c r="J50" s="52" t="b">
        <f>J23&gt;=J$2</f>
        <v>0</v>
      </c>
      <c r="K50" s="52" t="b">
        <f>K23&gt;=K$2</f>
        <v>0</v>
      </c>
      <c r="L50" s="52" t="b">
        <f>L23&gt;=L$2</f>
        <v>0</v>
      </c>
      <c r="M50" s="52" t="b">
        <f>M23&gt;=M$2</f>
        <v>0</v>
      </c>
      <c r="O50" s="10" t="b">
        <f t="shared" si="9"/>
        <v>0</v>
      </c>
      <c r="P50" s="10">
        <f t="shared" si="7"/>
        <v>6</v>
      </c>
      <c r="R50" s="9">
        <v>21</v>
      </c>
      <c r="S50" s="21" t="s">
        <v>213</v>
      </c>
      <c r="T50" s="52" t="b">
        <f t="shared" si="16"/>
        <v>0</v>
      </c>
      <c r="U50" s="52" t="b">
        <f t="shared" si="14"/>
        <v>0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0</v>
      </c>
      <c r="AB50" s="10">
        <f t="shared" si="8"/>
        <v>2</v>
      </c>
      <c r="AF50" s="10">
        <v>8839926.4760485794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-2122973.99197724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-2122973.99197724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-2172973.9919766202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0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3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0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3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4166014.0280809798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0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3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8853921.9760478009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0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3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0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-2219761.8253086898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0</v>
      </c>
      <c r="AB64" s="10">
        <f t="shared" si="20"/>
        <v>2</v>
      </c>
      <c r="AF64" s="10">
        <v>-2219761.8253086898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-2269761.82530841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4298276.4731323402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0</v>
      </c>
      <c r="AB70" s="10">
        <f t="shared" si="20"/>
        <v>2</v>
      </c>
      <c r="AF70" s="10">
        <v>9144285.4760332201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0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0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0</v>
      </c>
      <c r="AB73" s="10">
        <f t="shared" si="20"/>
        <v>2</v>
      </c>
      <c r="AF73" s="10">
        <v>-2219345.8253080398</v>
      </c>
    </row>
    <row r="74" spans="6:32" x14ac:dyDescent="0.25">
      <c r="F74" s="9">
        <v>21</v>
      </c>
      <c r="G74" s="21" t="s">
        <v>213</v>
      </c>
      <c r="H74" s="52" t="b">
        <f t="shared" si="25"/>
        <v>0</v>
      </c>
      <c r="I74" s="52" t="b">
        <f t="shared" si="23"/>
        <v>0</v>
      </c>
      <c r="J74" s="52" t="b">
        <f>J23=J$26</f>
        <v>0</v>
      </c>
      <c r="K74" s="52" t="b">
        <f>K23=K$26</f>
        <v>0</v>
      </c>
      <c r="L74" s="52" t="b">
        <f>L23=L$26</f>
        <v>0</v>
      </c>
      <c r="M74" s="52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6</v>
      </c>
      <c r="R74" s="9">
        <v>21</v>
      </c>
      <c r="S74" s="21" t="s">
        <v>213</v>
      </c>
      <c r="T74" s="52" t="b">
        <f t="shared" si="26"/>
        <v>0</v>
      </c>
      <c r="U74" s="52" t="b">
        <f t="shared" si="24"/>
        <v>0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0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0</v>
      </c>
      <c r="AB74" s="10">
        <f t="shared" si="20"/>
        <v>2</v>
      </c>
      <c r="AF74" s="10">
        <v>-2219345.8253080398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-2269345.8253077702</v>
      </c>
    </row>
    <row r="79" spans="6:32" x14ac:dyDescent="0.25">
      <c r="AF79" s="10">
        <v>4290571.5466406196</v>
      </c>
    </row>
    <row r="80" spans="6:32" x14ac:dyDescent="0.25">
      <c r="AF80" s="10">
        <v>9143037.4760313109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-1004182.82833432</v>
      </c>
    </row>
    <row r="84" spans="32:32" x14ac:dyDescent="0.25">
      <c r="AF84" s="10">
        <v>-2575260.3530601501</v>
      </c>
    </row>
    <row r="85" spans="32:32" x14ac:dyDescent="0.25">
      <c r="AF85" s="10">
        <v>-1054182.8283339499</v>
      </c>
    </row>
    <row r="86" spans="32:32" x14ac:dyDescent="0.25">
      <c r="AF86" s="10">
        <v>-1054182.8283339499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3214686.9560840898</v>
      </c>
    </row>
    <row r="90" spans="32:32" x14ac:dyDescent="0.25">
      <c r="AF90" s="10">
        <v>5122548.4850308402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-3286477.93239858</v>
      </c>
    </row>
    <row r="94" spans="32:32" x14ac:dyDescent="0.25">
      <c r="AF94" s="10">
        <v>-1083826.6623630901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-1133826.66236281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-1133826.66236281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3475785.1658980502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5361479.9871159596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-1131924.3702465701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-1131924.3702465701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-1181924.3702469501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-1181924.3702469501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3211462.41179218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7227697.4809997398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-1284491.9952454399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-1284491.9952454399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-1334491.99524573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-1334491.99524573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3482961.40076531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7837967.9809926897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-1362963.1190086401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-1362963.1190086401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-1412963.11900897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-1412963.11900897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3850819.9086394501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8151852.4760470903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-1364149.1190091199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-1364149.1190091199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-1414149.1190094501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-1414149.1190094501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3843796.0168113401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8156596.47604902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-1364712.61900916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-1364712.61900916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-1414712.6190094899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-1414712.6190094899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3851813.9632426398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8158850.4760490898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-1365071.9940091399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-1365071.9940091399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-1415071.9940094701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-1415071.9940094701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3846257.10721215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8160287.9760490404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-724376.49619296205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-724376.49619296205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-774376.49619280105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-774376.49619280105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-774376.49619280105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2893914.7207760098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6536882.4810114102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-725524.99619082303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-725524.99619082303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-775524.99619065702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-775524.99619065702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-775524.99619065702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2898796.80113531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6542624.9810007503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-783984.79619112599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-783984.79619112599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-833984.79619098594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-833984.79619098594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-833984.79619098594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3031954.8212363198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6834923.9810041804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-784741.39619312994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-784741.39619312994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-834741.396192997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-834741.396192997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-834741.396192997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3033977.7916071001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6838706.9810141604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-349284.49765255401</v>
      </c>
    </row>
    <row r="204" spans="7:32" x14ac:dyDescent="0.25">
      <c r="AF204" s="10">
        <v>-349284.49765255401</v>
      </c>
    </row>
    <row r="205" spans="7:32" x14ac:dyDescent="0.25">
      <c r="AF205" s="10">
        <v>-399284.497651888</v>
      </c>
    </row>
    <row r="206" spans="7:32" x14ac:dyDescent="0.25">
      <c r="AF206" s="10">
        <v>-399284.497651888</v>
      </c>
    </row>
    <row r="207" spans="7:32" x14ac:dyDescent="0.25">
      <c r="AF207" s="10">
        <v>-399284.497651888</v>
      </c>
    </row>
    <row r="208" spans="7:32" x14ac:dyDescent="0.25">
      <c r="AF208" s="10">
        <v>-399284.497651888</v>
      </c>
    </row>
    <row r="209" spans="32:32" x14ac:dyDescent="0.25">
      <c r="AF209" s="10">
        <v>2086731.2613520001</v>
      </c>
    </row>
    <row r="210" spans="32:32" x14ac:dyDescent="0.25">
      <c r="AF210" s="10">
        <v>5225706.9859320801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-6370877.97604194</v>
      </c>
    </row>
    <row r="214" spans="32:32" x14ac:dyDescent="0.25">
      <c r="AF214" s="10">
        <v>-2565757.8520001201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4157516.7663864102</v>
      </c>
    </row>
    <row r="220" spans="32:32" x14ac:dyDescent="0.25">
      <c r="AF220" s="10">
        <v>8050876.97604864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-6364207.4760380499</v>
      </c>
    </row>
    <row r="224" spans="32:32" x14ac:dyDescent="0.25">
      <c r="AF224" s="10">
        <v>-2570202.85249596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4160946.7826508698</v>
      </c>
    </row>
    <row r="230" spans="32:32" x14ac:dyDescent="0.25">
      <c r="AF230" s="10">
        <v>8044206.4760447601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-3299935.43389979</v>
      </c>
    </row>
    <row r="234" spans="32:32" x14ac:dyDescent="0.25">
      <c r="AF234" s="10">
        <v>-6609836.4760431396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4297836.0932300696</v>
      </c>
    </row>
    <row r="240" spans="32:32" x14ac:dyDescent="0.25">
      <c r="AF240" s="10">
        <v>8289835.4760494204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-3308300.4348329301</v>
      </c>
    </row>
    <row r="244" spans="32:32" x14ac:dyDescent="0.25">
      <c r="AF244" s="10">
        <v>-6615724.4760431498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4294286.06738164</v>
      </c>
    </row>
    <row r="250" spans="32:32" x14ac:dyDescent="0.25">
      <c r="AF250" s="10">
        <v>8295723.4760494297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-3289057.7380214902</v>
      </c>
    </row>
    <row r="254" spans="32:32" x14ac:dyDescent="0.25">
      <c r="AF254" s="10">
        <v>-3289057.7380214902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4162285.7679332602</v>
      </c>
    </row>
    <row r="260" spans="32:32" x14ac:dyDescent="0.25">
      <c r="AF260" s="10">
        <v>8848114.4760481194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-3288436.7380214799</v>
      </c>
    </row>
    <row r="264" spans="32:32" x14ac:dyDescent="0.25">
      <c r="AF264" s="10">
        <v>-3288436.7380214799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4158971.3722051601</v>
      </c>
    </row>
    <row r="270" spans="32:32" x14ac:dyDescent="0.25">
      <c r="AF270" s="10">
        <v>8846872.4760482293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-3436763.73802217</v>
      </c>
    </row>
    <row r="274" spans="32:32" x14ac:dyDescent="0.25">
      <c r="AF274" s="10">
        <v>-3436763.73802217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4295292.6126953196</v>
      </c>
    </row>
    <row r="280" spans="32:32" x14ac:dyDescent="0.25">
      <c r="AF280" s="10">
        <v>9143526.4760331791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-3438500.2380221598</v>
      </c>
    </row>
    <row r="284" spans="32:32" x14ac:dyDescent="0.25">
      <c r="AF284" s="10">
        <v>-3438500.2380221598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4298387.1679628901</v>
      </c>
    </row>
    <row r="290" spans="32:32" x14ac:dyDescent="0.25">
      <c r="AF290" s="10">
        <v>9146999.4760330096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-3439553.4849941898</v>
      </c>
    </row>
    <row r="294" spans="32:32" x14ac:dyDescent="0.25">
      <c r="AF294" s="10">
        <v>-2572425.3527438999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3212188.1308812401</v>
      </c>
    </row>
    <row r="300" spans="32:32" x14ac:dyDescent="0.25">
      <c r="AF300" s="10">
        <v>5119551.4850063901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-3290992.9329022402</v>
      </c>
    </row>
    <row r="304" spans="32:32" x14ac:dyDescent="0.25">
      <c r="AF304" s="10">
        <v>-3677316.9870643499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3478310.4309038599</v>
      </c>
    </row>
    <row r="310" spans="32:32" x14ac:dyDescent="0.25">
      <c r="AF310" s="10">
        <v>5357314.9870738499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-2480317.9905074802</v>
      </c>
    </row>
    <row r="314" spans="32:32" x14ac:dyDescent="0.25">
      <c r="AF314" s="10">
        <v>-2480317.9905074802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3215379.6979469899</v>
      </c>
    </row>
    <row r="320" spans="32:32" x14ac:dyDescent="0.25">
      <c r="AF320" s="10">
        <v>7230633.9810253298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-2780685.9905165099</v>
      </c>
    </row>
    <row r="324" spans="32:32" x14ac:dyDescent="0.25">
      <c r="AF324" s="10">
        <v>-2780685.9905165099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3482226.0664983601</v>
      </c>
    </row>
    <row r="330" spans="32:32" x14ac:dyDescent="0.25">
      <c r="AF330" s="10">
        <v>7831369.9810414603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-2941735.2380196499</v>
      </c>
    </row>
    <row r="334" spans="32:32" x14ac:dyDescent="0.25">
      <c r="AF334" s="10">
        <v>-2941735.2380196499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3848606.2279516798</v>
      </c>
    </row>
    <row r="340" spans="32:32" x14ac:dyDescent="0.25">
      <c r="AF340" s="10">
        <v>8153468.4760490302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-2943069.2380196601</v>
      </c>
    </row>
    <row r="344" spans="32:32" x14ac:dyDescent="0.25">
      <c r="AF344" s="10">
        <v>-2943069.2380196601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3842353.8961527799</v>
      </c>
    </row>
    <row r="350" spans="32:32" x14ac:dyDescent="0.25">
      <c r="AF350" s="10">
        <v>8156136.4760490404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-2946119.4880186999</v>
      </c>
    </row>
    <row r="354" spans="32:32" x14ac:dyDescent="0.25">
      <c r="AF354" s="10">
        <v>-2946119.4880186999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3854683.2730177199</v>
      </c>
    </row>
    <row r="360" spans="32:32" x14ac:dyDescent="0.25">
      <c r="AF360" s="10">
        <v>8162236.9760470996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-2942790.2380186799</v>
      </c>
    </row>
    <row r="364" spans="32:32" x14ac:dyDescent="0.25">
      <c r="AF364" s="10">
        <v>-2942790.2380186799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3845432.01676714</v>
      </c>
    </row>
    <row r="370" spans="32:32" x14ac:dyDescent="0.25">
      <c r="AF370" s="10">
        <v>8155578.47604704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-2137716.2404916398</v>
      </c>
    </row>
    <row r="374" spans="32:32" x14ac:dyDescent="0.25">
      <c r="AF374" s="10">
        <v>-2137716.2404916398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2903797.8471818902</v>
      </c>
    </row>
    <row r="380" spans="32:32" x14ac:dyDescent="0.25">
      <c r="AF380" s="10">
        <v>6545429.4809964197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-2138538.4904921502</v>
      </c>
    </row>
    <row r="384" spans="32:32" x14ac:dyDescent="0.25">
      <c r="AF384" s="10">
        <v>-2138538.4904921502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2902917.62669448</v>
      </c>
    </row>
    <row r="390" spans="32:32" x14ac:dyDescent="0.25">
      <c r="AF390" s="10">
        <v>6547073.9809975503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-2286256.4904932901</v>
      </c>
    </row>
    <row r="394" spans="32:32" x14ac:dyDescent="0.25">
      <c r="AF394" s="10">
        <v>-2286256.4904932901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3034768.21164467</v>
      </c>
    </row>
    <row r="400" spans="32:32" x14ac:dyDescent="0.25">
      <c r="AF400" s="10">
        <v>6842509.9809984202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-2283404.4904817999</v>
      </c>
    </row>
    <row r="404" spans="32:32" x14ac:dyDescent="0.25">
      <c r="AF404" s="10">
        <v>-2283404.4904817999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3029553.4406500501</v>
      </c>
    </row>
    <row r="410" spans="32:32" x14ac:dyDescent="0.25">
      <c r="AF410" s="10">
        <v>6836805.9809754305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-1479271.74296955</v>
      </c>
    </row>
    <row r="414" spans="32:32" x14ac:dyDescent="0.25">
      <c r="AF414" s="10">
        <v>-1479271.74296955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2088080.2412139999</v>
      </c>
    </row>
    <row r="420" spans="32:32" x14ac:dyDescent="0.25">
      <c r="AF420" s="10">
        <v>5228539.4859568104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zoomScale="55" zoomScaleNormal="55" workbookViewId="0">
      <selection activeCell="AF1" sqref="AF1:AF1048576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348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367729.5</v>
      </c>
      <c r="I2" s="9">
        <f>E4</f>
        <v>409428</v>
      </c>
      <c r="J2" s="9">
        <f>E5</f>
        <v>165000</v>
      </c>
      <c r="K2" s="9">
        <f>E6</f>
        <v>165000</v>
      </c>
      <c r="L2" s="9">
        <f>E7</f>
        <v>165000</v>
      </c>
      <c r="M2" s="9">
        <f>E8</f>
        <v>165000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367729.5</v>
      </c>
      <c r="U2" s="52">
        <f t="shared" si="0"/>
        <v>409428</v>
      </c>
      <c r="V2" s="52">
        <f t="shared" si="0"/>
        <v>165000</v>
      </c>
      <c r="W2" s="52">
        <f t="shared" si="0"/>
        <v>165000</v>
      </c>
      <c r="X2" s="52">
        <f t="shared" si="0"/>
        <v>165000</v>
      </c>
      <c r="Y2" s="53">
        <f t="shared" si="0"/>
        <v>165000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(bst)'!R55</f>
        <v>367729.5</v>
      </c>
      <c r="F3" s="9">
        <v>1</v>
      </c>
      <c r="G3" s="21" t="s">
        <v>195</v>
      </c>
      <c r="H3" s="25">
        <f>AF3</f>
        <v>214294.828557</v>
      </c>
      <c r="I3" s="25">
        <f>AF4</f>
        <v>409674</v>
      </c>
      <c r="J3" s="25">
        <f>AF5</f>
        <v>164294.828557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378589.657114</v>
      </c>
      <c r="O3" s="27">
        <f>AF9</f>
        <v>298052.2549</v>
      </c>
      <c r="P3" s="25">
        <f>AF10</f>
        <v>1466410.3428859999</v>
      </c>
      <c r="Q3" s="52">
        <f>AF11</f>
        <v>0.5</v>
      </c>
      <c r="S3" s="21" t="s">
        <v>195</v>
      </c>
      <c r="T3" s="25">
        <f>AF213</f>
        <v>212808.13909000001</v>
      </c>
      <c r="U3" s="25">
        <f>AF214</f>
        <v>409563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377809.13909000001</v>
      </c>
      <c r="AA3" s="27">
        <f>AF219</f>
        <v>298554.95094399998</v>
      </c>
      <c r="AB3" s="25">
        <f>AF220</f>
        <v>1467190.86091</v>
      </c>
      <c r="AC3" s="52">
        <f>AF221</f>
        <v>0.5</v>
      </c>
      <c r="AF3" s="10">
        <v>214294.828557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(bst)'!R56</f>
        <v>409428</v>
      </c>
      <c r="F4" s="9">
        <v>2</v>
      </c>
      <c r="G4" s="21" t="s">
        <v>196</v>
      </c>
      <c r="H4" s="25">
        <f>AF13</f>
        <v>214400.50329200001</v>
      </c>
      <c r="I4" s="25">
        <f>AF14</f>
        <v>409797</v>
      </c>
      <c r="J4" s="25">
        <f>AF15</f>
        <v>165000</v>
      </c>
      <c r="K4" s="25">
        <f>AF16</f>
        <v>164400.50329200001</v>
      </c>
      <c r="L4" s="25">
        <f>AF17</f>
        <v>165000</v>
      </c>
      <c r="M4" s="26">
        <f>AF18</f>
        <v>165000</v>
      </c>
      <c r="N4" s="28">
        <f>SUM(H4,K4)</f>
        <v>378801.00658400002</v>
      </c>
      <c r="O4" s="27">
        <f>AF19</f>
        <v>298088.30002600001</v>
      </c>
      <c r="P4" s="25">
        <f>AF20</f>
        <v>1466198.9934159999</v>
      </c>
      <c r="Q4" s="52">
        <f>AF21</f>
        <v>0.5</v>
      </c>
      <c r="S4" s="21" t="s">
        <v>196</v>
      </c>
      <c r="T4" s="25">
        <f>AF223</f>
        <v>212556.129728</v>
      </c>
      <c r="U4" s="25">
        <f>AF224</f>
        <v>409667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377557.12972800003</v>
      </c>
      <c r="AA4" s="27">
        <f>AF229</f>
        <v>298565.51046000002</v>
      </c>
      <c r="AB4" s="25">
        <f>AF230</f>
        <v>1467442.8702720001</v>
      </c>
      <c r="AC4" s="52">
        <f>AF231</f>
        <v>0.5</v>
      </c>
      <c r="AF4" s="10">
        <v>409674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(bst)'!R57</f>
        <v>165000</v>
      </c>
      <c r="F5" s="9">
        <v>3</v>
      </c>
      <c r="G5" s="21" t="s">
        <v>197</v>
      </c>
      <c r="H5" s="25">
        <f>AF23</f>
        <v>367842</v>
      </c>
      <c r="I5" s="25">
        <f>AF24</f>
        <v>205448.53595399999</v>
      </c>
      <c r="J5" s="25">
        <f>AF25</f>
        <v>165000</v>
      </c>
      <c r="K5" s="25">
        <f>AF26</f>
        <v>165000</v>
      </c>
      <c r="L5" s="25">
        <f>AF27</f>
        <v>155448.53595399999</v>
      </c>
      <c r="M5" s="26">
        <f>AF28</f>
        <v>165000</v>
      </c>
      <c r="N5" s="28">
        <f>SUM(I5,L5)</f>
        <v>360897.07190799998</v>
      </c>
      <c r="O5" s="27">
        <f>AF29</f>
        <v>308852.81075</v>
      </c>
      <c r="P5" s="25">
        <f>AF30</f>
        <v>1484102.9280920001</v>
      </c>
      <c r="Q5" s="52">
        <f>AF31</f>
        <v>0.5</v>
      </c>
      <c r="S5" s="21" t="s">
        <v>197</v>
      </c>
      <c r="T5" s="25">
        <f>AF233</f>
        <v>368140</v>
      </c>
      <c r="U5" s="25">
        <f>AF234</f>
        <v>196285.33092000001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361286.33091999998</v>
      </c>
      <c r="AA5" s="27">
        <f>AF239</f>
        <v>308656.04036400001</v>
      </c>
      <c r="AB5" s="25">
        <f>AF240</f>
        <v>1483713.6690799999</v>
      </c>
      <c r="AC5" s="52">
        <f>AF241</f>
        <v>0.5</v>
      </c>
      <c r="AF5" s="10">
        <v>164294.828557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(bst)'!R58</f>
        <v>165000</v>
      </c>
      <c r="F6" s="9">
        <v>4</v>
      </c>
      <c r="G6" s="21" t="s">
        <v>220</v>
      </c>
      <c r="H6" s="25">
        <f>AF33</f>
        <v>367767</v>
      </c>
      <c r="I6" s="25">
        <f>AF34</f>
        <v>205640.11046900001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155640.11046900001</v>
      </c>
      <c r="N6" s="28">
        <f>SUM(I6,M6)</f>
        <v>361280.22093800001</v>
      </c>
      <c r="O6" s="27">
        <f>AF39</f>
        <v>308671.40119599999</v>
      </c>
      <c r="P6" s="25">
        <f>AF40</f>
        <v>1483719.7790620001</v>
      </c>
      <c r="Q6" s="52">
        <f>AF41</f>
        <v>0.5</v>
      </c>
      <c r="S6" s="21" t="s">
        <v>220</v>
      </c>
      <c r="T6" s="25">
        <f>AF243</f>
        <v>367944</v>
      </c>
      <c r="U6" s="25">
        <f>AF244</f>
        <v>195703.89239200001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360704.89239200001</v>
      </c>
      <c r="AA6" s="27">
        <f>AF249</f>
        <v>309018.05142199999</v>
      </c>
      <c r="AB6" s="25">
        <f>AF250</f>
        <v>1484295.107608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(bst)'!R59</f>
        <v>165000</v>
      </c>
      <c r="F7" s="9">
        <v>5</v>
      </c>
      <c r="G7" s="21" t="s">
        <v>198</v>
      </c>
      <c r="H7" s="25">
        <f>AF43</f>
        <v>320991.26597114798</v>
      </c>
      <c r="I7" s="25">
        <f>AF44</f>
        <v>320991.26597114798</v>
      </c>
      <c r="J7" s="25">
        <f>AF45</f>
        <v>270991.26597002702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912973.79791232292</v>
      </c>
      <c r="O7" s="27">
        <f>AF49</f>
        <v>298568.57122799999</v>
      </c>
      <c r="P7" s="25">
        <f>AF50</f>
        <v>1522026.202086</v>
      </c>
      <c r="Q7" s="52">
        <f>AF51</f>
        <v>0.5</v>
      </c>
      <c r="S7" s="21" t="s">
        <v>198</v>
      </c>
      <c r="T7" s="25">
        <f>AF253</f>
        <v>374155.458529</v>
      </c>
      <c r="U7" s="25">
        <f>AF254</f>
        <v>374155.458529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913311.91705799999</v>
      </c>
      <c r="AA7" s="27">
        <f>AF259</f>
        <v>298011.814862</v>
      </c>
      <c r="AB7" s="25">
        <f>AF260</f>
        <v>1521688.0829419999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(bst)'!R60</f>
        <v>165000</v>
      </c>
      <c r="F8" s="9">
        <v>6</v>
      </c>
      <c r="G8" s="21" t="s">
        <v>199</v>
      </c>
      <c r="H8" s="25">
        <f>AF53</f>
        <v>321011.542586472</v>
      </c>
      <c r="I8" s="25">
        <f>AF54</f>
        <v>321011.542586472</v>
      </c>
      <c r="J8" s="25">
        <f>AF55</f>
        <v>165000</v>
      </c>
      <c r="K8" s="25">
        <f>AF56</f>
        <v>271011.54258535401</v>
      </c>
      <c r="L8" s="25">
        <f>AF57</f>
        <v>165000</v>
      </c>
      <c r="M8" s="26">
        <f>AF58</f>
        <v>165000</v>
      </c>
      <c r="N8" s="28">
        <f>SUM(H8:I8,K8)</f>
        <v>913034.62775829807</v>
      </c>
      <c r="O8" s="27">
        <f>AF59</f>
        <v>298202.82532599999</v>
      </c>
      <c r="P8" s="25">
        <f>AF60</f>
        <v>1521965.3722399999</v>
      </c>
      <c r="Q8" s="52">
        <f>AF61</f>
        <v>0.5</v>
      </c>
      <c r="S8" s="21" t="s">
        <v>199</v>
      </c>
      <c r="T8" s="25">
        <f>AF263</f>
        <v>373993.50893900002</v>
      </c>
      <c r="U8" s="25">
        <f>AF264</f>
        <v>373993.50893900002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912988.01787800004</v>
      </c>
      <c r="AA8" s="27">
        <f>AF269</f>
        <v>297972.13942800002</v>
      </c>
      <c r="AB8" s="25">
        <f>AF270</f>
        <v>1522011.9821220001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314251.26636761701</v>
      </c>
      <c r="I9" s="25">
        <f>AF64</f>
        <v>314251.26636761701</v>
      </c>
      <c r="J9" s="25">
        <f>AF65</f>
        <v>165000</v>
      </c>
      <c r="K9" s="25">
        <f>AF66</f>
        <v>165000</v>
      </c>
      <c r="L9" s="25">
        <f>AF67</f>
        <v>264251.26636654098</v>
      </c>
      <c r="M9" s="26">
        <f>AF68</f>
        <v>165000</v>
      </c>
      <c r="N9" s="28">
        <f>SUM(H9:I9,L9)</f>
        <v>892753.79910177505</v>
      </c>
      <c r="O9" s="27">
        <f>AF69</f>
        <v>308713.28076599998</v>
      </c>
      <c r="P9" s="25">
        <f>AF70</f>
        <v>1542246.200896</v>
      </c>
      <c r="Q9" s="52">
        <f>AF71</f>
        <v>0.5</v>
      </c>
      <c r="S9" s="21" t="s">
        <v>200</v>
      </c>
      <c r="T9" s="25">
        <f>AF273</f>
        <v>364003.19423099997</v>
      </c>
      <c r="U9" s="25">
        <f>AF274</f>
        <v>364003.19423099997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893007.38846199994</v>
      </c>
      <c r="AA9" s="27">
        <f>AF279</f>
        <v>308279.89949799998</v>
      </c>
      <c r="AB9" s="25">
        <f>AF280</f>
        <v>1541992.6115379999</v>
      </c>
      <c r="AC9" s="52">
        <f>AF281</f>
        <v>0.5</v>
      </c>
      <c r="AF9" s="10">
        <v>298052.2549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314141.45664560801</v>
      </c>
      <c r="I10" s="25">
        <f>AF74</f>
        <v>314141.45664560801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264141.45664454601</v>
      </c>
      <c r="N10" s="28">
        <f>SUM(H10:I10,M10)</f>
        <v>892424.36993576202</v>
      </c>
      <c r="O10" s="27">
        <f>AF79</f>
        <v>308653.83552000002</v>
      </c>
      <c r="P10" s="25">
        <f>AF80</f>
        <v>1542575.6300619901</v>
      </c>
      <c r="Q10" s="52">
        <f>AF81</f>
        <v>0.5</v>
      </c>
      <c r="S10" s="21" t="s">
        <v>201</v>
      </c>
      <c r="T10" s="25">
        <f>AF283</f>
        <v>363730.24992199999</v>
      </c>
      <c r="U10" s="25">
        <f>AF284</f>
        <v>363730.24992199999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892461.49984399998</v>
      </c>
      <c r="AA10" s="27">
        <f>AF289</f>
        <v>308953.73101599998</v>
      </c>
      <c r="AB10" s="25">
        <f>AF290</f>
        <v>1542538.500156</v>
      </c>
      <c r="AC10" s="52">
        <f>AF291</f>
        <v>0.5</v>
      </c>
      <c r="AF10" s="10">
        <v>1466410.3428859999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268632.50873914798</v>
      </c>
      <c r="I11" s="25">
        <f>AF84</f>
        <v>410235</v>
      </c>
      <c r="J11" s="25">
        <f>AF85</f>
        <v>218632.508738973</v>
      </c>
      <c r="K11" s="25">
        <f>AF86</f>
        <v>218632.508738973</v>
      </c>
      <c r="L11" s="25">
        <f>AF87</f>
        <v>165000</v>
      </c>
      <c r="M11" s="26">
        <f>AF88</f>
        <v>165000</v>
      </c>
      <c r="N11" s="28">
        <f>SUM(H11,J11:K11)</f>
        <v>705897.52621709392</v>
      </c>
      <c r="O11" s="27">
        <f>AF89</f>
        <v>246200.539964</v>
      </c>
      <c r="P11" s="25">
        <f>AF90</f>
        <v>1304102.4737839999</v>
      </c>
      <c r="Q11" s="52">
        <f>AF91</f>
        <v>0.5</v>
      </c>
      <c r="S11" s="21" t="s">
        <v>202</v>
      </c>
      <c r="T11" s="25">
        <f>AF293</f>
        <v>376835.54298000003</v>
      </c>
      <c r="U11" s="25">
        <f>AF294</f>
        <v>409240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706837.54298000003</v>
      </c>
      <c r="AA11" s="27">
        <f>AF299</f>
        <v>246345.89046600001</v>
      </c>
      <c r="AB11" s="25">
        <f>AF300</f>
        <v>1303162.4570200001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367998</v>
      </c>
      <c r="I12" s="25">
        <f>AF94</f>
        <v>260603.73642613899</v>
      </c>
      <c r="J12" s="25">
        <f>AF95</f>
        <v>165000</v>
      </c>
      <c r="K12" s="25">
        <f>AF96</f>
        <v>165000</v>
      </c>
      <c r="L12" s="25">
        <f>AF97</f>
        <v>210603.736426077</v>
      </c>
      <c r="M12" s="26">
        <f>AF98</f>
        <v>210603.736426077</v>
      </c>
      <c r="N12" s="28">
        <f>SUM(I12,L12:M12)</f>
        <v>681811.20927829295</v>
      </c>
      <c r="O12" s="27">
        <f>AF99</f>
        <v>266885.24094599998</v>
      </c>
      <c r="P12" s="25">
        <f>AF100</f>
        <v>1328188.7907219999</v>
      </c>
      <c r="Q12" s="52">
        <f>AF101</f>
        <v>0.5</v>
      </c>
      <c r="S12" s="21" t="s">
        <v>203</v>
      </c>
      <c r="T12" s="25">
        <f>AF303</f>
        <v>367476</v>
      </c>
      <c r="U12" s="25">
        <f>AF304</f>
        <v>350900.14240999997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680902.14240999997</v>
      </c>
      <c r="AA12" s="27">
        <f>AF309</f>
        <v>267131.57040199998</v>
      </c>
      <c r="AB12" s="25">
        <f>AF310</f>
        <v>1329097.8575899999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316932.96890799998</v>
      </c>
      <c r="I13" s="25">
        <f>AF104</f>
        <v>316932.96890799998</v>
      </c>
      <c r="J13" s="25">
        <f>AF105</f>
        <v>266932.96890799998</v>
      </c>
      <c r="K13" s="25">
        <f>AF106</f>
        <v>266932.96890799998</v>
      </c>
      <c r="L13" s="25">
        <f>AF107</f>
        <v>165000</v>
      </c>
      <c r="M13" s="26">
        <f>AF108</f>
        <v>165000</v>
      </c>
      <c r="N13" s="28">
        <f>SUM(H13:I13,J13:K13)</f>
        <v>1167731.8756319999</v>
      </c>
      <c r="O13" s="27">
        <f>AF109</f>
        <v>246402.72536400001</v>
      </c>
      <c r="P13" s="25">
        <f>AF110</f>
        <v>1432268.1243680001</v>
      </c>
      <c r="Q13" s="52">
        <f>AF111</f>
        <v>0.5</v>
      </c>
      <c r="S13" s="21" t="s">
        <v>204</v>
      </c>
      <c r="T13" s="25">
        <f>AF313</f>
        <v>419056.37722999998</v>
      </c>
      <c r="U13" s="25">
        <f>AF314</f>
        <v>419056.37722999998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1168114.75446</v>
      </c>
      <c r="AA13" s="27">
        <f>AF319</f>
        <v>246530.18137400001</v>
      </c>
      <c r="AB13" s="25">
        <f>AF320</f>
        <v>1431885.24554</v>
      </c>
      <c r="AC13" s="52">
        <f>AF321</f>
        <v>0.5</v>
      </c>
      <c r="AF13" s="10">
        <v>214400.50329200001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306849.98943349998</v>
      </c>
      <c r="I14" s="25">
        <f>AF114</f>
        <v>306849.98943349998</v>
      </c>
      <c r="J14" s="25">
        <f>AF115</f>
        <v>165000</v>
      </c>
      <c r="K14" s="25">
        <f>AF116</f>
        <v>165000</v>
      </c>
      <c r="L14" s="25">
        <f>AF117</f>
        <v>256849.98943350001</v>
      </c>
      <c r="M14" s="26">
        <f>AF118</f>
        <v>256849.98943350001</v>
      </c>
      <c r="N14" s="28">
        <f>SUM(H14:I14,L14:M14)</f>
        <v>1127399.9577339999</v>
      </c>
      <c r="O14" s="27">
        <f>AF119</f>
        <v>266980.1459</v>
      </c>
      <c r="P14" s="25">
        <f>AF120</f>
        <v>1472600.0422660001</v>
      </c>
      <c r="Q14" s="52">
        <f>AF121</f>
        <v>0.5</v>
      </c>
      <c r="S14" s="21" t="s">
        <v>205</v>
      </c>
      <c r="T14" s="25">
        <f>AF323</f>
        <v>398838.21869000001</v>
      </c>
      <c r="U14" s="25">
        <f>AF324</f>
        <v>398838.21869000001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1127678.43738</v>
      </c>
      <c r="AA14" s="27">
        <f>AF329</f>
        <v>266692.17543800001</v>
      </c>
      <c r="AB14" s="25">
        <f>AF330</f>
        <v>1472321.56262</v>
      </c>
      <c r="AC14" s="52">
        <f>AF331</f>
        <v>0.5</v>
      </c>
      <c r="AF14" s="10">
        <v>409797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306428.73926250002</v>
      </c>
      <c r="I15" s="25">
        <f>AF124</f>
        <v>306428.73926250002</v>
      </c>
      <c r="J15" s="25">
        <f>AF125</f>
        <v>256428.73926249999</v>
      </c>
      <c r="K15" s="25">
        <f>AF126</f>
        <v>165000</v>
      </c>
      <c r="L15" s="25">
        <f>AF127</f>
        <v>256428.73926249999</v>
      </c>
      <c r="M15" s="26">
        <f>AF128</f>
        <v>165000</v>
      </c>
      <c r="N15" s="28">
        <f>SUM(H15:I15,J15,L15)</f>
        <v>1125714.9570500001</v>
      </c>
      <c r="O15" s="27">
        <f>AF129</f>
        <v>274326.41052999999</v>
      </c>
      <c r="P15" s="25">
        <f>AF130</f>
        <v>1474285.0429499999</v>
      </c>
      <c r="Q15" s="52">
        <f>AF131</f>
        <v>0.5</v>
      </c>
      <c r="S15" s="21" t="s">
        <v>206</v>
      </c>
      <c r="T15" s="25">
        <f>AF333</f>
        <v>398056.74301799998</v>
      </c>
      <c r="U15" s="25">
        <f>AF334</f>
        <v>398056.74301799998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1126115.4860359998</v>
      </c>
      <c r="AA15" s="27">
        <f>AF339</f>
        <v>274260.69567599997</v>
      </c>
      <c r="AB15" s="25">
        <f>AF340</f>
        <v>1473884.5139639999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306504.18407150003</v>
      </c>
      <c r="I16" s="25">
        <f>AF134</f>
        <v>306504.18407150003</v>
      </c>
      <c r="J16" s="25">
        <f>AF135</f>
        <v>256504.1840715</v>
      </c>
      <c r="K16" s="25">
        <f>AF136</f>
        <v>165000</v>
      </c>
      <c r="L16" s="25">
        <f>AF137</f>
        <v>165000</v>
      </c>
      <c r="M16" s="26">
        <f>AF138</f>
        <v>256504.1840715</v>
      </c>
      <c r="N16" s="28">
        <f>SUM(H16:I16,J16,M16)</f>
        <v>1126016.7362860001</v>
      </c>
      <c r="O16" s="27">
        <f>AF139</f>
        <v>274195.47639800003</v>
      </c>
      <c r="P16" s="25">
        <f>AF140</f>
        <v>1473983.2637139999</v>
      </c>
      <c r="Q16" s="52">
        <f>AF141</f>
        <v>0.5</v>
      </c>
      <c r="S16" s="21" t="s">
        <v>207</v>
      </c>
      <c r="T16" s="25">
        <f>AF343</f>
        <v>397777.873724</v>
      </c>
      <c r="U16" s="25">
        <f>AF344</f>
        <v>397777.873724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1125557.7474480001</v>
      </c>
      <c r="AA16" s="27">
        <f>AF349</f>
        <v>274600.83646399999</v>
      </c>
      <c r="AB16" s="25">
        <f>AF350</f>
        <v>1474442.2525520001</v>
      </c>
      <c r="AC16" s="52">
        <f>AF351</f>
        <v>0.5</v>
      </c>
      <c r="AF16" s="10">
        <v>164400.50329200001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306600.95882649999</v>
      </c>
      <c r="I17" s="25">
        <f>AF144</f>
        <v>306600.95882649999</v>
      </c>
      <c r="J17" s="25">
        <f>AF145</f>
        <v>165000</v>
      </c>
      <c r="K17" s="25">
        <f>AF146</f>
        <v>256600.95882649999</v>
      </c>
      <c r="L17" s="25">
        <f>AF147</f>
        <v>256600.95882649999</v>
      </c>
      <c r="M17" s="26">
        <f>AF148</f>
        <v>165000</v>
      </c>
      <c r="N17" s="28">
        <f>SUM(H17:I17,K17,L17)</f>
        <v>1126403.835306</v>
      </c>
      <c r="O17" s="27">
        <f>AF149</f>
        <v>273941.76568999997</v>
      </c>
      <c r="P17" s="25">
        <f>AF150</f>
        <v>1473596.164694</v>
      </c>
      <c r="Q17" s="52">
        <f>AF151</f>
        <v>0.5</v>
      </c>
      <c r="S17" s="21" t="s">
        <v>208</v>
      </c>
      <c r="T17" s="25">
        <f>AF353</f>
        <v>398066.327995</v>
      </c>
      <c r="U17" s="25">
        <f>AF354</f>
        <v>398066.327995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1126134.6559899999</v>
      </c>
      <c r="AA17" s="27">
        <f>AF359</f>
        <v>273861.154828</v>
      </c>
      <c r="AB17" s="25">
        <f>AF360</f>
        <v>1473865.3440099999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306454.26919850003</v>
      </c>
      <c r="I18" s="25">
        <f>AF154</f>
        <v>306454.26919850003</v>
      </c>
      <c r="J18" s="25">
        <f>AF155</f>
        <v>165000</v>
      </c>
      <c r="K18" s="25">
        <f>AF156</f>
        <v>256454.2691985</v>
      </c>
      <c r="L18" s="25">
        <f>AF157</f>
        <v>165000</v>
      </c>
      <c r="M18" s="26">
        <f>AF158</f>
        <v>256454.2691985</v>
      </c>
      <c r="N18" s="28">
        <f>SUM(H18:I18,K18,M18)</f>
        <v>1125817.0767940001</v>
      </c>
      <c r="O18" s="27">
        <f>AF159</f>
        <v>274304.795736</v>
      </c>
      <c r="P18" s="25">
        <f>AF160</f>
        <v>1474182.9232059999</v>
      </c>
      <c r="Q18" s="52">
        <f>AF161</f>
        <v>0.5</v>
      </c>
      <c r="S18" s="21" t="s">
        <v>209</v>
      </c>
      <c r="T18" s="25">
        <f>AF363</f>
        <v>397747.06380200002</v>
      </c>
      <c r="U18" s="25">
        <f>AF364</f>
        <v>397747.06380200002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1125496.127604</v>
      </c>
      <c r="AA18" s="27">
        <f>AF369</f>
        <v>274497.17113199999</v>
      </c>
      <c r="AB18" s="25">
        <f>AF370</f>
        <v>1474503.872396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306071.58505112102</v>
      </c>
      <c r="I19" s="25">
        <f>AF164</f>
        <v>306071.58505112102</v>
      </c>
      <c r="J19" s="25">
        <f>AF165</f>
        <v>256071.58505176901</v>
      </c>
      <c r="K19" s="25">
        <f>AF166</f>
        <v>256071.58505176901</v>
      </c>
      <c r="L19" s="25">
        <f>AF167</f>
        <v>256071.58505176901</v>
      </c>
      <c r="M19" s="26">
        <f>AF168</f>
        <v>165000</v>
      </c>
      <c r="N19" s="28">
        <f>SUM(H19:K19,L19)</f>
        <v>1380357.9252575489</v>
      </c>
      <c r="O19" s="27">
        <f>AF169</f>
        <v>222537.17054600001</v>
      </c>
      <c r="P19" s="25">
        <f>AF170</f>
        <v>1384642.0747460001</v>
      </c>
      <c r="Q19" s="52">
        <f>AF171</f>
        <v>0.5</v>
      </c>
      <c r="S19" s="21" t="s">
        <v>210</v>
      </c>
      <c r="T19" s="25">
        <f>AF373</f>
        <v>442884.78193599998</v>
      </c>
      <c r="U19" s="25">
        <f>AF374</f>
        <v>442884.78193599998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1380772.563872</v>
      </c>
      <c r="AA19" s="27">
        <f>AF379</f>
        <v>222293.555314</v>
      </c>
      <c r="AB19" s="25">
        <f>AF380</f>
        <v>1384227.436128</v>
      </c>
      <c r="AC19" s="52">
        <f>AF381</f>
        <v>0.5</v>
      </c>
      <c r="AF19" s="10">
        <v>298088.30002600001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306197.20867191401</v>
      </c>
      <c r="I20" s="25">
        <f>AF174</f>
        <v>306197.20867191401</v>
      </c>
      <c r="J20" s="25">
        <f>AF175</f>
        <v>256197.208672573</v>
      </c>
      <c r="K20" s="25">
        <f>AF176</f>
        <v>256197.208672573</v>
      </c>
      <c r="L20" s="25">
        <f>AF177</f>
        <v>165000</v>
      </c>
      <c r="M20" s="26">
        <f>AF178</f>
        <v>256197.208672573</v>
      </c>
      <c r="N20" s="28">
        <f>SUM(H20:K20,M20)</f>
        <v>1380986.0433615472</v>
      </c>
      <c r="O20" s="27">
        <f>AF179</f>
        <v>222341.49580199999</v>
      </c>
      <c r="P20" s="25">
        <f>AF180</f>
        <v>1384013.956642</v>
      </c>
      <c r="Q20" s="52">
        <f>AF181</f>
        <v>0.5</v>
      </c>
      <c r="S20" s="21" t="s">
        <v>211</v>
      </c>
      <c r="T20" s="25">
        <f>AF383</f>
        <v>442612.14269900002</v>
      </c>
      <c r="U20" s="25">
        <f>AF384</f>
        <v>442612.14269900002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1380227.2853979999</v>
      </c>
      <c r="AA20" s="27">
        <f>AF389</f>
        <v>222510.66576999999</v>
      </c>
      <c r="AB20" s="25">
        <f>AF390</f>
        <v>1384772.7146020001</v>
      </c>
      <c r="AC20" s="52">
        <f>AF391</f>
        <v>0.5</v>
      </c>
      <c r="AF20" s="10">
        <v>1466198.9934159999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302026.12329115102</v>
      </c>
      <c r="I21" s="25">
        <f>AF184</f>
        <v>302026.12329115102</v>
      </c>
      <c r="J21" s="25">
        <f>AF185</f>
        <v>252026.12329165699</v>
      </c>
      <c r="K21" s="25">
        <f>AF186</f>
        <v>165000</v>
      </c>
      <c r="L21" s="25">
        <f>AF187</f>
        <v>252026.12329165699</v>
      </c>
      <c r="M21" s="26">
        <f>AF188</f>
        <v>252026.12329165699</v>
      </c>
      <c r="N21" s="28">
        <f>SUM(H21:I21,L21:M21,J21)</f>
        <v>1360130.616457273</v>
      </c>
      <c r="O21" s="27">
        <f>AF189</f>
        <v>232744.07104400001</v>
      </c>
      <c r="P21" s="25">
        <f>AF190</f>
        <v>1404869.3835460001</v>
      </c>
      <c r="Q21" s="52">
        <f>AF191</f>
        <v>0.5</v>
      </c>
      <c r="S21" s="21" t="s">
        <v>212</v>
      </c>
      <c r="T21" s="25">
        <f>AF393</f>
        <v>432678.27292100003</v>
      </c>
      <c r="U21" s="25">
        <f>AF394</f>
        <v>432678.27292100003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1360359.5458420001</v>
      </c>
      <c r="AA21" s="27">
        <f>AF399</f>
        <v>232585.160646</v>
      </c>
      <c r="AB21" s="25">
        <f>AF400</f>
        <v>1404640.4541579999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302031.271221556</v>
      </c>
      <c r="I22" s="25">
        <f>AF194</f>
        <v>302031.271221556</v>
      </c>
      <c r="J22" s="25">
        <f>AF195</f>
        <v>165000</v>
      </c>
      <c r="K22" s="25">
        <f>AF196</f>
        <v>252031.27122205801</v>
      </c>
      <c r="L22" s="25">
        <f>AF197</f>
        <v>252031.27122205801</v>
      </c>
      <c r="M22" s="26">
        <f>AF198</f>
        <v>252031.27122205801</v>
      </c>
      <c r="N22" s="28">
        <f>SUM(H22:I22,L22:M22,K22)</f>
        <v>1360156.356109286</v>
      </c>
      <c r="O22" s="27">
        <f>AF199</f>
        <v>232696.70066</v>
      </c>
      <c r="P22" s="25">
        <f>AF200</f>
        <v>1404843.643894</v>
      </c>
      <c r="Q22" s="52">
        <f>AF201</f>
        <v>0.5</v>
      </c>
      <c r="S22" s="21" t="s">
        <v>219</v>
      </c>
      <c r="T22" s="25">
        <f>AF403</f>
        <v>432511.083407</v>
      </c>
      <c r="U22" s="25">
        <f>AF404</f>
        <v>432511.083407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1360025.1668139999</v>
      </c>
      <c r="AA22" s="27">
        <f>AF409</f>
        <v>232461.334152</v>
      </c>
      <c r="AB22" s="25">
        <f>AF410</f>
        <v>1404974.8331859999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302546.87380383699</v>
      </c>
      <c r="I23" s="25">
        <f>AF204</f>
        <v>302546.87380383699</v>
      </c>
      <c r="J23" s="25">
        <f>AF205</f>
        <v>252546.87380369299</v>
      </c>
      <c r="K23" s="25">
        <f>AF206</f>
        <v>252546.87380369299</v>
      </c>
      <c r="L23" s="25">
        <f>AF207</f>
        <v>252546.87380369299</v>
      </c>
      <c r="M23" s="26">
        <f>AF208</f>
        <v>252546.87380369299</v>
      </c>
      <c r="N23" s="28">
        <f>SUM(H23:M23)</f>
        <v>1615281.2428224459</v>
      </c>
      <c r="O23" s="27">
        <f>AF209</f>
        <v>180559.21958400001</v>
      </c>
      <c r="P23" s="25">
        <f>AF210</f>
        <v>1314718.7571759999</v>
      </c>
      <c r="Q23" s="52">
        <f>AF211</f>
        <v>0.5</v>
      </c>
      <c r="S23" s="21" t="s">
        <v>213</v>
      </c>
      <c r="T23" s="25">
        <f>AF413</f>
        <v>477522.22681199998</v>
      </c>
      <c r="U23" s="25">
        <f>AF414</f>
        <v>477522.22681199998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1615048.4536239998</v>
      </c>
      <c r="AA23" s="27">
        <f>AF419</f>
        <v>180638.35922799999</v>
      </c>
      <c r="AB23" s="25">
        <f>AF420</f>
        <v>1314951.5463759999</v>
      </c>
      <c r="AC23" s="52">
        <f>AF421</f>
        <v>0.5</v>
      </c>
      <c r="AF23" s="10">
        <v>367842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205448.53595399999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367998</v>
      </c>
      <c r="I26" s="28">
        <f t="shared" si="3"/>
        <v>410235</v>
      </c>
      <c r="J26" s="28">
        <f t="shared" si="3"/>
        <v>270991.26597002702</v>
      </c>
      <c r="K26" s="28">
        <f t="shared" si="3"/>
        <v>271011.54258535401</v>
      </c>
      <c r="L26" s="28">
        <f t="shared" si="3"/>
        <v>264251.26636654098</v>
      </c>
      <c r="M26" s="28">
        <f t="shared" si="3"/>
        <v>264141.45664454601</v>
      </c>
      <c r="Q26" s="9"/>
      <c r="S26" s="9" t="s">
        <v>272</v>
      </c>
      <c r="T26" s="28">
        <f t="shared" ref="T26:Y26" si="4">MAX(T2:T23)</f>
        <v>477522.22681199998</v>
      </c>
      <c r="U26" s="28">
        <f t="shared" si="4"/>
        <v>477522.22681199998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155448.53595399999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308852.81075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1484102.9280920001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367767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1</v>
      </c>
      <c r="K34" s="52"/>
      <c r="L34" s="52"/>
      <c r="M34" s="52"/>
      <c r="O34" s="10" t="b">
        <f t="shared" si="9"/>
        <v>0</v>
      </c>
      <c r="P34" s="10">
        <f t="shared" si="7"/>
        <v>2</v>
      </c>
      <c r="R34" s="9">
        <v>5</v>
      </c>
      <c r="S34" s="21" t="s">
        <v>198</v>
      </c>
      <c r="T34" s="52" t="b">
        <f>T7&gt;=T$2</f>
        <v>1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1</v>
      </c>
      <c r="AF34" s="10">
        <v>205640.11046900001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1</v>
      </c>
      <c r="L35" s="52"/>
      <c r="M35" s="52"/>
      <c r="O35" s="10" t="b">
        <f t="shared" si="9"/>
        <v>0</v>
      </c>
      <c r="P35" s="10">
        <f t="shared" si="7"/>
        <v>2</v>
      </c>
      <c r="R35" s="9">
        <v>6</v>
      </c>
      <c r="S35" s="21" t="s">
        <v>199</v>
      </c>
      <c r="T35" s="52" t="b">
        <f>T8&gt;=T$2</f>
        <v>1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1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1</v>
      </c>
      <c r="M36" s="52"/>
      <c r="O36" s="10" t="b">
        <f t="shared" si="9"/>
        <v>0</v>
      </c>
      <c r="P36" s="10">
        <f t="shared" si="7"/>
        <v>2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C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1</v>
      </c>
      <c r="O37" s="10" t="b">
        <f t="shared" si="9"/>
        <v>0</v>
      </c>
      <c r="P37" s="10">
        <f t="shared" si="7"/>
        <v>2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0</v>
      </c>
      <c r="I38" s="52"/>
      <c r="J38" s="52" t="b">
        <f>J11&gt;=J$2</f>
        <v>1</v>
      </c>
      <c r="K38" s="52" t="b">
        <f>K11&gt;=K$2</f>
        <v>1</v>
      </c>
      <c r="L38" s="52"/>
      <c r="M38" s="52"/>
      <c r="O38" s="10" t="b">
        <f t="shared" si="9"/>
        <v>0</v>
      </c>
      <c r="P38" s="10">
        <f t="shared" si="7"/>
        <v>1</v>
      </c>
      <c r="R38" s="9">
        <v>9</v>
      </c>
      <c r="S38" s="21" t="s">
        <v>202</v>
      </c>
      <c r="T38" s="52" t="b">
        <f>T11&gt;=T$2</f>
        <v>1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1</v>
      </c>
      <c r="AB38" s="10">
        <f t="shared" si="8"/>
        <v>0</v>
      </c>
      <c r="AF38" s="10">
        <v>155640.11046900001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C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0</v>
      </c>
      <c r="J39" s="52"/>
      <c r="K39" s="52"/>
      <c r="L39" s="52" t="b">
        <f>L12&gt;=L$2</f>
        <v>1</v>
      </c>
      <c r="M39" s="52" t="b">
        <f>M12&gt;=M$2</f>
        <v>1</v>
      </c>
      <c r="O39" s="10" t="b">
        <f t="shared" si="9"/>
        <v>0</v>
      </c>
      <c r="P39" s="10">
        <f t="shared" si="7"/>
        <v>1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308671.40119599999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0</v>
      </c>
      <c r="I40" s="52" t="b">
        <f t="shared" si="13"/>
        <v>0</v>
      </c>
      <c r="J40" s="52" t="b">
        <f>J13&gt;=J$2</f>
        <v>1</v>
      </c>
      <c r="K40" s="52" t="b">
        <f>K13&gt;=K$2</f>
        <v>1</v>
      </c>
      <c r="L40" s="52"/>
      <c r="M40" s="52"/>
      <c r="O40" s="10" t="b">
        <f t="shared" si="9"/>
        <v>0</v>
      </c>
      <c r="P40" s="10">
        <f t="shared" si="7"/>
        <v>2</v>
      </c>
      <c r="R40" s="9">
        <v>11</v>
      </c>
      <c r="S40" s="21" t="s">
        <v>204</v>
      </c>
      <c r="T40" s="52" t="b">
        <f t="shared" ref="T40:T50" si="16">T13&gt;=T$2</f>
        <v>1</v>
      </c>
      <c r="U40" s="52" t="b">
        <f t="shared" si="14"/>
        <v>1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1</v>
      </c>
      <c r="AB40" s="10">
        <f t="shared" si="8"/>
        <v>0</v>
      </c>
      <c r="AF40" s="10">
        <v>1483719.7790620001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0</v>
      </c>
      <c r="I41" s="52" t="b">
        <f t="shared" si="13"/>
        <v>0</v>
      </c>
      <c r="J41" s="52"/>
      <c r="K41" s="52"/>
      <c r="L41" s="52" t="b">
        <f>L14&gt;=L$2</f>
        <v>1</v>
      </c>
      <c r="M41" s="52" t="b">
        <f>M14&gt;=M$2</f>
        <v>1</v>
      </c>
      <c r="O41" s="10" t="b">
        <f t="shared" si="9"/>
        <v>0</v>
      </c>
      <c r="P41" s="10">
        <f t="shared" si="7"/>
        <v>2</v>
      </c>
      <c r="R41" s="9">
        <v>12</v>
      </c>
      <c r="S41" s="21" t="s">
        <v>205</v>
      </c>
      <c r="T41" s="52" t="b">
        <f t="shared" si="16"/>
        <v>1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1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0</v>
      </c>
      <c r="I42" s="52" t="b">
        <f t="shared" si="13"/>
        <v>0</v>
      </c>
      <c r="J42" s="52" t="b">
        <f>J15&gt;=J$2</f>
        <v>1</v>
      </c>
      <c r="K42" s="52"/>
      <c r="L42" s="52" t="b">
        <f>L15&gt;=L$2</f>
        <v>1</v>
      </c>
      <c r="M42" s="52"/>
      <c r="O42" s="10" t="b">
        <f t="shared" si="9"/>
        <v>0</v>
      </c>
      <c r="P42" s="10">
        <f t="shared" si="7"/>
        <v>2</v>
      </c>
      <c r="R42" s="9">
        <v>13</v>
      </c>
      <c r="S42" s="21" t="s">
        <v>206</v>
      </c>
      <c r="T42" s="52" t="b">
        <f t="shared" si="16"/>
        <v>1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1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0</v>
      </c>
      <c r="I43" s="52" t="b">
        <f t="shared" si="13"/>
        <v>0</v>
      </c>
      <c r="J43" s="52" t="b">
        <f>J16&gt;=J$2</f>
        <v>1</v>
      </c>
      <c r="K43" s="52"/>
      <c r="L43" s="52"/>
      <c r="M43" s="52" t="b">
        <f>M16&gt;=M$2</f>
        <v>1</v>
      </c>
      <c r="O43" s="10" t="b">
        <f t="shared" si="9"/>
        <v>0</v>
      </c>
      <c r="P43" s="10">
        <f t="shared" si="7"/>
        <v>2</v>
      </c>
      <c r="R43" s="9">
        <v>14</v>
      </c>
      <c r="S43" s="21" t="s">
        <v>207</v>
      </c>
      <c r="T43" s="52" t="b">
        <f t="shared" si="16"/>
        <v>1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1</v>
      </c>
      <c r="AF43" s="10">
        <v>320991.26597114798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0</v>
      </c>
      <c r="I44" s="52" t="b">
        <f t="shared" si="13"/>
        <v>0</v>
      </c>
      <c r="J44" s="52"/>
      <c r="K44" s="52" t="b">
        <f>K17&gt;=K$2</f>
        <v>1</v>
      </c>
      <c r="L44" s="52" t="b">
        <f>L17&gt;=L$2</f>
        <v>1</v>
      </c>
      <c r="M44" s="52"/>
      <c r="O44" s="10" t="b">
        <f t="shared" si="9"/>
        <v>0</v>
      </c>
      <c r="P44" s="10">
        <f t="shared" si="7"/>
        <v>2</v>
      </c>
      <c r="R44" s="9">
        <v>15</v>
      </c>
      <c r="S44" s="21" t="s">
        <v>208</v>
      </c>
      <c r="T44" s="52" t="b">
        <f t="shared" si="16"/>
        <v>1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1</v>
      </c>
      <c r="AF44" s="10">
        <v>320991.26597114798</v>
      </c>
    </row>
    <row r="45" spans="1:32" x14ac:dyDescent="0.25">
      <c r="A45" s="21" t="s">
        <v>210</v>
      </c>
      <c r="B45" s="52" t="str">
        <f t="shared" si="5"/>
        <v>N</v>
      </c>
      <c r="C45" s="52" t="str">
        <f t="shared" si="6"/>
        <v>C</v>
      </c>
      <c r="D45" s="9"/>
      <c r="E45" s="9"/>
      <c r="F45" s="9">
        <v>16</v>
      </c>
      <c r="G45" s="21" t="s">
        <v>209</v>
      </c>
      <c r="H45" s="52" t="b">
        <f t="shared" si="15"/>
        <v>0</v>
      </c>
      <c r="I45" s="52" t="b">
        <f t="shared" si="13"/>
        <v>0</v>
      </c>
      <c r="J45" s="52"/>
      <c r="K45" s="52" t="b">
        <f>K18&gt;=K$2</f>
        <v>1</v>
      </c>
      <c r="L45" s="52"/>
      <c r="M45" s="52" t="b">
        <f>M18&gt;=M$2</f>
        <v>1</v>
      </c>
      <c r="O45" s="10" t="b">
        <f t="shared" si="9"/>
        <v>0</v>
      </c>
      <c r="P45" s="10">
        <f t="shared" si="7"/>
        <v>2</v>
      </c>
      <c r="R45" s="9">
        <v>16</v>
      </c>
      <c r="S45" s="21" t="s">
        <v>209</v>
      </c>
      <c r="T45" s="52" t="b">
        <f t="shared" si="16"/>
        <v>1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1</v>
      </c>
      <c r="AF45" s="10">
        <v>270991.26597002702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C</v>
      </c>
      <c r="D46" s="9"/>
      <c r="E46" s="9"/>
      <c r="F46" s="9">
        <v>17</v>
      </c>
      <c r="G46" s="21" t="s">
        <v>210</v>
      </c>
      <c r="H46" s="52" t="b">
        <f t="shared" si="15"/>
        <v>0</v>
      </c>
      <c r="I46" s="52" t="b">
        <f t="shared" si="13"/>
        <v>0</v>
      </c>
      <c r="J46" s="52" t="b">
        <f>J19&gt;=J$2</f>
        <v>1</v>
      </c>
      <c r="K46" s="52" t="b">
        <f>K19&gt;=K$2</f>
        <v>1</v>
      </c>
      <c r="L46" s="52" t="b">
        <f>L19&gt;=L$2</f>
        <v>1</v>
      </c>
      <c r="M46" s="52"/>
      <c r="O46" s="10" t="b">
        <f t="shared" si="9"/>
        <v>0</v>
      </c>
      <c r="P46" s="10">
        <f t="shared" si="7"/>
        <v>2</v>
      </c>
      <c r="R46" s="9">
        <v>17</v>
      </c>
      <c r="S46" s="21" t="s">
        <v>210</v>
      </c>
      <c r="T46" s="52" t="b">
        <f t="shared" si="16"/>
        <v>1</v>
      </c>
      <c r="U46" s="52" t="b">
        <f t="shared" si="14"/>
        <v>1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1</v>
      </c>
      <c r="AB46" s="10">
        <f t="shared" si="8"/>
        <v>0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C</v>
      </c>
      <c r="D47" s="9"/>
      <c r="E47" s="9"/>
      <c r="F47" s="9">
        <v>18</v>
      </c>
      <c r="G47" s="21" t="s">
        <v>211</v>
      </c>
      <c r="H47" s="52" t="b">
        <f t="shared" si="15"/>
        <v>0</v>
      </c>
      <c r="I47" s="52" t="b">
        <f t="shared" si="13"/>
        <v>0</v>
      </c>
      <c r="J47" s="52" t="b">
        <f>J20&gt;=J$2</f>
        <v>1</v>
      </c>
      <c r="K47" s="52" t="b">
        <f>K20&gt;=K$2</f>
        <v>1</v>
      </c>
      <c r="L47" s="52"/>
      <c r="M47" s="52" t="b">
        <f>M20&gt;=M$2</f>
        <v>1</v>
      </c>
      <c r="O47" s="10" t="b">
        <f t="shared" si="9"/>
        <v>0</v>
      </c>
      <c r="P47" s="10">
        <f t="shared" si="7"/>
        <v>2</v>
      </c>
      <c r="R47" s="9">
        <v>18</v>
      </c>
      <c r="S47" s="21" t="s">
        <v>211</v>
      </c>
      <c r="T47" s="52" t="b">
        <f t="shared" si="16"/>
        <v>1</v>
      </c>
      <c r="U47" s="52" t="b">
        <f t="shared" si="14"/>
        <v>1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1</v>
      </c>
      <c r="AB47" s="10">
        <f t="shared" si="8"/>
        <v>0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C</v>
      </c>
      <c r="F48" s="9">
        <v>19</v>
      </c>
      <c r="G48" s="21" t="s">
        <v>212</v>
      </c>
      <c r="H48" s="52" t="b">
        <f t="shared" si="15"/>
        <v>0</v>
      </c>
      <c r="I48" s="52" t="b">
        <f t="shared" si="13"/>
        <v>0</v>
      </c>
      <c r="J48" s="52" t="b">
        <f>J21&gt;=J$2</f>
        <v>1</v>
      </c>
      <c r="K48" s="52"/>
      <c r="L48" s="52" t="b">
        <f>L21&gt;=L$2</f>
        <v>1</v>
      </c>
      <c r="M48" s="52" t="b">
        <f>M21&gt;=M$2</f>
        <v>1</v>
      </c>
      <c r="O48" s="10" t="b">
        <f t="shared" si="9"/>
        <v>0</v>
      </c>
      <c r="P48" s="10">
        <f t="shared" si="7"/>
        <v>2</v>
      </c>
      <c r="R48" s="9">
        <v>19</v>
      </c>
      <c r="S48" s="21" t="s">
        <v>212</v>
      </c>
      <c r="T48" s="52" t="b">
        <f t="shared" si="16"/>
        <v>1</v>
      </c>
      <c r="U48" s="52" t="b">
        <f t="shared" si="14"/>
        <v>1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1</v>
      </c>
      <c r="AB48" s="10">
        <f t="shared" si="8"/>
        <v>0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C</v>
      </c>
      <c r="F49" s="9">
        <v>20</v>
      </c>
      <c r="G49" s="21" t="s">
        <v>219</v>
      </c>
      <c r="H49" s="52" t="b">
        <f t="shared" si="15"/>
        <v>0</v>
      </c>
      <c r="I49" s="52" t="b">
        <f t="shared" si="13"/>
        <v>0</v>
      </c>
      <c r="J49" s="52"/>
      <c r="K49" s="52" t="b">
        <f>K22&gt;=K$2</f>
        <v>1</v>
      </c>
      <c r="L49" s="52" t="b">
        <f>L22&gt;=L$2</f>
        <v>1</v>
      </c>
      <c r="M49" s="52" t="b">
        <f>M22&gt;=M$2</f>
        <v>1</v>
      </c>
      <c r="O49" s="10" t="b">
        <f t="shared" si="9"/>
        <v>0</v>
      </c>
      <c r="P49" s="10">
        <f t="shared" si="7"/>
        <v>2</v>
      </c>
      <c r="R49" s="9">
        <v>20</v>
      </c>
      <c r="S49" s="21" t="s">
        <v>219</v>
      </c>
      <c r="T49" s="52" t="b">
        <f t="shared" si="16"/>
        <v>1</v>
      </c>
      <c r="U49" s="52" t="b">
        <f t="shared" si="14"/>
        <v>1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1</v>
      </c>
      <c r="AB49" s="10">
        <f t="shared" si="8"/>
        <v>0</v>
      </c>
      <c r="AF49" s="10">
        <v>298568.57122799999</v>
      </c>
    </row>
    <row r="50" spans="1:32" x14ac:dyDescent="0.25">
      <c r="F50" s="9">
        <v>21</v>
      </c>
      <c r="G50" s="21" t="s">
        <v>213</v>
      </c>
      <c r="H50" s="52" t="b">
        <f t="shared" si="15"/>
        <v>0</v>
      </c>
      <c r="I50" s="52" t="b">
        <f t="shared" si="13"/>
        <v>0</v>
      </c>
      <c r="J50" s="52" t="b">
        <f>J23&gt;=J$2</f>
        <v>1</v>
      </c>
      <c r="K50" s="52" t="b">
        <f>K23&gt;=K$2</f>
        <v>1</v>
      </c>
      <c r="L50" s="52" t="b">
        <f>L23&gt;=L$2</f>
        <v>1</v>
      </c>
      <c r="M50" s="52" t="b">
        <f>M23&gt;=M$2</f>
        <v>1</v>
      </c>
      <c r="O50" s="10" t="b">
        <f t="shared" si="9"/>
        <v>0</v>
      </c>
      <c r="P50" s="10">
        <f t="shared" si="7"/>
        <v>2</v>
      </c>
      <c r="R50" s="9">
        <v>21</v>
      </c>
      <c r="S50" s="21" t="s">
        <v>213</v>
      </c>
      <c r="T50" s="52" t="b">
        <f t="shared" si="16"/>
        <v>1</v>
      </c>
      <c r="U50" s="52" t="b">
        <f t="shared" si="14"/>
        <v>1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1</v>
      </c>
      <c r="AB50" s="10">
        <f t="shared" si="8"/>
        <v>0</v>
      </c>
      <c r="AF50" s="10">
        <v>1522026.202086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321011.542586472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321011.542586472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271011.54258535401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1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2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1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2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298202.82532599999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1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2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1521965.3722399999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1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2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1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314251.26636761701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1</v>
      </c>
      <c r="AB64" s="10">
        <f t="shared" si="20"/>
        <v>2</v>
      </c>
      <c r="AF64" s="10">
        <v>314251.26636761701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264251.26636654098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308713.28076599998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1</v>
      </c>
      <c r="AB70" s="10">
        <f t="shared" si="20"/>
        <v>2</v>
      </c>
      <c r="AF70" s="10">
        <v>1542246.200896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1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1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1</v>
      </c>
      <c r="AB73" s="10">
        <f t="shared" si="20"/>
        <v>2</v>
      </c>
      <c r="AF73" s="10">
        <v>314141.45664560801</v>
      </c>
    </row>
    <row r="74" spans="6:32" x14ac:dyDescent="0.25">
      <c r="F74" s="9">
        <v>21</v>
      </c>
      <c r="G74" s="21" t="s">
        <v>213</v>
      </c>
      <c r="H74" s="52" t="b">
        <f t="shared" si="25"/>
        <v>0</v>
      </c>
      <c r="I74" s="52" t="b">
        <f t="shared" si="23"/>
        <v>0</v>
      </c>
      <c r="J74" s="52" t="b">
        <f>J23=J$26</f>
        <v>0</v>
      </c>
      <c r="K74" s="52" t="b">
        <f>K23=K$26</f>
        <v>0</v>
      </c>
      <c r="L74" s="52" t="b">
        <f>L23=L$26</f>
        <v>0</v>
      </c>
      <c r="M74" s="52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6</v>
      </c>
      <c r="R74" s="9">
        <v>21</v>
      </c>
      <c r="S74" s="21" t="s">
        <v>213</v>
      </c>
      <c r="T74" s="52" t="b">
        <f t="shared" si="26"/>
        <v>1</v>
      </c>
      <c r="U74" s="52" t="b">
        <f t="shared" si="24"/>
        <v>1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1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1</v>
      </c>
      <c r="AB74" s="10">
        <f t="shared" si="20"/>
        <v>0</v>
      </c>
      <c r="AF74" s="10">
        <v>314141.45664560801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264141.45664454601</v>
      </c>
    </row>
    <row r="79" spans="6:32" x14ac:dyDescent="0.25">
      <c r="AF79" s="10">
        <v>308653.83552000002</v>
      </c>
    </row>
    <row r="80" spans="6:32" x14ac:dyDescent="0.25">
      <c r="AF80" s="10">
        <v>1542575.6300619901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268632.50873914798</v>
      </c>
    </row>
    <row r="84" spans="32:32" x14ac:dyDescent="0.25">
      <c r="AF84" s="10">
        <v>410235</v>
      </c>
    </row>
    <row r="85" spans="32:32" x14ac:dyDescent="0.25">
      <c r="AF85" s="10">
        <v>218632.508738973</v>
      </c>
    </row>
    <row r="86" spans="32:32" x14ac:dyDescent="0.25">
      <c r="AF86" s="10">
        <v>218632.508738973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246200.539964</v>
      </c>
    </row>
    <row r="90" spans="32:32" x14ac:dyDescent="0.25">
      <c r="AF90" s="10">
        <v>1304102.4737839999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367998</v>
      </c>
    </row>
    <row r="94" spans="32:32" x14ac:dyDescent="0.25">
      <c r="AF94" s="10">
        <v>260603.73642613899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210603.736426077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210603.736426077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266885.24094599998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1328188.7907219999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316932.96890799998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316932.96890799998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266932.96890799998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266932.96890799998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246402.72536400001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1432268.1243680001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306849.98943349998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306849.98943349998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256849.98943350001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256849.98943350001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266980.1459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1472600.0422660001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306428.73926250002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306428.73926250002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256428.73926249999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256428.73926249999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274326.41052999999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1474285.0429499999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306504.18407150003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306504.18407150003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256504.1840715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256504.1840715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274195.47639800003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1473983.2637139999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306600.95882649999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306600.95882649999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256600.95882649999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256600.95882649999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273941.76568999997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1473596.164694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306454.26919850003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306454.26919850003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256454.2691985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256454.2691985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274304.795736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1474182.9232059999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306071.58505112102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306071.58505112102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256071.58505176901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256071.58505176901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256071.58505176901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222537.17054600001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1384642.0747460001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306197.20867191401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306197.20867191401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256197.208672573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256197.208672573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256197.208672573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222341.49580199999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1384013.956642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302026.12329115102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302026.12329115102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252026.12329165699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252026.12329165699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252026.12329165699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232744.07104400001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1404869.3835460001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302031.271221556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302031.271221556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252031.27122205801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252031.27122205801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252031.27122205801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232696.70066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1404843.643894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302546.87380383699</v>
      </c>
    </row>
    <row r="204" spans="7:32" x14ac:dyDescent="0.25">
      <c r="AF204" s="10">
        <v>302546.87380383699</v>
      </c>
    </row>
    <row r="205" spans="7:32" x14ac:dyDescent="0.25">
      <c r="AF205" s="10">
        <v>252546.87380369299</v>
      </c>
    </row>
    <row r="206" spans="7:32" x14ac:dyDescent="0.25">
      <c r="AF206" s="10">
        <v>252546.87380369299</v>
      </c>
    </row>
    <row r="207" spans="7:32" x14ac:dyDescent="0.25">
      <c r="AF207" s="10">
        <v>252546.87380369299</v>
      </c>
    </row>
    <row r="208" spans="7:32" x14ac:dyDescent="0.25">
      <c r="AF208" s="10">
        <v>252546.87380369299</v>
      </c>
    </row>
    <row r="209" spans="32:32" x14ac:dyDescent="0.25">
      <c r="AF209" s="10">
        <v>180559.21958400001</v>
      </c>
    </row>
    <row r="210" spans="32:32" x14ac:dyDescent="0.25">
      <c r="AF210" s="10">
        <v>1314718.7571759999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212808.13909000001</v>
      </c>
    </row>
    <row r="214" spans="32:32" x14ac:dyDescent="0.25">
      <c r="AF214" s="10">
        <v>409563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298554.95094399998</v>
      </c>
    </row>
    <row r="220" spans="32:32" x14ac:dyDescent="0.25">
      <c r="AF220" s="10">
        <v>1467190.86091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212556.129728</v>
      </c>
    </row>
    <row r="224" spans="32:32" x14ac:dyDescent="0.25">
      <c r="AF224" s="10">
        <v>409667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298565.51046000002</v>
      </c>
    </row>
    <row r="230" spans="32:32" x14ac:dyDescent="0.25">
      <c r="AF230" s="10">
        <v>1467442.8702720001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368140</v>
      </c>
    </row>
    <row r="234" spans="32:32" x14ac:dyDescent="0.25">
      <c r="AF234" s="10">
        <v>196285.33092000001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308656.04036400001</v>
      </c>
    </row>
    <row r="240" spans="32:32" x14ac:dyDescent="0.25">
      <c r="AF240" s="10">
        <v>1483713.6690799999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367944</v>
      </c>
    </row>
    <row r="244" spans="32:32" x14ac:dyDescent="0.25">
      <c r="AF244" s="10">
        <v>195703.89239200001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309018.05142199999</v>
      </c>
    </row>
    <row r="250" spans="32:32" x14ac:dyDescent="0.25">
      <c r="AF250" s="10">
        <v>1484295.107608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374155.458529</v>
      </c>
    </row>
    <row r="254" spans="32:32" x14ac:dyDescent="0.25">
      <c r="AF254" s="10">
        <v>374155.458529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298011.814862</v>
      </c>
    </row>
    <row r="260" spans="32:32" x14ac:dyDescent="0.25">
      <c r="AF260" s="10">
        <v>1521688.0829419999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373993.50893900002</v>
      </c>
    </row>
    <row r="264" spans="32:32" x14ac:dyDescent="0.25">
      <c r="AF264" s="10">
        <v>373993.50893900002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297972.13942800002</v>
      </c>
    </row>
    <row r="270" spans="32:32" x14ac:dyDescent="0.25">
      <c r="AF270" s="10">
        <v>1522011.9821220001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364003.19423099997</v>
      </c>
    </row>
    <row r="274" spans="32:32" x14ac:dyDescent="0.25">
      <c r="AF274" s="10">
        <v>364003.19423099997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308279.89949799998</v>
      </c>
    </row>
    <row r="280" spans="32:32" x14ac:dyDescent="0.25">
      <c r="AF280" s="10">
        <v>1541992.6115379999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363730.24992199999</v>
      </c>
    </row>
    <row r="284" spans="32:32" x14ac:dyDescent="0.25">
      <c r="AF284" s="10">
        <v>363730.24992199999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308953.73101599998</v>
      </c>
    </row>
    <row r="290" spans="32:32" x14ac:dyDescent="0.25">
      <c r="AF290" s="10">
        <v>1542538.500156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376835.54298000003</v>
      </c>
    </row>
    <row r="294" spans="32:32" x14ac:dyDescent="0.25">
      <c r="AF294" s="10">
        <v>409240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246345.89046600001</v>
      </c>
    </row>
    <row r="300" spans="32:32" x14ac:dyDescent="0.25">
      <c r="AF300" s="10">
        <v>1303162.4570200001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367476</v>
      </c>
    </row>
    <row r="304" spans="32:32" x14ac:dyDescent="0.25">
      <c r="AF304" s="10">
        <v>350900.14240999997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267131.57040199998</v>
      </c>
    </row>
    <row r="310" spans="32:32" x14ac:dyDescent="0.25">
      <c r="AF310" s="10">
        <v>1329097.8575899999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419056.37722999998</v>
      </c>
    </row>
    <row r="314" spans="32:32" x14ac:dyDescent="0.25">
      <c r="AF314" s="10">
        <v>419056.37722999998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246530.18137400001</v>
      </c>
    </row>
    <row r="320" spans="32:32" x14ac:dyDescent="0.25">
      <c r="AF320" s="10">
        <v>1431885.24554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398838.21869000001</v>
      </c>
    </row>
    <row r="324" spans="32:32" x14ac:dyDescent="0.25">
      <c r="AF324" s="10">
        <v>398838.21869000001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266692.17543800001</v>
      </c>
    </row>
    <row r="330" spans="32:32" x14ac:dyDescent="0.25">
      <c r="AF330" s="10">
        <v>1472321.56262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398056.74301799998</v>
      </c>
    </row>
    <row r="334" spans="32:32" x14ac:dyDescent="0.25">
      <c r="AF334" s="10">
        <v>398056.74301799998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274260.69567599997</v>
      </c>
    </row>
    <row r="340" spans="32:32" x14ac:dyDescent="0.25">
      <c r="AF340" s="10">
        <v>1473884.5139639999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397777.873724</v>
      </c>
    </row>
    <row r="344" spans="32:32" x14ac:dyDescent="0.25">
      <c r="AF344" s="10">
        <v>397777.873724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274600.83646399999</v>
      </c>
    </row>
    <row r="350" spans="32:32" x14ac:dyDescent="0.25">
      <c r="AF350" s="10">
        <v>1474442.2525520001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398066.327995</v>
      </c>
    </row>
    <row r="354" spans="32:32" x14ac:dyDescent="0.25">
      <c r="AF354" s="10">
        <v>398066.327995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273861.154828</v>
      </c>
    </row>
    <row r="360" spans="32:32" x14ac:dyDescent="0.25">
      <c r="AF360" s="10">
        <v>1473865.3440099999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397747.06380200002</v>
      </c>
    </row>
    <row r="364" spans="32:32" x14ac:dyDescent="0.25">
      <c r="AF364" s="10">
        <v>397747.06380200002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274497.17113199999</v>
      </c>
    </row>
    <row r="370" spans="32:32" x14ac:dyDescent="0.25">
      <c r="AF370" s="10">
        <v>1474503.872396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442884.78193599998</v>
      </c>
    </row>
    <row r="374" spans="32:32" x14ac:dyDescent="0.25">
      <c r="AF374" s="10">
        <v>442884.78193599998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222293.555314</v>
      </c>
    </row>
    <row r="380" spans="32:32" x14ac:dyDescent="0.25">
      <c r="AF380" s="10">
        <v>1384227.436128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442612.14269900002</v>
      </c>
    </row>
    <row r="384" spans="32:32" x14ac:dyDescent="0.25">
      <c r="AF384" s="10">
        <v>442612.14269900002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222510.66576999999</v>
      </c>
    </row>
    <row r="390" spans="32:32" x14ac:dyDescent="0.25">
      <c r="AF390" s="10">
        <v>1384772.7146020001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432678.27292100003</v>
      </c>
    </row>
    <row r="394" spans="32:32" x14ac:dyDescent="0.25">
      <c r="AF394" s="10">
        <v>432678.27292100003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232585.160646</v>
      </c>
    </row>
    <row r="400" spans="32:32" x14ac:dyDescent="0.25">
      <c r="AF400" s="10">
        <v>1404640.4541579999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432511.083407</v>
      </c>
    </row>
    <row r="404" spans="32:32" x14ac:dyDescent="0.25">
      <c r="AF404" s="10">
        <v>432511.083407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232461.334152</v>
      </c>
    </row>
    <row r="410" spans="32:32" x14ac:dyDescent="0.25">
      <c r="AF410" s="10">
        <v>1404974.8331859999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477522.22681199998</v>
      </c>
    </row>
    <row r="414" spans="32:32" x14ac:dyDescent="0.25">
      <c r="AF414" s="10">
        <v>477522.22681199998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180638.35922799999</v>
      </c>
    </row>
    <row r="420" spans="32:32" x14ac:dyDescent="0.25">
      <c r="AF420" s="10">
        <v>1314951.5463759999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zoomScale="55" zoomScaleNormal="55" workbookViewId="0">
      <selection activeCell="AJ18" sqref="AJ18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348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367228.5</v>
      </c>
      <c r="I2" s="9">
        <f>E4</f>
        <v>409457</v>
      </c>
      <c r="J2" s="9">
        <f>E5</f>
        <v>165000</v>
      </c>
      <c r="K2" s="9">
        <f>E6</f>
        <v>165000</v>
      </c>
      <c r="L2" s="9">
        <f>E7</f>
        <v>165000</v>
      </c>
      <c r="M2" s="9">
        <f>E8</f>
        <v>165000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367228.5</v>
      </c>
      <c r="U2" s="52">
        <f t="shared" si="0"/>
        <v>409457</v>
      </c>
      <c r="V2" s="52">
        <f t="shared" si="0"/>
        <v>165000</v>
      </c>
      <c r="W2" s="52">
        <f t="shared" si="0"/>
        <v>165000</v>
      </c>
      <c r="X2" s="52">
        <f t="shared" si="0"/>
        <v>165000</v>
      </c>
      <c r="Y2" s="53">
        <f t="shared" si="0"/>
        <v>165000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(bst)'!S55</f>
        <v>367228.5</v>
      </c>
      <c r="F3" s="9">
        <v>1</v>
      </c>
      <c r="G3" s="21" t="s">
        <v>195</v>
      </c>
      <c r="H3" s="25">
        <f>AF3</f>
        <v>211130.875</v>
      </c>
      <c r="I3" s="25">
        <f>AF4</f>
        <v>409578</v>
      </c>
      <c r="J3" s="25">
        <f>AF5</f>
        <v>161130.875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372261.75</v>
      </c>
      <c r="O3" s="27">
        <f>AF9</f>
        <v>298864.10320000001</v>
      </c>
      <c r="P3" s="25">
        <f>AF10</f>
        <v>1472738.25</v>
      </c>
      <c r="Q3" s="52">
        <f>AF11</f>
        <v>0.5</v>
      </c>
      <c r="S3" s="21" t="s">
        <v>195</v>
      </c>
      <c r="T3" s="25">
        <f>AF213</f>
        <v>206947.25</v>
      </c>
      <c r="U3" s="25">
        <f>AF214</f>
        <v>409562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371948.25</v>
      </c>
      <c r="AA3" s="27">
        <f>AF219</f>
        <v>298600.40752000001</v>
      </c>
      <c r="AB3" s="25">
        <f>AF220</f>
        <v>1473051.75</v>
      </c>
      <c r="AC3" s="52">
        <f>AF221</f>
        <v>0.5</v>
      </c>
      <c r="AF3" s="10">
        <v>211130.875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(bst)'!S56</f>
        <v>409457</v>
      </c>
      <c r="F4" s="9">
        <v>2</v>
      </c>
      <c r="G4" s="21" t="s">
        <v>196</v>
      </c>
      <c r="H4" s="25">
        <f>AF13</f>
        <v>210799.875</v>
      </c>
      <c r="I4" s="25">
        <f>AF14</f>
        <v>409687</v>
      </c>
      <c r="J4" s="25">
        <f>AF15</f>
        <v>165000</v>
      </c>
      <c r="K4" s="25">
        <f>AF16</f>
        <v>160799.875</v>
      </c>
      <c r="L4" s="25">
        <f>AF17</f>
        <v>165000</v>
      </c>
      <c r="M4" s="26">
        <f>AF18</f>
        <v>165000</v>
      </c>
      <c r="N4" s="28">
        <f>SUM(H4,K4)</f>
        <v>371599.75</v>
      </c>
      <c r="O4" s="27">
        <f>AF19</f>
        <v>298877.151732</v>
      </c>
      <c r="P4" s="25">
        <f>AF20</f>
        <v>1473400.25</v>
      </c>
      <c r="Q4" s="52">
        <f>AF21</f>
        <v>0.5</v>
      </c>
      <c r="S4" s="21" t="s">
        <v>196</v>
      </c>
      <c r="T4" s="25">
        <f>AF223</f>
        <v>206588.75</v>
      </c>
      <c r="U4" s="25">
        <f>AF224</f>
        <v>409587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371589.75</v>
      </c>
      <c r="AA4" s="27">
        <f>AF229</f>
        <v>298755.92830999999</v>
      </c>
      <c r="AB4" s="25">
        <f>AF230</f>
        <v>1473410.25</v>
      </c>
      <c r="AC4" s="52">
        <f>AF231</f>
        <v>0.5</v>
      </c>
      <c r="AF4" s="10">
        <v>409578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(bst)'!S57</f>
        <v>165000</v>
      </c>
      <c r="F5" s="9">
        <v>3</v>
      </c>
      <c r="G5" s="21" t="s">
        <v>197</v>
      </c>
      <c r="H5" s="25">
        <f>AF23</f>
        <v>367667</v>
      </c>
      <c r="I5" s="25">
        <f>AF24</f>
        <v>203239.75</v>
      </c>
      <c r="J5" s="25">
        <f>AF25</f>
        <v>165000</v>
      </c>
      <c r="K5" s="25">
        <f>AF26</f>
        <v>165000</v>
      </c>
      <c r="L5" s="25">
        <f>AF27</f>
        <v>153239.75</v>
      </c>
      <c r="M5" s="26">
        <f>AF28</f>
        <v>165000</v>
      </c>
      <c r="N5" s="28">
        <f>SUM(I5,L5)</f>
        <v>356479.5</v>
      </c>
      <c r="O5" s="27">
        <f>AF29</f>
        <v>308006.04768399999</v>
      </c>
      <c r="P5" s="25">
        <f>AF30</f>
        <v>1488520.5</v>
      </c>
      <c r="Q5" s="52">
        <f>AF31</f>
        <v>0.5</v>
      </c>
      <c r="S5" s="21" t="s">
        <v>197</v>
      </c>
      <c r="T5" s="25">
        <f>AF233</f>
        <v>367750</v>
      </c>
      <c r="U5" s="25">
        <f>AF234</f>
        <v>190783.25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355784.25</v>
      </c>
      <c r="AA5" s="27">
        <f>AF239</f>
        <v>308079.70239799999</v>
      </c>
      <c r="AB5" s="25">
        <f>AF240</f>
        <v>1489215.75</v>
      </c>
      <c r="AC5" s="52">
        <f>AF241</f>
        <v>0.5</v>
      </c>
      <c r="AF5" s="10">
        <v>161130.875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(bst)'!S58</f>
        <v>165000</v>
      </c>
      <c r="F6" s="9">
        <v>4</v>
      </c>
      <c r="G6" s="21" t="s">
        <v>220</v>
      </c>
      <c r="H6" s="25">
        <f>AF33</f>
        <v>367697</v>
      </c>
      <c r="I6" s="25">
        <f>AF34</f>
        <v>202685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152685</v>
      </c>
      <c r="N6" s="28">
        <f>SUM(I6,M6)</f>
        <v>355370</v>
      </c>
      <c r="O6" s="27">
        <f>AF39</f>
        <v>308310.01256800001</v>
      </c>
      <c r="P6" s="25">
        <f>AF40</f>
        <v>1489630</v>
      </c>
      <c r="Q6" s="52">
        <f>AF41</f>
        <v>0.5</v>
      </c>
      <c r="S6" s="21" t="s">
        <v>220</v>
      </c>
      <c r="T6" s="25">
        <f>AF243</f>
        <v>367993</v>
      </c>
      <c r="U6" s="25">
        <f>AF244</f>
        <v>191372.75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356373.75</v>
      </c>
      <c r="AA6" s="27">
        <f>AF249</f>
        <v>308071.60173200001</v>
      </c>
      <c r="AB6" s="25">
        <f>AF250</f>
        <v>1488626.25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(bst)'!S59</f>
        <v>165000</v>
      </c>
      <c r="F7" s="9">
        <v>5</v>
      </c>
      <c r="G7" s="21" t="s">
        <v>198</v>
      </c>
      <c r="H7" s="25">
        <f>AF43</f>
        <v>319905.58333301602</v>
      </c>
      <c r="I7" s="25">
        <f>AF44</f>
        <v>319905.58333301602</v>
      </c>
      <c r="J7" s="25">
        <f>AF45</f>
        <v>269905.58333135198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909716.74999738403</v>
      </c>
      <c r="O7" s="27">
        <f>AF49</f>
        <v>298784.35778399999</v>
      </c>
      <c r="P7" s="25">
        <f>AF50</f>
        <v>1525283.24999999</v>
      </c>
      <c r="Q7" s="52">
        <f>AF51</f>
        <v>0.5</v>
      </c>
      <c r="S7" s="21" t="s">
        <v>198</v>
      </c>
      <c r="T7" s="25">
        <f>AF253</f>
        <v>372399.875</v>
      </c>
      <c r="U7" s="25">
        <f>AF254</f>
        <v>372399.875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909800.75</v>
      </c>
      <c r="AA7" s="27">
        <f>AF259</f>
        <v>298581.616568</v>
      </c>
      <c r="AB7" s="25">
        <f>AF260</f>
        <v>1525199.25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(bst)'!S60</f>
        <v>165000</v>
      </c>
      <c r="F8" s="9">
        <v>6</v>
      </c>
      <c r="G8" s="21" t="s">
        <v>199</v>
      </c>
      <c r="H8" s="25">
        <f>AF53</f>
        <v>319784.16666634398</v>
      </c>
      <c r="I8" s="25">
        <f>AF54</f>
        <v>319784.16666634398</v>
      </c>
      <c r="J8" s="25">
        <f>AF55</f>
        <v>165000</v>
      </c>
      <c r="K8" s="25">
        <f>AF56</f>
        <v>269784.16666468797</v>
      </c>
      <c r="L8" s="25">
        <f>AF57</f>
        <v>165000</v>
      </c>
      <c r="M8" s="26">
        <f>AF58</f>
        <v>165000</v>
      </c>
      <c r="N8" s="28">
        <f>SUM(H8:I8,K8)</f>
        <v>909352.499997376</v>
      </c>
      <c r="O8" s="27">
        <f>AF59</f>
        <v>298660.76157799998</v>
      </c>
      <c r="P8" s="25">
        <f>AF60</f>
        <v>1525647.49999999</v>
      </c>
      <c r="Q8" s="52">
        <f>AF61</f>
        <v>0.5</v>
      </c>
      <c r="S8" s="21" t="s">
        <v>199</v>
      </c>
      <c r="T8" s="25">
        <f>AF263</f>
        <v>372325.25</v>
      </c>
      <c r="U8" s="25">
        <f>AF264</f>
        <v>372325.25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909651.5</v>
      </c>
      <c r="AA8" s="27">
        <f>AF269</f>
        <v>298697.94714200002</v>
      </c>
      <c r="AB8" s="25">
        <f>AF270</f>
        <v>1525348.5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313340.83333279699</v>
      </c>
      <c r="I9" s="25">
        <f>AF64</f>
        <v>313340.83333279699</v>
      </c>
      <c r="J9" s="25">
        <f>AF65</f>
        <v>165000</v>
      </c>
      <c r="K9" s="25">
        <f>AF66</f>
        <v>165000</v>
      </c>
      <c r="L9" s="25">
        <f>AF67</f>
        <v>263340.83333143097</v>
      </c>
      <c r="M9" s="26">
        <f>AF68</f>
        <v>165000</v>
      </c>
      <c r="N9" s="28">
        <f>SUM(H9:I9,L9)</f>
        <v>890022.49999702489</v>
      </c>
      <c r="O9" s="27">
        <f>AF69</f>
        <v>308080.98081799998</v>
      </c>
      <c r="P9" s="25">
        <f>AF70</f>
        <v>1544977.49999999</v>
      </c>
      <c r="Q9" s="52">
        <f>AF71</f>
        <v>0.5</v>
      </c>
      <c r="S9" s="21" t="s">
        <v>200</v>
      </c>
      <c r="T9" s="25">
        <f>AF273</f>
        <v>362719.25</v>
      </c>
      <c r="U9" s="25">
        <f>AF274</f>
        <v>362719.25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890439.5</v>
      </c>
      <c r="AA9" s="27">
        <f>AF279</f>
        <v>308266.47183400003</v>
      </c>
      <c r="AB9" s="25">
        <f>AF280</f>
        <v>1544560.5</v>
      </c>
      <c r="AC9" s="52">
        <f>AF281</f>
        <v>0.5</v>
      </c>
      <c r="AF9" s="10">
        <v>298864.10320000001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313452.33333280298</v>
      </c>
      <c r="I10" s="25">
        <f>AF74</f>
        <v>313452.33333280298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263452.33333143097</v>
      </c>
      <c r="N10" s="28">
        <f>SUM(H10:I10,M10)</f>
        <v>890356.999997037</v>
      </c>
      <c r="O10" s="27">
        <f>AF79</f>
        <v>308261.61735399999</v>
      </c>
      <c r="P10" s="25">
        <f>AF80</f>
        <v>1544642.99999999</v>
      </c>
      <c r="Q10" s="52">
        <f>AF81</f>
        <v>0.5</v>
      </c>
      <c r="S10" s="21" t="s">
        <v>201</v>
      </c>
      <c r="T10" s="25">
        <f>AF283</f>
        <v>362730.875</v>
      </c>
      <c r="U10" s="25">
        <f>AF284</f>
        <v>362730.875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890462.75</v>
      </c>
      <c r="AA10" s="27">
        <f>AF289</f>
        <v>308399.12221</v>
      </c>
      <c r="AB10" s="25">
        <f>AF290</f>
        <v>1544537.25</v>
      </c>
      <c r="AC10" s="52">
        <f>AF291</f>
        <v>0.5</v>
      </c>
      <c r="AF10" s="10">
        <v>1472738.25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266871.37415153399</v>
      </c>
      <c r="I11" s="25">
        <f>AF84</f>
        <v>409354</v>
      </c>
      <c r="J11" s="25">
        <f>AF85</f>
        <v>216871.37415170399</v>
      </c>
      <c r="K11" s="25">
        <f>AF86</f>
        <v>216871.37415170399</v>
      </c>
      <c r="L11" s="25">
        <f>AF87</f>
        <v>165000</v>
      </c>
      <c r="M11" s="26">
        <f>AF88</f>
        <v>165000</v>
      </c>
      <c r="N11" s="28">
        <f>SUM(H11,J11:K11)</f>
        <v>700614.12245494197</v>
      </c>
      <c r="O11" s="27">
        <f>AF89</f>
        <v>246458.98366999999</v>
      </c>
      <c r="P11" s="25">
        <f>AF90</f>
        <v>1309385.877544</v>
      </c>
      <c r="Q11" s="52">
        <f>AF91</f>
        <v>0.5</v>
      </c>
      <c r="S11" s="21" t="s">
        <v>202</v>
      </c>
      <c r="T11" s="25">
        <f>AF293</f>
        <v>370956.62382600002</v>
      </c>
      <c r="U11" s="25">
        <f>AF294</f>
        <v>409814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700958.62382600002</v>
      </c>
      <c r="AA11" s="27">
        <f>AF299</f>
        <v>246145.87918399999</v>
      </c>
      <c r="AB11" s="25">
        <f>AF300</f>
        <v>1309041.3761740001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367953</v>
      </c>
      <c r="I12" s="25">
        <f>AF94</f>
        <v>260112.76378449801</v>
      </c>
      <c r="J12" s="25">
        <f>AF95</f>
        <v>165000</v>
      </c>
      <c r="K12" s="25">
        <f>AF96</f>
        <v>165000</v>
      </c>
      <c r="L12" s="25">
        <f>AF97</f>
        <v>210112.76378456599</v>
      </c>
      <c r="M12" s="26">
        <f>AF98</f>
        <v>210112.76378456599</v>
      </c>
      <c r="N12" s="28">
        <f>SUM(I12,L12:M12)</f>
        <v>680338.29135363002</v>
      </c>
      <c r="O12" s="27">
        <f>AF99</f>
        <v>265166.70353200001</v>
      </c>
      <c r="P12" s="25">
        <f>AF100</f>
        <v>1329661.7086459999</v>
      </c>
      <c r="Q12" s="52">
        <f>AF101</f>
        <v>0.5</v>
      </c>
      <c r="S12" s="21" t="s">
        <v>203</v>
      </c>
      <c r="T12" s="25">
        <f>AF303</f>
        <v>368054</v>
      </c>
      <c r="U12" s="25">
        <f>AF304</f>
        <v>349948.78980199998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679950.78980199993</v>
      </c>
      <c r="AA12" s="27">
        <f>AF309</f>
        <v>265100.41951400001</v>
      </c>
      <c r="AB12" s="25">
        <f>AF310</f>
        <v>1330049.2101980001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316316.63565499999</v>
      </c>
      <c r="I13" s="25">
        <f>AF104</f>
        <v>316316.63565499999</v>
      </c>
      <c r="J13" s="25">
        <f>AF105</f>
        <v>266316.63565499999</v>
      </c>
      <c r="K13" s="25">
        <f>AF106</f>
        <v>266316.63565499999</v>
      </c>
      <c r="L13" s="25">
        <f>AF107</f>
        <v>165000</v>
      </c>
      <c r="M13" s="26">
        <f>AF108</f>
        <v>165000</v>
      </c>
      <c r="N13" s="28">
        <f>SUM(H13:I13,J13:K13)</f>
        <v>1165266.54262</v>
      </c>
      <c r="O13" s="27">
        <f>AF109</f>
        <v>246355.82436200001</v>
      </c>
      <c r="P13" s="25">
        <f>AF110</f>
        <v>1434733.45738</v>
      </c>
      <c r="Q13" s="52">
        <f>AF111</f>
        <v>0.5</v>
      </c>
      <c r="S13" s="21" t="s">
        <v>204</v>
      </c>
      <c r="T13" s="25">
        <f>AF313</f>
        <v>417565.64657400001</v>
      </c>
      <c r="U13" s="25">
        <f>AF314</f>
        <v>417565.64657400001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1165133.293148</v>
      </c>
      <c r="AA13" s="27">
        <f>AF319</f>
        <v>246176.008626</v>
      </c>
      <c r="AB13" s="25">
        <f>AF320</f>
        <v>1434866.706852</v>
      </c>
      <c r="AC13" s="52">
        <f>AF321</f>
        <v>0.5</v>
      </c>
      <c r="AF13" s="10">
        <v>210799.875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306587.57326949999</v>
      </c>
      <c r="I14" s="25">
        <f>AF114</f>
        <v>306587.57326949999</v>
      </c>
      <c r="J14" s="25">
        <f>AF115</f>
        <v>165000</v>
      </c>
      <c r="K14" s="25">
        <f>AF116</f>
        <v>165000</v>
      </c>
      <c r="L14" s="25">
        <f>AF117</f>
        <v>256587.57326949999</v>
      </c>
      <c r="M14" s="26">
        <f>AF118</f>
        <v>256587.57326949999</v>
      </c>
      <c r="N14" s="28">
        <f>SUM(H14:I14,L14:M14)</f>
        <v>1126350.293078</v>
      </c>
      <c r="O14" s="27">
        <f>AF119</f>
        <v>265473.36437999998</v>
      </c>
      <c r="P14" s="25">
        <f>AF120</f>
        <v>1473649.706922</v>
      </c>
      <c r="Q14" s="52">
        <f>AF121</f>
        <v>0.5</v>
      </c>
      <c r="S14" s="21" t="s">
        <v>205</v>
      </c>
      <c r="T14" s="25">
        <f>AF323</f>
        <v>398195.89650700003</v>
      </c>
      <c r="U14" s="25">
        <f>AF324</f>
        <v>398195.89650700003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1126393.7930140002</v>
      </c>
      <c r="AA14" s="27">
        <f>AF329</f>
        <v>265104.72331799997</v>
      </c>
      <c r="AB14" s="25">
        <f>AF330</f>
        <v>1473606.2069860001</v>
      </c>
      <c r="AC14" s="52">
        <f>AF331</f>
        <v>0.5</v>
      </c>
      <c r="AF14" s="10">
        <v>409687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304976.25</v>
      </c>
      <c r="I15" s="25">
        <f>AF124</f>
        <v>304976.25</v>
      </c>
      <c r="J15" s="25">
        <f>AF125</f>
        <v>254976.25</v>
      </c>
      <c r="K15" s="25">
        <f>AF126</f>
        <v>165000</v>
      </c>
      <c r="L15" s="25">
        <f>AF127</f>
        <v>254976.25</v>
      </c>
      <c r="M15" s="26">
        <f>AF128</f>
        <v>165000</v>
      </c>
      <c r="N15" s="28">
        <f>SUM(H15:I15,J15,L15)</f>
        <v>1119905</v>
      </c>
      <c r="O15" s="27">
        <f>AF129</f>
        <v>276427.35747599998</v>
      </c>
      <c r="P15" s="25">
        <f>AF130</f>
        <v>1480095</v>
      </c>
      <c r="Q15" s="52">
        <f>AF131</f>
        <v>0.5</v>
      </c>
      <c r="S15" s="21" t="s">
        <v>206</v>
      </c>
      <c r="T15" s="25">
        <f>AF333</f>
        <v>394956</v>
      </c>
      <c r="U15" s="25">
        <f>AF334</f>
        <v>394956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1119914</v>
      </c>
      <c r="AA15" s="27">
        <f>AF339</f>
        <v>276750.08273600001</v>
      </c>
      <c r="AB15" s="25">
        <f>AF340</f>
        <v>1480086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305126.5</v>
      </c>
      <c r="I16" s="25">
        <f>AF134</f>
        <v>305126.5</v>
      </c>
      <c r="J16" s="25">
        <f>AF135</f>
        <v>255126.5</v>
      </c>
      <c r="K16" s="25">
        <f>AF136</f>
        <v>165000</v>
      </c>
      <c r="L16" s="25">
        <f>AF137</f>
        <v>165000</v>
      </c>
      <c r="M16" s="26">
        <f>AF138</f>
        <v>255126.5</v>
      </c>
      <c r="N16" s="28">
        <f>SUM(H16:I16,J16,M16)</f>
        <v>1120506</v>
      </c>
      <c r="O16" s="27">
        <f>AF139</f>
        <v>276149.44248199998</v>
      </c>
      <c r="P16" s="25">
        <f>AF140</f>
        <v>1479494</v>
      </c>
      <c r="Q16" s="52">
        <f>AF141</f>
        <v>0.5</v>
      </c>
      <c r="S16" s="21" t="s">
        <v>207</v>
      </c>
      <c r="T16" s="25">
        <f>AF343</f>
        <v>394660.25</v>
      </c>
      <c r="U16" s="25">
        <f>AF344</f>
        <v>394660.25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1119322.5</v>
      </c>
      <c r="AA16" s="27">
        <f>AF349</f>
        <v>276789.24140399997</v>
      </c>
      <c r="AB16" s="25">
        <f>AF350</f>
        <v>1480677.5</v>
      </c>
      <c r="AC16" s="52">
        <f>AF351</f>
        <v>0.5</v>
      </c>
      <c r="AF16" s="10">
        <v>160799.875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305157.75</v>
      </c>
      <c r="I17" s="25">
        <f>AF144</f>
        <v>305157.75</v>
      </c>
      <c r="J17" s="25">
        <f>AF145</f>
        <v>165000</v>
      </c>
      <c r="K17" s="25">
        <f>AF146</f>
        <v>255157.75</v>
      </c>
      <c r="L17" s="25">
        <f>AF147</f>
        <v>255157.75</v>
      </c>
      <c r="M17" s="26">
        <f>AF148</f>
        <v>165000</v>
      </c>
      <c r="N17" s="28">
        <f>SUM(H17:I17,K17,L17)</f>
        <v>1120631</v>
      </c>
      <c r="O17" s="27">
        <f>AF149</f>
        <v>276352.23295600002</v>
      </c>
      <c r="P17" s="25">
        <f>AF150</f>
        <v>1479369</v>
      </c>
      <c r="Q17" s="52">
        <f>AF151</f>
        <v>0.5</v>
      </c>
      <c r="S17" s="21" t="s">
        <v>208</v>
      </c>
      <c r="T17" s="25">
        <f>AF353</f>
        <v>395055.75</v>
      </c>
      <c r="U17" s="25">
        <f>AF354</f>
        <v>395055.75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1120113.5</v>
      </c>
      <c r="AA17" s="27">
        <f>AF359</f>
        <v>276276.41687199997</v>
      </c>
      <c r="AB17" s="25">
        <f>AF360</f>
        <v>1479886.5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305015.25</v>
      </c>
      <c r="I18" s="25">
        <f>AF154</f>
        <v>305015.25</v>
      </c>
      <c r="J18" s="25">
        <f>AF155</f>
        <v>165000</v>
      </c>
      <c r="K18" s="25">
        <f>AF156</f>
        <v>255015.25</v>
      </c>
      <c r="L18" s="25">
        <f>AF157</f>
        <v>165000</v>
      </c>
      <c r="M18" s="26">
        <f>AF158</f>
        <v>255015.25</v>
      </c>
      <c r="N18" s="28">
        <f>SUM(H18:I18,K18,M18)</f>
        <v>1120061</v>
      </c>
      <c r="O18" s="27">
        <f>AF159</f>
        <v>276635.92719999998</v>
      </c>
      <c r="P18" s="25">
        <f>AF160</f>
        <v>1479939</v>
      </c>
      <c r="Q18" s="52">
        <f>AF161</f>
        <v>0.5</v>
      </c>
      <c r="S18" s="21" t="s">
        <v>209</v>
      </c>
      <c r="T18" s="25">
        <f>AF363</f>
        <v>394907.25</v>
      </c>
      <c r="U18" s="25">
        <f>AF364</f>
        <v>394907.25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1119816.5</v>
      </c>
      <c r="AA18" s="27">
        <f>AF369</f>
        <v>276591.857304</v>
      </c>
      <c r="AB18" s="25">
        <f>AF370</f>
        <v>1480183.5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305039.15850895201</v>
      </c>
      <c r="I19" s="25">
        <f>AF164</f>
        <v>305039.15850895201</v>
      </c>
      <c r="J19" s="25">
        <f>AF165</f>
        <v>255039.15850923301</v>
      </c>
      <c r="K19" s="25">
        <f>AF166</f>
        <v>255039.15850923301</v>
      </c>
      <c r="L19" s="25">
        <f>AF167</f>
        <v>255039.15850923301</v>
      </c>
      <c r="M19" s="26">
        <f>AF168</f>
        <v>165000</v>
      </c>
      <c r="N19" s="28">
        <f>SUM(H19:K19,L19)</f>
        <v>1375195.7925456031</v>
      </c>
      <c r="O19" s="27">
        <f>AF169</f>
        <v>224303.35888399999</v>
      </c>
      <c r="P19" s="25">
        <f>AF170</f>
        <v>1389804.2074559999</v>
      </c>
      <c r="Q19" s="52">
        <f>AF171</f>
        <v>0.5</v>
      </c>
      <c r="S19" s="21" t="s">
        <v>210</v>
      </c>
      <c r="T19" s="25">
        <f>AF373</f>
        <v>440148.77194200002</v>
      </c>
      <c r="U19" s="25">
        <f>AF374</f>
        <v>440148.77194200002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1375300.543884</v>
      </c>
      <c r="AA19" s="27">
        <f>AF379</f>
        <v>224400.42397999999</v>
      </c>
      <c r="AB19" s="25">
        <f>AF380</f>
        <v>1389699.456116</v>
      </c>
      <c r="AC19" s="52">
        <f>AF381</f>
        <v>0.5</v>
      </c>
      <c r="AF19" s="10">
        <v>298877.151732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305022.40862614498</v>
      </c>
      <c r="I20" s="25">
        <f>AF174</f>
        <v>305022.40862614498</v>
      </c>
      <c r="J20" s="25">
        <f>AF175</f>
        <v>255022.40862643</v>
      </c>
      <c r="K20" s="25">
        <f>AF176</f>
        <v>255022.40862643</v>
      </c>
      <c r="L20" s="25">
        <f>AF177</f>
        <v>165000</v>
      </c>
      <c r="M20" s="26">
        <f>AF178</f>
        <v>255022.40862643</v>
      </c>
      <c r="N20" s="28">
        <f>SUM(H20:K20,M20)</f>
        <v>1375112.0431315799</v>
      </c>
      <c r="O20" s="27">
        <f>AF179</f>
        <v>224440.16325400001</v>
      </c>
      <c r="P20" s="25">
        <f>AF180</f>
        <v>1389887.9568700001</v>
      </c>
      <c r="Q20" s="52">
        <f>AF181</f>
        <v>0.5</v>
      </c>
      <c r="S20" s="21" t="s">
        <v>211</v>
      </c>
      <c r="T20" s="25">
        <f>AF383</f>
        <v>440227.77191100002</v>
      </c>
      <c r="U20" s="25">
        <f>AF384</f>
        <v>440227.77191100002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1375458.543822</v>
      </c>
      <c r="AA20" s="27">
        <f>AF389</f>
        <v>224360.51914399999</v>
      </c>
      <c r="AB20" s="25">
        <f>AF390</f>
        <v>1389541.456178</v>
      </c>
      <c r="AC20" s="52">
        <f>AF391</f>
        <v>0.5</v>
      </c>
      <c r="AF20" s="10">
        <v>1473400.25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301286.00887738197</v>
      </c>
      <c r="I21" s="25">
        <f>AF184</f>
        <v>301286.00887738197</v>
      </c>
      <c r="J21" s="25">
        <f>AF185</f>
        <v>251286.008877627</v>
      </c>
      <c r="K21" s="25">
        <f>AF186</f>
        <v>165000</v>
      </c>
      <c r="L21" s="25">
        <f>AF187</f>
        <v>251286.008877627</v>
      </c>
      <c r="M21" s="26">
        <f>AF188</f>
        <v>251286.008877627</v>
      </c>
      <c r="N21" s="28">
        <f>SUM(H21:I21,L21:M21,J21)</f>
        <v>1356430.0443876451</v>
      </c>
      <c r="O21" s="27">
        <f>AF189</f>
        <v>233608.69976399999</v>
      </c>
      <c r="P21" s="25">
        <f>AF190</f>
        <v>1408569.9556140001</v>
      </c>
      <c r="Q21" s="52">
        <f>AF191</f>
        <v>0.5</v>
      </c>
      <c r="S21" s="21" t="s">
        <v>212</v>
      </c>
      <c r="T21" s="25">
        <f>AF393</f>
        <v>430633.646182</v>
      </c>
      <c r="U21" s="25">
        <f>AF394</f>
        <v>430633.646182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1356270.2923639999</v>
      </c>
      <c r="AA21" s="27">
        <f>AF399</f>
        <v>233557.734176</v>
      </c>
      <c r="AB21" s="25">
        <f>AF400</f>
        <v>1408729.7076359999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301211.55879378802</v>
      </c>
      <c r="I22" s="25">
        <f>AF194</f>
        <v>301211.55879378802</v>
      </c>
      <c r="J22" s="25">
        <f>AF195</f>
        <v>165000</v>
      </c>
      <c r="K22" s="25">
        <f>AF196</f>
        <v>251211.558794029</v>
      </c>
      <c r="L22" s="25">
        <f>AF197</f>
        <v>251211.558794029</v>
      </c>
      <c r="M22" s="26">
        <f>AF198</f>
        <v>251211.558794029</v>
      </c>
      <c r="N22" s="28">
        <f>SUM(H22:I22,L22:M22,K22)</f>
        <v>1356057.7939696631</v>
      </c>
      <c r="O22" s="27">
        <f>AF199</f>
        <v>233617.20382200001</v>
      </c>
      <c r="P22" s="25">
        <f>AF200</f>
        <v>1408942.206032</v>
      </c>
      <c r="Q22" s="52">
        <f>AF201</f>
        <v>0.5</v>
      </c>
      <c r="S22" s="21" t="s">
        <v>219</v>
      </c>
      <c r="T22" s="25">
        <f>AF403</f>
        <v>430422.64632200002</v>
      </c>
      <c r="U22" s="25">
        <f>AF404</f>
        <v>430422.64632200002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1355848.2926440001</v>
      </c>
      <c r="AA22" s="27">
        <f>AF409</f>
        <v>233860.53346800001</v>
      </c>
      <c r="AB22" s="25">
        <f>AF410</f>
        <v>1409151.7073560001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301907.93096550897</v>
      </c>
      <c r="I23" s="25">
        <f>AF204</f>
        <v>301907.93096550897</v>
      </c>
      <c r="J23" s="25">
        <f>AF205</f>
        <v>251907.93096563601</v>
      </c>
      <c r="K23" s="25">
        <f>AF206</f>
        <v>251907.93096563601</v>
      </c>
      <c r="L23" s="25">
        <f>AF207</f>
        <v>251907.93096563601</v>
      </c>
      <c r="M23" s="26">
        <f>AF208</f>
        <v>251907.93096563601</v>
      </c>
      <c r="N23" s="28">
        <f>SUM(H23:M23)</f>
        <v>1611447.5857935618</v>
      </c>
      <c r="O23" s="27">
        <f>AF209</f>
        <v>181347.77616800001</v>
      </c>
      <c r="P23" s="25">
        <f>AF210</f>
        <v>1318552.4142080001</v>
      </c>
      <c r="Q23" s="52">
        <f>AF211</f>
        <v>0.5</v>
      </c>
      <c r="S23" s="21" t="s">
        <v>213</v>
      </c>
      <c r="T23" s="25">
        <f>AF413</f>
        <v>475823.29330199998</v>
      </c>
      <c r="U23" s="25">
        <f>AF414</f>
        <v>475823.29330199998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1611650.5866040001</v>
      </c>
      <c r="AA23" s="27">
        <f>AF419</f>
        <v>181240.22120199999</v>
      </c>
      <c r="AB23" s="25">
        <f>AF420</f>
        <v>1318349.4133959999</v>
      </c>
      <c r="AC23" s="52">
        <f>AF421</f>
        <v>0.5</v>
      </c>
      <c r="AF23" s="10">
        <v>367667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203239.75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367953</v>
      </c>
      <c r="I26" s="28">
        <f t="shared" si="3"/>
        <v>409687</v>
      </c>
      <c r="J26" s="28">
        <f t="shared" si="3"/>
        <v>269905.58333135198</v>
      </c>
      <c r="K26" s="28">
        <f t="shared" si="3"/>
        <v>269784.16666468797</v>
      </c>
      <c r="L26" s="28">
        <f t="shared" si="3"/>
        <v>263340.83333143097</v>
      </c>
      <c r="M26" s="28">
        <f t="shared" si="3"/>
        <v>263452.33333143097</v>
      </c>
      <c r="Q26" s="9"/>
      <c r="S26" s="9" t="s">
        <v>272</v>
      </c>
      <c r="T26" s="28">
        <f t="shared" ref="T26:Y26" si="4">MAX(T2:T23)</f>
        <v>475823.29330199998</v>
      </c>
      <c r="U26" s="28">
        <f t="shared" si="4"/>
        <v>475823.29330199998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153239.75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308006.04768399999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1488520.5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367697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1</v>
      </c>
      <c r="K34" s="52"/>
      <c r="L34" s="52"/>
      <c r="M34" s="52"/>
      <c r="O34" s="10" t="b">
        <f t="shared" si="9"/>
        <v>0</v>
      </c>
      <c r="P34" s="10">
        <f t="shared" si="7"/>
        <v>2</v>
      </c>
      <c r="R34" s="9">
        <v>5</v>
      </c>
      <c r="S34" s="21" t="s">
        <v>198</v>
      </c>
      <c r="T34" s="52" t="b">
        <f>T7&gt;=T$2</f>
        <v>1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1</v>
      </c>
      <c r="AF34" s="10">
        <v>202685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1</v>
      </c>
      <c r="L35" s="52"/>
      <c r="M35" s="52"/>
      <c r="O35" s="10" t="b">
        <f t="shared" si="9"/>
        <v>0</v>
      </c>
      <c r="P35" s="10">
        <f t="shared" si="7"/>
        <v>2</v>
      </c>
      <c r="R35" s="9">
        <v>6</v>
      </c>
      <c r="S35" s="21" t="s">
        <v>199</v>
      </c>
      <c r="T35" s="52" t="b">
        <f>T8&gt;=T$2</f>
        <v>1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1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1</v>
      </c>
      <c r="M36" s="52"/>
      <c r="O36" s="10" t="b">
        <f t="shared" si="9"/>
        <v>0</v>
      </c>
      <c r="P36" s="10">
        <f t="shared" si="7"/>
        <v>2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C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1</v>
      </c>
      <c r="O37" s="10" t="b">
        <f t="shared" si="9"/>
        <v>0</v>
      </c>
      <c r="P37" s="10">
        <f t="shared" si="7"/>
        <v>2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0</v>
      </c>
      <c r="I38" s="52"/>
      <c r="J38" s="52" t="b">
        <f>J11&gt;=J$2</f>
        <v>1</v>
      </c>
      <c r="K38" s="52" t="b">
        <f>K11&gt;=K$2</f>
        <v>1</v>
      </c>
      <c r="L38" s="52"/>
      <c r="M38" s="52"/>
      <c r="O38" s="10" t="b">
        <f t="shared" si="9"/>
        <v>0</v>
      </c>
      <c r="P38" s="10">
        <f t="shared" si="7"/>
        <v>1</v>
      </c>
      <c r="R38" s="9">
        <v>9</v>
      </c>
      <c r="S38" s="21" t="s">
        <v>202</v>
      </c>
      <c r="T38" s="52" t="b">
        <f>T11&gt;=T$2</f>
        <v>1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1</v>
      </c>
      <c r="AB38" s="10">
        <f t="shared" si="8"/>
        <v>0</v>
      </c>
      <c r="AF38" s="10">
        <v>152685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C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0</v>
      </c>
      <c r="J39" s="52"/>
      <c r="K39" s="52"/>
      <c r="L39" s="52" t="b">
        <f>L12&gt;=L$2</f>
        <v>1</v>
      </c>
      <c r="M39" s="52" t="b">
        <f>M12&gt;=M$2</f>
        <v>1</v>
      </c>
      <c r="O39" s="10" t="b">
        <f t="shared" si="9"/>
        <v>0</v>
      </c>
      <c r="P39" s="10">
        <f t="shared" si="7"/>
        <v>1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308310.01256800001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0</v>
      </c>
      <c r="I40" s="52" t="b">
        <f t="shared" si="13"/>
        <v>0</v>
      </c>
      <c r="J40" s="52" t="b">
        <f>J13&gt;=J$2</f>
        <v>1</v>
      </c>
      <c r="K40" s="52" t="b">
        <f>K13&gt;=K$2</f>
        <v>1</v>
      </c>
      <c r="L40" s="52"/>
      <c r="M40" s="52"/>
      <c r="O40" s="10" t="b">
        <f t="shared" si="9"/>
        <v>0</v>
      </c>
      <c r="P40" s="10">
        <f t="shared" si="7"/>
        <v>2</v>
      </c>
      <c r="R40" s="9">
        <v>11</v>
      </c>
      <c r="S40" s="21" t="s">
        <v>204</v>
      </c>
      <c r="T40" s="52" t="b">
        <f t="shared" ref="T40:T50" si="16">T13&gt;=T$2</f>
        <v>1</v>
      </c>
      <c r="U40" s="52" t="b">
        <f t="shared" si="14"/>
        <v>1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1</v>
      </c>
      <c r="AB40" s="10">
        <f t="shared" si="8"/>
        <v>0</v>
      </c>
      <c r="AF40" s="10">
        <v>1489630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0</v>
      </c>
      <c r="I41" s="52" t="b">
        <f t="shared" si="13"/>
        <v>0</v>
      </c>
      <c r="J41" s="52"/>
      <c r="K41" s="52"/>
      <c r="L41" s="52" t="b">
        <f>L14&gt;=L$2</f>
        <v>1</v>
      </c>
      <c r="M41" s="52" t="b">
        <f>M14&gt;=M$2</f>
        <v>1</v>
      </c>
      <c r="O41" s="10" t="b">
        <f t="shared" si="9"/>
        <v>0</v>
      </c>
      <c r="P41" s="10">
        <f t="shared" si="7"/>
        <v>2</v>
      </c>
      <c r="R41" s="9">
        <v>12</v>
      </c>
      <c r="S41" s="21" t="s">
        <v>205</v>
      </c>
      <c r="T41" s="52" t="b">
        <f t="shared" si="16"/>
        <v>1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1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0</v>
      </c>
      <c r="I42" s="52" t="b">
        <f t="shared" si="13"/>
        <v>0</v>
      </c>
      <c r="J42" s="52" t="b">
        <f>J15&gt;=J$2</f>
        <v>1</v>
      </c>
      <c r="K42" s="52"/>
      <c r="L42" s="52" t="b">
        <f>L15&gt;=L$2</f>
        <v>1</v>
      </c>
      <c r="M42" s="52"/>
      <c r="O42" s="10" t="b">
        <f t="shared" si="9"/>
        <v>0</v>
      </c>
      <c r="P42" s="10">
        <f t="shared" si="7"/>
        <v>2</v>
      </c>
      <c r="R42" s="9">
        <v>13</v>
      </c>
      <c r="S42" s="21" t="s">
        <v>206</v>
      </c>
      <c r="T42" s="52" t="b">
        <f t="shared" si="16"/>
        <v>1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1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0</v>
      </c>
      <c r="I43" s="52" t="b">
        <f t="shared" si="13"/>
        <v>0</v>
      </c>
      <c r="J43" s="52" t="b">
        <f>J16&gt;=J$2</f>
        <v>1</v>
      </c>
      <c r="K43" s="52"/>
      <c r="L43" s="52"/>
      <c r="M43" s="52" t="b">
        <f>M16&gt;=M$2</f>
        <v>1</v>
      </c>
      <c r="O43" s="10" t="b">
        <f t="shared" si="9"/>
        <v>0</v>
      </c>
      <c r="P43" s="10">
        <f t="shared" si="7"/>
        <v>2</v>
      </c>
      <c r="R43" s="9">
        <v>14</v>
      </c>
      <c r="S43" s="21" t="s">
        <v>207</v>
      </c>
      <c r="T43" s="52" t="b">
        <f t="shared" si="16"/>
        <v>1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1</v>
      </c>
      <c r="AF43" s="10">
        <v>319905.58333301602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0</v>
      </c>
      <c r="I44" s="52" t="b">
        <f t="shared" si="13"/>
        <v>0</v>
      </c>
      <c r="J44" s="52"/>
      <c r="K44" s="52" t="b">
        <f>K17&gt;=K$2</f>
        <v>1</v>
      </c>
      <c r="L44" s="52" t="b">
        <f>L17&gt;=L$2</f>
        <v>1</v>
      </c>
      <c r="M44" s="52"/>
      <c r="O44" s="10" t="b">
        <f t="shared" si="9"/>
        <v>0</v>
      </c>
      <c r="P44" s="10">
        <f t="shared" si="7"/>
        <v>2</v>
      </c>
      <c r="R44" s="9">
        <v>15</v>
      </c>
      <c r="S44" s="21" t="s">
        <v>208</v>
      </c>
      <c r="T44" s="52" t="b">
        <f t="shared" si="16"/>
        <v>1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1</v>
      </c>
      <c r="AF44" s="10">
        <v>319905.58333301602</v>
      </c>
    </row>
    <row r="45" spans="1:32" x14ac:dyDescent="0.25">
      <c r="A45" s="21" t="s">
        <v>210</v>
      </c>
      <c r="B45" s="52" t="str">
        <f t="shared" si="5"/>
        <v>N</v>
      </c>
      <c r="C45" s="52" t="str">
        <f t="shared" si="6"/>
        <v>C</v>
      </c>
      <c r="D45" s="9"/>
      <c r="E45" s="9"/>
      <c r="F45" s="9">
        <v>16</v>
      </c>
      <c r="G45" s="21" t="s">
        <v>209</v>
      </c>
      <c r="H45" s="52" t="b">
        <f t="shared" si="15"/>
        <v>0</v>
      </c>
      <c r="I45" s="52" t="b">
        <f t="shared" si="13"/>
        <v>0</v>
      </c>
      <c r="J45" s="52"/>
      <c r="K45" s="52" t="b">
        <f>K18&gt;=K$2</f>
        <v>1</v>
      </c>
      <c r="L45" s="52"/>
      <c r="M45" s="52" t="b">
        <f>M18&gt;=M$2</f>
        <v>1</v>
      </c>
      <c r="O45" s="10" t="b">
        <f t="shared" si="9"/>
        <v>0</v>
      </c>
      <c r="P45" s="10">
        <f t="shared" si="7"/>
        <v>2</v>
      </c>
      <c r="R45" s="9">
        <v>16</v>
      </c>
      <c r="S45" s="21" t="s">
        <v>209</v>
      </c>
      <c r="T45" s="52" t="b">
        <f t="shared" si="16"/>
        <v>1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1</v>
      </c>
      <c r="AF45" s="10">
        <v>269905.58333135198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C</v>
      </c>
      <c r="D46" s="9"/>
      <c r="E46" s="9"/>
      <c r="F46" s="9">
        <v>17</v>
      </c>
      <c r="G46" s="21" t="s">
        <v>210</v>
      </c>
      <c r="H46" s="52" t="b">
        <f t="shared" si="15"/>
        <v>0</v>
      </c>
      <c r="I46" s="52" t="b">
        <f t="shared" si="13"/>
        <v>0</v>
      </c>
      <c r="J46" s="52" t="b">
        <f>J19&gt;=J$2</f>
        <v>1</v>
      </c>
      <c r="K46" s="52" t="b">
        <f>K19&gt;=K$2</f>
        <v>1</v>
      </c>
      <c r="L46" s="52" t="b">
        <f>L19&gt;=L$2</f>
        <v>1</v>
      </c>
      <c r="M46" s="52"/>
      <c r="O46" s="10" t="b">
        <f t="shared" si="9"/>
        <v>0</v>
      </c>
      <c r="P46" s="10">
        <f t="shared" si="7"/>
        <v>2</v>
      </c>
      <c r="R46" s="9">
        <v>17</v>
      </c>
      <c r="S46" s="21" t="s">
        <v>210</v>
      </c>
      <c r="T46" s="52" t="b">
        <f t="shared" si="16"/>
        <v>1</v>
      </c>
      <c r="U46" s="52" t="b">
        <f t="shared" si="14"/>
        <v>1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1</v>
      </c>
      <c r="AB46" s="10">
        <f t="shared" si="8"/>
        <v>0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C</v>
      </c>
      <c r="D47" s="9"/>
      <c r="E47" s="9"/>
      <c r="F47" s="9">
        <v>18</v>
      </c>
      <c r="G47" s="21" t="s">
        <v>211</v>
      </c>
      <c r="H47" s="52" t="b">
        <f t="shared" si="15"/>
        <v>0</v>
      </c>
      <c r="I47" s="52" t="b">
        <f t="shared" si="13"/>
        <v>0</v>
      </c>
      <c r="J47" s="52" t="b">
        <f>J20&gt;=J$2</f>
        <v>1</v>
      </c>
      <c r="K47" s="52" t="b">
        <f>K20&gt;=K$2</f>
        <v>1</v>
      </c>
      <c r="L47" s="52"/>
      <c r="M47" s="52" t="b">
        <f>M20&gt;=M$2</f>
        <v>1</v>
      </c>
      <c r="O47" s="10" t="b">
        <f t="shared" si="9"/>
        <v>0</v>
      </c>
      <c r="P47" s="10">
        <f t="shared" si="7"/>
        <v>2</v>
      </c>
      <c r="R47" s="9">
        <v>18</v>
      </c>
      <c r="S47" s="21" t="s">
        <v>211</v>
      </c>
      <c r="T47" s="52" t="b">
        <f t="shared" si="16"/>
        <v>1</v>
      </c>
      <c r="U47" s="52" t="b">
        <f t="shared" si="14"/>
        <v>1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1</v>
      </c>
      <c r="AB47" s="10">
        <f t="shared" si="8"/>
        <v>0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C</v>
      </c>
      <c r="F48" s="9">
        <v>19</v>
      </c>
      <c r="G48" s="21" t="s">
        <v>212</v>
      </c>
      <c r="H48" s="52" t="b">
        <f t="shared" si="15"/>
        <v>0</v>
      </c>
      <c r="I48" s="52" t="b">
        <f t="shared" si="13"/>
        <v>0</v>
      </c>
      <c r="J48" s="52" t="b">
        <f>J21&gt;=J$2</f>
        <v>1</v>
      </c>
      <c r="K48" s="52"/>
      <c r="L48" s="52" t="b">
        <f>L21&gt;=L$2</f>
        <v>1</v>
      </c>
      <c r="M48" s="52" t="b">
        <f>M21&gt;=M$2</f>
        <v>1</v>
      </c>
      <c r="O48" s="10" t="b">
        <f t="shared" si="9"/>
        <v>0</v>
      </c>
      <c r="P48" s="10">
        <f t="shared" si="7"/>
        <v>2</v>
      </c>
      <c r="R48" s="9">
        <v>19</v>
      </c>
      <c r="S48" s="21" t="s">
        <v>212</v>
      </c>
      <c r="T48" s="52" t="b">
        <f t="shared" si="16"/>
        <v>1</v>
      </c>
      <c r="U48" s="52" t="b">
        <f t="shared" si="14"/>
        <v>1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1</v>
      </c>
      <c r="AB48" s="10">
        <f t="shared" si="8"/>
        <v>0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C</v>
      </c>
      <c r="F49" s="9">
        <v>20</v>
      </c>
      <c r="G49" s="21" t="s">
        <v>219</v>
      </c>
      <c r="H49" s="52" t="b">
        <f t="shared" si="15"/>
        <v>0</v>
      </c>
      <c r="I49" s="52" t="b">
        <f t="shared" si="13"/>
        <v>0</v>
      </c>
      <c r="J49" s="52"/>
      <c r="K49" s="52" t="b">
        <f>K22&gt;=K$2</f>
        <v>1</v>
      </c>
      <c r="L49" s="52" t="b">
        <f>L22&gt;=L$2</f>
        <v>1</v>
      </c>
      <c r="M49" s="52" t="b">
        <f>M22&gt;=M$2</f>
        <v>1</v>
      </c>
      <c r="O49" s="10" t="b">
        <f t="shared" si="9"/>
        <v>0</v>
      </c>
      <c r="P49" s="10">
        <f t="shared" si="7"/>
        <v>2</v>
      </c>
      <c r="R49" s="9">
        <v>20</v>
      </c>
      <c r="S49" s="21" t="s">
        <v>219</v>
      </c>
      <c r="T49" s="52" t="b">
        <f t="shared" si="16"/>
        <v>1</v>
      </c>
      <c r="U49" s="52" t="b">
        <f t="shared" si="14"/>
        <v>1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1</v>
      </c>
      <c r="AB49" s="10">
        <f t="shared" si="8"/>
        <v>0</v>
      </c>
      <c r="AF49" s="10">
        <v>298784.35778399999</v>
      </c>
    </row>
    <row r="50" spans="1:32" x14ac:dyDescent="0.25">
      <c r="F50" s="9">
        <v>21</v>
      </c>
      <c r="G50" s="21" t="s">
        <v>213</v>
      </c>
      <c r="H50" s="52" t="b">
        <f t="shared" si="15"/>
        <v>0</v>
      </c>
      <c r="I50" s="52" t="b">
        <f t="shared" si="13"/>
        <v>0</v>
      </c>
      <c r="J50" s="52" t="b">
        <f>J23&gt;=J$2</f>
        <v>1</v>
      </c>
      <c r="K50" s="52" t="b">
        <f>K23&gt;=K$2</f>
        <v>1</v>
      </c>
      <c r="L50" s="52" t="b">
        <f>L23&gt;=L$2</f>
        <v>1</v>
      </c>
      <c r="M50" s="52" t="b">
        <f>M23&gt;=M$2</f>
        <v>1</v>
      </c>
      <c r="O50" s="10" t="b">
        <f t="shared" si="9"/>
        <v>0</v>
      </c>
      <c r="P50" s="10">
        <f t="shared" si="7"/>
        <v>2</v>
      </c>
      <c r="R50" s="9">
        <v>21</v>
      </c>
      <c r="S50" s="21" t="s">
        <v>213</v>
      </c>
      <c r="T50" s="52" t="b">
        <f t="shared" si="16"/>
        <v>1</v>
      </c>
      <c r="U50" s="52" t="b">
        <f t="shared" si="14"/>
        <v>1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1</v>
      </c>
      <c r="AB50" s="10">
        <f t="shared" si="8"/>
        <v>0</v>
      </c>
      <c r="AF50" s="10">
        <v>1525283.24999999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319784.16666634398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319784.16666634398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269784.16666468797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1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2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1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2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298660.76157799998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1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2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1525647.49999999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1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2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1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313340.83333279699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1</v>
      </c>
      <c r="AB64" s="10">
        <f t="shared" si="20"/>
        <v>2</v>
      </c>
      <c r="AF64" s="10">
        <v>313340.83333279699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263340.83333143097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308080.98081799998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1</v>
      </c>
      <c r="AB70" s="10">
        <f t="shared" si="20"/>
        <v>2</v>
      </c>
      <c r="AF70" s="10">
        <v>1544977.49999999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1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1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1</v>
      </c>
      <c r="AB73" s="10">
        <f t="shared" si="20"/>
        <v>2</v>
      </c>
      <c r="AF73" s="10">
        <v>313452.33333280298</v>
      </c>
    </row>
    <row r="74" spans="6:32" x14ac:dyDescent="0.25">
      <c r="F74" s="9">
        <v>21</v>
      </c>
      <c r="G74" s="21" t="s">
        <v>213</v>
      </c>
      <c r="H74" s="52" t="b">
        <f t="shared" si="25"/>
        <v>0</v>
      </c>
      <c r="I74" s="52" t="b">
        <f t="shared" si="23"/>
        <v>0</v>
      </c>
      <c r="J74" s="52" t="b">
        <f>J23=J$26</f>
        <v>0</v>
      </c>
      <c r="K74" s="52" t="b">
        <f>K23=K$26</f>
        <v>0</v>
      </c>
      <c r="L74" s="52" t="b">
        <f>L23=L$26</f>
        <v>0</v>
      </c>
      <c r="M74" s="52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6</v>
      </c>
      <c r="R74" s="9">
        <v>21</v>
      </c>
      <c r="S74" s="21" t="s">
        <v>213</v>
      </c>
      <c r="T74" s="52" t="b">
        <f t="shared" si="26"/>
        <v>1</v>
      </c>
      <c r="U74" s="52" t="b">
        <f t="shared" si="24"/>
        <v>1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1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1</v>
      </c>
      <c r="AB74" s="10">
        <f t="shared" si="20"/>
        <v>0</v>
      </c>
      <c r="AF74" s="10">
        <v>313452.33333280298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263452.33333143097</v>
      </c>
    </row>
    <row r="79" spans="6:32" x14ac:dyDescent="0.25">
      <c r="AF79" s="10">
        <v>308261.61735399999</v>
      </c>
    </row>
    <row r="80" spans="6:32" x14ac:dyDescent="0.25">
      <c r="AF80" s="10">
        <v>1544642.99999999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266871.37415153399</v>
      </c>
    </row>
    <row r="84" spans="32:32" x14ac:dyDescent="0.25">
      <c r="AF84" s="10">
        <v>409354</v>
      </c>
    </row>
    <row r="85" spans="32:32" x14ac:dyDescent="0.25">
      <c r="AF85" s="10">
        <v>216871.37415170399</v>
      </c>
    </row>
    <row r="86" spans="32:32" x14ac:dyDescent="0.25">
      <c r="AF86" s="10">
        <v>216871.37415170399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246458.98366999999</v>
      </c>
    </row>
    <row r="90" spans="32:32" x14ac:dyDescent="0.25">
      <c r="AF90" s="10">
        <v>1309385.877544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367953</v>
      </c>
    </row>
    <row r="94" spans="32:32" x14ac:dyDescent="0.25">
      <c r="AF94" s="10">
        <v>260112.76378449801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210112.76378456599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210112.76378456599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265166.70353200001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1329661.7086459999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316316.63565499999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316316.63565499999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266316.63565499999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266316.63565499999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246355.82436200001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1434733.45738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306587.57326949999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306587.57326949999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256587.57326949999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256587.57326949999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265473.36437999998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1473649.706922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304976.25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304976.25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254976.25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254976.25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276427.35747599998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1480095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305126.5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305126.5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255126.5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255126.5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276149.44248199998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1479494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305157.75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305157.75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255157.75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255157.75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276352.23295600002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1479369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305015.25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305015.25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255015.25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255015.25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276635.92719999998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1479939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305039.15850895201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305039.15850895201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255039.15850923301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255039.15850923301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255039.15850923301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224303.35888399999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1389804.2074559999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305022.40862614498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305022.40862614498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255022.40862643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255022.40862643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255022.40862643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224440.16325400001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1389887.9568700001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301286.00887738197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301286.00887738197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251286.008877627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251286.008877627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251286.008877627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233608.69976399999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1408569.9556140001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301211.55879378802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301211.55879378802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251211.558794029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251211.558794029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251211.558794029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233617.20382200001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1408942.206032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301907.93096550897</v>
      </c>
    </row>
    <row r="204" spans="7:32" x14ac:dyDescent="0.25">
      <c r="AF204" s="10">
        <v>301907.93096550897</v>
      </c>
    </row>
    <row r="205" spans="7:32" x14ac:dyDescent="0.25">
      <c r="AF205" s="10">
        <v>251907.93096563601</v>
      </c>
    </row>
    <row r="206" spans="7:32" x14ac:dyDescent="0.25">
      <c r="AF206" s="10">
        <v>251907.93096563601</v>
      </c>
    </row>
    <row r="207" spans="7:32" x14ac:dyDescent="0.25">
      <c r="AF207" s="10">
        <v>251907.93096563601</v>
      </c>
    </row>
    <row r="208" spans="7:32" x14ac:dyDescent="0.25">
      <c r="AF208" s="10">
        <v>251907.93096563601</v>
      </c>
    </row>
    <row r="209" spans="32:32" x14ac:dyDescent="0.25">
      <c r="AF209" s="10">
        <v>181347.77616800001</v>
      </c>
    </row>
    <row r="210" spans="32:32" x14ac:dyDescent="0.25">
      <c r="AF210" s="10">
        <v>1318552.4142080001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206947.25</v>
      </c>
    </row>
    <row r="214" spans="32:32" x14ac:dyDescent="0.25">
      <c r="AF214" s="10">
        <v>409562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298600.40752000001</v>
      </c>
    </row>
    <row r="220" spans="32:32" x14ac:dyDescent="0.25">
      <c r="AF220" s="10">
        <v>1473051.75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206588.75</v>
      </c>
    </row>
    <row r="224" spans="32:32" x14ac:dyDescent="0.25">
      <c r="AF224" s="10">
        <v>409587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298755.92830999999</v>
      </c>
    </row>
    <row r="230" spans="32:32" x14ac:dyDescent="0.25">
      <c r="AF230" s="10">
        <v>1473410.25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367750</v>
      </c>
    </row>
    <row r="234" spans="32:32" x14ac:dyDescent="0.25">
      <c r="AF234" s="10">
        <v>190783.25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308079.70239799999</v>
      </c>
    </row>
    <row r="240" spans="32:32" x14ac:dyDescent="0.25">
      <c r="AF240" s="10">
        <v>1489215.75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367993</v>
      </c>
    </row>
    <row r="244" spans="32:32" x14ac:dyDescent="0.25">
      <c r="AF244" s="10">
        <v>191372.75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308071.60173200001</v>
      </c>
    </row>
    <row r="250" spans="32:32" x14ac:dyDescent="0.25">
      <c r="AF250" s="10">
        <v>1488626.25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372399.875</v>
      </c>
    </row>
    <row r="254" spans="32:32" x14ac:dyDescent="0.25">
      <c r="AF254" s="10">
        <v>372399.875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298581.616568</v>
      </c>
    </row>
    <row r="260" spans="32:32" x14ac:dyDescent="0.25">
      <c r="AF260" s="10">
        <v>1525199.25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372325.25</v>
      </c>
    </row>
    <row r="264" spans="32:32" x14ac:dyDescent="0.25">
      <c r="AF264" s="10">
        <v>372325.25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298697.94714200002</v>
      </c>
    </row>
    <row r="270" spans="32:32" x14ac:dyDescent="0.25">
      <c r="AF270" s="10">
        <v>1525348.5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362719.25</v>
      </c>
    </row>
    <row r="274" spans="32:32" x14ac:dyDescent="0.25">
      <c r="AF274" s="10">
        <v>362719.25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308266.47183400003</v>
      </c>
    </row>
    <row r="280" spans="32:32" x14ac:dyDescent="0.25">
      <c r="AF280" s="10">
        <v>1544560.5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362730.875</v>
      </c>
    </row>
    <row r="284" spans="32:32" x14ac:dyDescent="0.25">
      <c r="AF284" s="10">
        <v>362730.875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308399.12221</v>
      </c>
    </row>
    <row r="290" spans="32:32" x14ac:dyDescent="0.25">
      <c r="AF290" s="10">
        <v>1544537.25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370956.62382600002</v>
      </c>
    </row>
    <row r="294" spans="32:32" x14ac:dyDescent="0.25">
      <c r="AF294" s="10">
        <v>409814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246145.87918399999</v>
      </c>
    </row>
    <row r="300" spans="32:32" x14ac:dyDescent="0.25">
      <c r="AF300" s="10">
        <v>1309041.3761740001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368054</v>
      </c>
    </row>
    <row r="304" spans="32:32" x14ac:dyDescent="0.25">
      <c r="AF304" s="10">
        <v>349948.78980199998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265100.41951400001</v>
      </c>
    </row>
    <row r="310" spans="32:32" x14ac:dyDescent="0.25">
      <c r="AF310" s="10">
        <v>1330049.2101980001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417565.64657400001</v>
      </c>
    </row>
    <row r="314" spans="32:32" x14ac:dyDescent="0.25">
      <c r="AF314" s="10">
        <v>417565.64657400001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246176.008626</v>
      </c>
    </row>
    <row r="320" spans="32:32" x14ac:dyDescent="0.25">
      <c r="AF320" s="10">
        <v>1434866.706852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398195.89650700003</v>
      </c>
    </row>
    <row r="324" spans="32:32" x14ac:dyDescent="0.25">
      <c r="AF324" s="10">
        <v>398195.89650700003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265104.72331799997</v>
      </c>
    </row>
    <row r="330" spans="32:32" x14ac:dyDescent="0.25">
      <c r="AF330" s="10">
        <v>1473606.2069860001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394956</v>
      </c>
    </row>
    <row r="334" spans="32:32" x14ac:dyDescent="0.25">
      <c r="AF334" s="10">
        <v>394956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276750.08273600001</v>
      </c>
    </row>
    <row r="340" spans="32:32" x14ac:dyDescent="0.25">
      <c r="AF340" s="10">
        <v>1480086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394660.25</v>
      </c>
    </row>
    <row r="344" spans="32:32" x14ac:dyDescent="0.25">
      <c r="AF344" s="10">
        <v>394660.25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276789.24140399997</v>
      </c>
    </row>
    <row r="350" spans="32:32" x14ac:dyDescent="0.25">
      <c r="AF350" s="10">
        <v>1480677.5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395055.75</v>
      </c>
    </row>
    <row r="354" spans="32:32" x14ac:dyDescent="0.25">
      <c r="AF354" s="10">
        <v>395055.75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276276.41687199997</v>
      </c>
    </row>
    <row r="360" spans="32:32" x14ac:dyDescent="0.25">
      <c r="AF360" s="10">
        <v>1479886.5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394907.25</v>
      </c>
    </row>
    <row r="364" spans="32:32" x14ac:dyDescent="0.25">
      <c r="AF364" s="10">
        <v>394907.25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276591.857304</v>
      </c>
    </row>
    <row r="370" spans="32:32" x14ac:dyDescent="0.25">
      <c r="AF370" s="10">
        <v>1480183.5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440148.77194200002</v>
      </c>
    </row>
    <row r="374" spans="32:32" x14ac:dyDescent="0.25">
      <c r="AF374" s="10">
        <v>440148.77194200002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224400.42397999999</v>
      </c>
    </row>
    <row r="380" spans="32:32" x14ac:dyDescent="0.25">
      <c r="AF380" s="10">
        <v>1389699.456116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440227.77191100002</v>
      </c>
    </row>
    <row r="384" spans="32:32" x14ac:dyDescent="0.25">
      <c r="AF384" s="10">
        <v>440227.77191100002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224360.51914399999</v>
      </c>
    </row>
    <row r="390" spans="32:32" x14ac:dyDescent="0.25">
      <c r="AF390" s="10">
        <v>1389541.456178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430633.646182</v>
      </c>
    </row>
    <row r="394" spans="32:32" x14ac:dyDescent="0.25">
      <c r="AF394" s="10">
        <v>430633.646182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233557.734176</v>
      </c>
    </row>
    <row r="400" spans="32:32" x14ac:dyDescent="0.25">
      <c r="AF400" s="10">
        <v>1408729.7076359999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430422.64632200002</v>
      </c>
    </row>
    <row r="404" spans="32:32" x14ac:dyDescent="0.25">
      <c r="AF404" s="10">
        <v>430422.64632200002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233860.53346800001</v>
      </c>
    </row>
    <row r="410" spans="32:32" x14ac:dyDescent="0.25">
      <c r="AF410" s="10">
        <v>1409151.7073560001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475823.29330199998</v>
      </c>
    </row>
    <row r="414" spans="32:32" x14ac:dyDescent="0.25">
      <c r="AF414" s="10">
        <v>475823.29330199998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181240.22120199999</v>
      </c>
    </row>
    <row r="420" spans="32:32" x14ac:dyDescent="0.25">
      <c r="AF420" s="10">
        <v>1318349.4133959999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3"/>
  <sheetViews>
    <sheetView topLeftCell="F1" workbookViewId="0">
      <selection activeCell="AH1" sqref="AH1:AH1048576"/>
    </sheetView>
  </sheetViews>
  <sheetFormatPr defaultRowHeight="15" x14ac:dyDescent="0.25"/>
  <cols>
    <col min="2" max="2" width="9.140625" style="10"/>
    <col min="10" max="10" width="9.140625" style="10"/>
    <col min="18" max="18" width="9.140625" style="10"/>
    <col min="26" max="26" width="9.140625" style="10"/>
    <col min="34" max="34" width="9.140625" style="10"/>
  </cols>
  <sheetData>
    <row r="1" spans="1:34" x14ac:dyDescent="0.25">
      <c r="A1" t="s">
        <v>400</v>
      </c>
      <c r="B1" s="10" t="s">
        <v>221</v>
      </c>
      <c r="I1" t="s">
        <v>333</v>
      </c>
      <c r="J1" s="10" t="s">
        <v>221</v>
      </c>
      <c r="Q1" t="s">
        <v>334</v>
      </c>
      <c r="R1" s="10" t="s">
        <v>221</v>
      </c>
      <c r="Y1" t="s">
        <v>348</v>
      </c>
      <c r="Z1" s="10" t="s">
        <v>221</v>
      </c>
      <c r="AG1" t="s">
        <v>349</v>
      </c>
      <c r="AH1" s="10" t="s">
        <v>221</v>
      </c>
    </row>
    <row r="2" spans="1:34" x14ac:dyDescent="0.25">
      <c r="B2" s="10" t="s">
        <v>222</v>
      </c>
      <c r="J2" s="10" t="s">
        <v>222</v>
      </c>
      <c r="R2" s="10" t="s">
        <v>222</v>
      </c>
      <c r="Z2" s="10" t="s">
        <v>222</v>
      </c>
      <c r="AH2" s="10" t="s">
        <v>222</v>
      </c>
    </row>
    <row r="3" spans="1:34" x14ac:dyDescent="0.25">
      <c r="B3" s="10">
        <v>-87808.9739736841</v>
      </c>
      <c r="J3" s="10">
        <v>-667550.41999900003</v>
      </c>
      <c r="R3" s="10">
        <v>-3072280.4880204601</v>
      </c>
      <c r="Z3" s="10">
        <v>214294.828557</v>
      </c>
      <c r="AH3" s="10">
        <v>211130.875</v>
      </c>
    </row>
    <row r="4" spans="1:34" x14ac:dyDescent="0.25">
      <c r="B4" s="10">
        <v>89768.561660000007</v>
      </c>
      <c r="J4" s="10">
        <v>-525785.80226799997</v>
      </c>
      <c r="R4" s="10">
        <v>-2561662.8515432999</v>
      </c>
      <c r="Z4" s="10">
        <v>409674</v>
      </c>
      <c r="AH4" s="10">
        <v>409578</v>
      </c>
    </row>
    <row r="5" spans="1:34" x14ac:dyDescent="0.25">
      <c r="B5" s="10">
        <v>-137808.97397309099</v>
      </c>
      <c r="J5" s="10">
        <v>-717550.41999900003</v>
      </c>
      <c r="R5" s="10">
        <v>-3122280.48802072</v>
      </c>
      <c r="Z5" s="10">
        <v>164294.828557</v>
      </c>
      <c r="AH5" s="10">
        <v>161130.875</v>
      </c>
    </row>
    <row r="6" spans="1:34" x14ac:dyDescent="0.25">
      <c r="B6" s="10">
        <v>165000</v>
      </c>
      <c r="J6" s="10">
        <v>165000</v>
      </c>
      <c r="R6" s="10">
        <v>165000</v>
      </c>
      <c r="Z6" s="10">
        <v>165000</v>
      </c>
      <c r="AH6" s="10">
        <v>165000</v>
      </c>
    </row>
    <row r="7" spans="1:34" x14ac:dyDescent="0.25">
      <c r="B7" s="10">
        <v>165000</v>
      </c>
      <c r="J7" s="10">
        <v>165000</v>
      </c>
      <c r="R7" s="10">
        <v>165000</v>
      </c>
      <c r="Z7" s="10">
        <v>165000</v>
      </c>
      <c r="AH7" s="10">
        <v>165000</v>
      </c>
    </row>
    <row r="8" spans="1:34" x14ac:dyDescent="0.25">
      <c r="B8" s="10">
        <v>165000</v>
      </c>
      <c r="J8" s="10">
        <v>165000</v>
      </c>
      <c r="R8" s="10">
        <v>165000</v>
      </c>
      <c r="Z8" s="10">
        <v>165000</v>
      </c>
      <c r="AH8" s="10">
        <v>165000</v>
      </c>
    </row>
    <row r="9" spans="1:34" x14ac:dyDescent="0.25">
      <c r="B9" s="10">
        <v>689358.12068918603</v>
      </c>
      <c r="J9" s="10">
        <v>1438479.1906600001</v>
      </c>
      <c r="R9" s="10">
        <v>4153990.52164286</v>
      </c>
      <c r="Z9" s="10">
        <v>298052.2549</v>
      </c>
      <c r="AH9" s="10">
        <v>298864.10320000001</v>
      </c>
    </row>
    <row r="10" spans="1:34" x14ac:dyDescent="0.25">
      <c r="B10" s="10">
        <v>2070617.94795344</v>
      </c>
      <c r="J10" s="10">
        <v>3230100.8399979998</v>
      </c>
      <c r="R10" s="10">
        <v>8039560.9760486903</v>
      </c>
      <c r="Z10" s="10">
        <v>1466410.3428859999</v>
      </c>
      <c r="AH10" s="10">
        <v>1472738.25</v>
      </c>
    </row>
    <row r="11" spans="1:34" x14ac:dyDescent="0.25">
      <c r="B11" s="10">
        <v>0.5</v>
      </c>
      <c r="J11" s="10">
        <v>0.5</v>
      </c>
      <c r="R11" s="10">
        <v>0.5</v>
      </c>
      <c r="Z11" s="10">
        <v>0.5</v>
      </c>
      <c r="AH11" s="10">
        <v>0.5</v>
      </c>
    </row>
    <row r="12" spans="1:34" x14ac:dyDescent="0.25">
      <c r="B12" s="10" t="s">
        <v>223</v>
      </c>
      <c r="J12" s="10" t="s">
        <v>223</v>
      </c>
      <c r="R12" s="10" t="s">
        <v>223</v>
      </c>
      <c r="Z12" s="10" t="s">
        <v>223</v>
      </c>
      <c r="AH12" s="10" t="s">
        <v>223</v>
      </c>
    </row>
    <row r="13" spans="1:34" x14ac:dyDescent="0.25">
      <c r="B13" s="10">
        <v>-86525.312435875996</v>
      </c>
      <c r="J13" s="10">
        <v>-670133.5</v>
      </c>
      <c r="R13" s="10">
        <v>-3076469.23801939</v>
      </c>
      <c r="Z13" s="10">
        <v>214400.50329200001</v>
      </c>
      <c r="AH13" s="10">
        <v>210799.875</v>
      </c>
    </row>
    <row r="14" spans="1:34" x14ac:dyDescent="0.25">
      <c r="B14" s="10">
        <v>90408.254429862398</v>
      </c>
      <c r="J14" s="10">
        <v>-522588.76123</v>
      </c>
      <c r="R14" s="10">
        <v>-2563202.8517151</v>
      </c>
      <c r="Z14" s="10">
        <v>409797</v>
      </c>
      <c r="AH14" s="10">
        <v>409687</v>
      </c>
    </row>
    <row r="15" spans="1:34" x14ac:dyDescent="0.25">
      <c r="B15" s="10">
        <v>165000</v>
      </c>
      <c r="J15" s="10">
        <v>165000</v>
      </c>
      <c r="R15" s="10">
        <v>165000</v>
      </c>
      <c r="Z15" s="10">
        <v>165000</v>
      </c>
      <c r="AH15" s="10">
        <v>165000</v>
      </c>
    </row>
    <row r="16" spans="1:34" x14ac:dyDescent="0.25">
      <c r="B16" s="10">
        <v>-136525.31243525</v>
      </c>
      <c r="J16" s="10">
        <v>-720133.5</v>
      </c>
      <c r="R16" s="10">
        <v>-3126469.2380196601</v>
      </c>
      <c r="Z16" s="10">
        <v>164400.50329200001</v>
      </c>
      <c r="AH16" s="10">
        <v>160799.875</v>
      </c>
    </row>
    <row r="17" spans="2:34" x14ac:dyDescent="0.25">
      <c r="B17" s="10">
        <v>165000</v>
      </c>
      <c r="J17" s="10">
        <v>165000</v>
      </c>
      <c r="R17" s="10">
        <v>165000</v>
      </c>
      <c r="Z17" s="10">
        <v>165000</v>
      </c>
      <c r="AH17" s="10">
        <v>165000</v>
      </c>
    </row>
    <row r="18" spans="2:34" x14ac:dyDescent="0.25">
      <c r="B18" s="10">
        <v>165000</v>
      </c>
      <c r="J18" s="10">
        <v>165000</v>
      </c>
      <c r="R18" s="10">
        <v>165000</v>
      </c>
      <c r="Z18" s="10">
        <v>165000</v>
      </c>
      <c r="AH18" s="10">
        <v>165000</v>
      </c>
    </row>
    <row r="19" spans="2:34" x14ac:dyDescent="0.25">
      <c r="B19" s="10">
        <v>687998.03021255101</v>
      </c>
      <c r="J19" s="10">
        <v>1439958.1163580001</v>
      </c>
      <c r="R19" s="10">
        <v>4162470.16689893</v>
      </c>
      <c r="Z19" s="10">
        <v>298088.30002600001</v>
      </c>
      <c r="AH19" s="10">
        <v>298877.151732</v>
      </c>
    </row>
    <row r="20" spans="2:34" x14ac:dyDescent="0.25">
      <c r="B20" s="10">
        <v>2068050.6248777399</v>
      </c>
      <c r="J20" s="10">
        <v>3235267</v>
      </c>
      <c r="R20" s="10">
        <v>8047938.4760466795</v>
      </c>
      <c r="Z20" s="10">
        <v>1466198.9934159999</v>
      </c>
      <c r="AH20" s="10">
        <v>1473400.25</v>
      </c>
    </row>
    <row r="21" spans="2:34" x14ac:dyDescent="0.25">
      <c r="B21" s="10">
        <v>0.5</v>
      </c>
      <c r="J21" s="10">
        <v>0.5</v>
      </c>
      <c r="R21" s="10">
        <v>0.5</v>
      </c>
      <c r="Z21" s="10">
        <v>0.5</v>
      </c>
      <c r="AH21" s="10">
        <v>0.5</v>
      </c>
    </row>
    <row r="22" spans="2:34" x14ac:dyDescent="0.25">
      <c r="B22" s="10" t="s">
        <v>224</v>
      </c>
      <c r="J22" s="10" t="s">
        <v>224</v>
      </c>
      <c r="R22" s="10" t="s">
        <v>224</v>
      </c>
      <c r="Z22" s="10" t="s">
        <v>224</v>
      </c>
      <c r="AH22" s="10" t="s">
        <v>224</v>
      </c>
    </row>
    <row r="23" spans="2:34" x14ac:dyDescent="0.25">
      <c r="B23" s="10">
        <v>-26456.137697014299</v>
      </c>
      <c r="J23" s="10">
        <v>-780742.125046</v>
      </c>
      <c r="R23" s="10">
        <v>-3298080.43369286</v>
      </c>
      <c r="Z23" s="10">
        <v>367842</v>
      </c>
      <c r="AH23" s="10">
        <v>367667</v>
      </c>
    </row>
    <row r="24" spans="2:34" x14ac:dyDescent="0.25">
      <c r="B24" s="10">
        <v>-114325.44167539501</v>
      </c>
      <c r="J24" s="10">
        <v>-735824.25999699999</v>
      </c>
      <c r="R24" s="10">
        <v>-3201979.9880181402</v>
      </c>
      <c r="Z24" s="10">
        <v>205448.53595399999</v>
      </c>
      <c r="AH24" s="10">
        <v>203239.75</v>
      </c>
    </row>
    <row r="25" spans="2:34" x14ac:dyDescent="0.25">
      <c r="B25" s="10">
        <v>165000</v>
      </c>
      <c r="J25" s="10">
        <v>165000</v>
      </c>
      <c r="R25" s="10">
        <v>165000</v>
      </c>
      <c r="Z25" s="10">
        <v>165000</v>
      </c>
      <c r="AH25" s="10">
        <v>165000</v>
      </c>
    </row>
    <row r="26" spans="2:34" x14ac:dyDescent="0.25">
      <c r="B26" s="10">
        <v>165000</v>
      </c>
      <c r="J26" s="10">
        <v>165000</v>
      </c>
      <c r="R26" s="10">
        <v>165000</v>
      </c>
      <c r="Z26" s="10">
        <v>165000</v>
      </c>
      <c r="AH26" s="10">
        <v>165000</v>
      </c>
    </row>
    <row r="27" spans="2:34" x14ac:dyDescent="0.25">
      <c r="B27" s="10">
        <v>-164325.44167588299</v>
      </c>
      <c r="J27" s="10">
        <v>-785824.25999699999</v>
      </c>
      <c r="R27" s="10">
        <v>-3251979.98801838</v>
      </c>
      <c r="Z27" s="10">
        <v>155448.53595399999</v>
      </c>
      <c r="AH27" s="10">
        <v>153239.75</v>
      </c>
    </row>
    <row r="28" spans="2:34" x14ac:dyDescent="0.25">
      <c r="B28" s="10">
        <v>165000</v>
      </c>
      <c r="J28" s="10">
        <v>165000</v>
      </c>
      <c r="R28" s="10">
        <v>165000</v>
      </c>
      <c r="Z28" s="10">
        <v>165000</v>
      </c>
      <c r="AH28" s="10">
        <v>165000</v>
      </c>
    </row>
    <row r="29" spans="2:34" x14ac:dyDescent="0.25">
      <c r="B29" s="10">
        <v>724679.15631072898</v>
      </c>
      <c r="J29" s="10">
        <v>1523102.1814319999</v>
      </c>
      <c r="R29" s="10">
        <v>4296709.0526968604</v>
      </c>
      <c r="Z29" s="10">
        <v>308852.81075</v>
      </c>
      <c r="AH29" s="10">
        <v>308006.04768399999</v>
      </c>
    </row>
    <row r="30" spans="2:34" x14ac:dyDescent="0.25">
      <c r="B30" s="10">
        <v>2123650.8833580599</v>
      </c>
      <c r="J30" s="10">
        <v>3366648.519994</v>
      </c>
      <c r="R30" s="10">
        <v>8298959.9760435903</v>
      </c>
      <c r="Z30" s="10">
        <v>1484102.9280920001</v>
      </c>
      <c r="AH30" s="10">
        <v>1488520.5</v>
      </c>
    </row>
    <row r="31" spans="2:34" x14ac:dyDescent="0.25">
      <c r="B31" s="10">
        <v>0.5</v>
      </c>
      <c r="J31" s="10">
        <v>0.5</v>
      </c>
      <c r="R31" s="10">
        <v>0.5</v>
      </c>
      <c r="Z31" s="10">
        <v>0.5</v>
      </c>
      <c r="AH31" s="10">
        <v>0.5</v>
      </c>
    </row>
    <row r="32" spans="2:34" x14ac:dyDescent="0.25">
      <c r="B32" s="10" t="s">
        <v>225</v>
      </c>
      <c r="J32" s="10" t="s">
        <v>225</v>
      </c>
      <c r="R32" s="10" t="s">
        <v>225</v>
      </c>
      <c r="Z32" s="10" t="s">
        <v>225</v>
      </c>
      <c r="AH32" s="10" t="s">
        <v>225</v>
      </c>
    </row>
    <row r="33" spans="2:34" x14ac:dyDescent="0.25">
      <c r="B33" s="10">
        <v>-24177.059127304099</v>
      </c>
      <c r="J33" s="10">
        <v>-773159.16258400003</v>
      </c>
      <c r="R33" s="10">
        <v>-3292830.4331072099</v>
      </c>
      <c r="Z33" s="10">
        <v>367767</v>
      </c>
      <c r="AH33" s="10">
        <v>367697</v>
      </c>
    </row>
    <row r="34" spans="2:34" x14ac:dyDescent="0.25">
      <c r="B34" s="10">
        <v>-114160.740132879</v>
      </c>
      <c r="J34" s="10">
        <v>-732269.41999900003</v>
      </c>
      <c r="R34" s="10">
        <v>-3197077.73801518</v>
      </c>
      <c r="Z34" s="10">
        <v>205640.11046900001</v>
      </c>
      <c r="AH34" s="10">
        <v>202685</v>
      </c>
    </row>
    <row r="35" spans="2:34" x14ac:dyDescent="0.25">
      <c r="B35" s="10">
        <v>165000</v>
      </c>
      <c r="J35" s="10">
        <v>165000</v>
      </c>
      <c r="R35" s="10">
        <v>165000</v>
      </c>
      <c r="Z35" s="10">
        <v>165000</v>
      </c>
      <c r="AH35" s="10">
        <v>165000</v>
      </c>
    </row>
    <row r="36" spans="2:34" x14ac:dyDescent="0.25">
      <c r="B36" s="10">
        <v>165000</v>
      </c>
      <c r="J36" s="10">
        <v>165000</v>
      </c>
      <c r="R36" s="10">
        <v>165000</v>
      </c>
      <c r="Z36" s="10">
        <v>165000</v>
      </c>
      <c r="AH36" s="10">
        <v>165000</v>
      </c>
    </row>
    <row r="37" spans="2:34" x14ac:dyDescent="0.25">
      <c r="B37" s="10">
        <v>165000</v>
      </c>
      <c r="J37" s="10">
        <v>165000</v>
      </c>
      <c r="R37" s="10">
        <v>165000</v>
      </c>
      <c r="Z37" s="10">
        <v>165000</v>
      </c>
      <c r="AH37" s="10">
        <v>165000</v>
      </c>
    </row>
    <row r="38" spans="2:34" x14ac:dyDescent="0.25">
      <c r="B38" s="10">
        <v>-164160.74013337199</v>
      </c>
      <c r="J38" s="10">
        <v>-782269.41999900003</v>
      </c>
      <c r="R38" s="10">
        <v>-3247077.7380154398</v>
      </c>
      <c r="Z38" s="10">
        <v>155640.11046900001</v>
      </c>
      <c r="AH38" s="10">
        <v>152685</v>
      </c>
    </row>
    <row r="39" spans="2:34" x14ac:dyDescent="0.25">
      <c r="B39" s="10">
        <v>724212.08075850597</v>
      </c>
      <c r="J39" s="10">
        <v>1517681.694196</v>
      </c>
      <c r="R39" s="10">
        <v>4294651.2730127098</v>
      </c>
      <c r="Z39" s="10">
        <v>308671.40119599999</v>
      </c>
      <c r="AH39" s="10">
        <v>308310.01256800001</v>
      </c>
    </row>
    <row r="40" spans="2:34" x14ac:dyDescent="0.25">
      <c r="B40" s="10">
        <v>2123321.4802730302</v>
      </c>
      <c r="J40" s="10">
        <v>3359538.8399979998</v>
      </c>
      <c r="R40" s="10">
        <v>8289155.4760376997</v>
      </c>
      <c r="Z40" s="10">
        <v>1483719.7790620001</v>
      </c>
      <c r="AH40" s="10">
        <v>1489630</v>
      </c>
    </row>
    <row r="41" spans="2:34" x14ac:dyDescent="0.25">
      <c r="B41" s="10">
        <v>0.5</v>
      </c>
      <c r="J41" s="10">
        <v>0.5</v>
      </c>
      <c r="R41" s="10">
        <v>0.5</v>
      </c>
      <c r="Z41" s="10">
        <v>0.5</v>
      </c>
      <c r="AH41" s="10">
        <v>0.5</v>
      </c>
    </row>
    <row r="42" spans="2:34" x14ac:dyDescent="0.25">
      <c r="B42" s="10" t="s">
        <v>226</v>
      </c>
      <c r="J42" s="10" t="s">
        <v>226</v>
      </c>
      <c r="R42" s="10" t="s">
        <v>226</v>
      </c>
      <c r="Z42" s="10" t="s">
        <v>226</v>
      </c>
      <c r="AH42" s="10" t="s">
        <v>226</v>
      </c>
    </row>
    <row r="43" spans="2:34" x14ac:dyDescent="0.25">
      <c r="B43" s="10">
        <v>78056.503484353103</v>
      </c>
      <c r="J43" s="10">
        <v>-389029</v>
      </c>
      <c r="R43" s="10">
        <v>-2118308.8253106601</v>
      </c>
      <c r="Z43" s="10">
        <v>320991.26597114798</v>
      </c>
      <c r="AH43" s="10">
        <v>319905.58333301602</v>
      </c>
    </row>
    <row r="44" spans="2:34" x14ac:dyDescent="0.25">
      <c r="B44" s="10">
        <v>78056.503484353103</v>
      </c>
      <c r="J44" s="10">
        <v>-389029</v>
      </c>
      <c r="R44" s="10">
        <v>-2118308.8253106601</v>
      </c>
      <c r="Z44" s="10">
        <v>320991.26597114798</v>
      </c>
      <c r="AH44" s="10">
        <v>319905.58333301602</v>
      </c>
    </row>
    <row r="45" spans="2:34" x14ac:dyDescent="0.25">
      <c r="B45" s="10">
        <v>28056.503483472599</v>
      </c>
      <c r="J45" s="10">
        <v>-439029</v>
      </c>
      <c r="R45" s="10">
        <v>-2168308.8253100398</v>
      </c>
      <c r="Z45" s="10">
        <v>270991.26597002702</v>
      </c>
      <c r="AH45" s="10">
        <v>269905.58333135198</v>
      </c>
    </row>
    <row r="46" spans="2:34" x14ac:dyDescent="0.25">
      <c r="B46" s="10">
        <v>165000</v>
      </c>
      <c r="J46" s="10">
        <v>165000</v>
      </c>
      <c r="R46" s="10">
        <v>165000</v>
      </c>
      <c r="Z46" s="10">
        <v>165000</v>
      </c>
      <c r="AH46" s="10">
        <v>165000</v>
      </c>
    </row>
    <row r="47" spans="2:34" x14ac:dyDescent="0.25">
      <c r="B47" s="10">
        <v>165000</v>
      </c>
      <c r="J47" s="10">
        <v>165000</v>
      </c>
      <c r="R47" s="10">
        <v>165000</v>
      </c>
      <c r="Z47" s="10">
        <v>165000</v>
      </c>
      <c r="AH47" s="10">
        <v>165000</v>
      </c>
    </row>
    <row r="48" spans="2:34" x14ac:dyDescent="0.25">
      <c r="B48" s="10">
        <v>165000</v>
      </c>
      <c r="J48" s="10">
        <v>165000</v>
      </c>
      <c r="R48" s="10">
        <v>165000</v>
      </c>
      <c r="Z48" s="10">
        <v>165000</v>
      </c>
      <c r="AH48" s="10">
        <v>165000</v>
      </c>
    </row>
    <row r="49" spans="2:34" x14ac:dyDescent="0.25">
      <c r="B49" s="10">
        <v>688594.73542083194</v>
      </c>
      <c r="J49" s="10">
        <v>1439643.7960079999</v>
      </c>
      <c r="R49" s="10">
        <v>4156659.7176637598</v>
      </c>
      <c r="Z49" s="10">
        <v>298568.57122799999</v>
      </c>
      <c r="AH49" s="10">
        <v>298784.35778399999</v>
      </c>
    </row>
    <row r="50" spans="2:34" x14ac:dyDescent="0.25">
      <c r="B50" s="10">
        <v>2250830.4895562702</v>
      </c>
      <c r="J50" s="10">
        <v>3652087</v>
      </c>
      <c r="R50" s="10">
        <v>8839926.4760485794</v>
      </c>
      <c r="Z50" s="10">
        <v>1522026.202086</v>
      </c>
      <c r="AH50" s="10">
        <v>1525283.24999999</v>
      </c>
    </row>
    <row r="51" spans="2:34" x14ac:dyDescent="0.25">
      <c r="B51" s="10">
        <v>0.5</v>
      </c>
      <c r="J51" s="10">
        <v>0.5</v>
      </c>
      <c r="R51" s="10">
        <v>0.5</v>
      </c>
      <c r="Z51" s="10">
        <v>0.5</v>
      </c>
      <c r="AH51" s="10">
        <v>0.5</v>
      </c>
    </row>
    <row r="52" spans="2:34" x14ac:dyDescent="0.25">
      <c r="B52" s="10" t="s">
        <v>227</v>
      </c>
      <c r="J52" s="10" t="s">
        <v>227</v>
      </c>
      <c r="R52" s="10" t="s">
        <v>227</v>
      </c>
      <c r="Z52" s="10" t="s">
        <v>227</v>
      </c>
      <c r="AH52" s="10" t="s">
        <v>227</v>
      </c>
    </row>
    <row r="53" spans="2:34" x14ac:dyDescent="0.25">
      <c r="B53" s="10">
        <v>78665.323997355503</v>
      </c>
      <c r="J53" s="10">
        <v>-389183</v>
      </c>
      <c r="R53" s="10">
        <v>-2122973.99197724</v>
      </c>
      <c r="Z53" s="10">
        <v>321011.542586472</v>
      </c>
      <c r="AH53" s="10">
        <v>319784.16666634398</v>
      </c>
    </row>
    <row r="54" spans="2:34" x14ac:dyDescent="0.25">
      <c r="B54" s="10">
        <v>78665.323997355503</v>
      </c>
      <c r="J54" s="10">
        <v>-389183</v>
      </c>
      <c r="R54" s="10">
        <v>-2122973.99197724</v>
      </c>
      <c r="Z54" s="10">
        <v>321011.542586472</v>
      </c>
      <c r="AH54" s="10">
        <v>319784.16666634398</v>
      </c>
    </row>
    <row r="55" spans="2:34" x14ac:dyDescent="0.25">
      <c r="B55" s="10">
        <v>165000</v>
      </c>
      <c r="J55" s="10">
        <v>165000</v>
      </c>
      <c r="R55" s="10">
        <v>165000</v>
      </c>
      <c r="Z55" s="10">
        <v>165000</v>
      </c>
      <c r="AH55" s="10">
        <v>165000</v>
      </c>
    </row>
    <row r="56" spans="2:34" x14ac:dyDescent="0.25">
      <c r="B56" s="10">
        <v>28665.323996472802</v>
      </c>
      <c r="J56" s="10">
        <v>-439183</v>
      </c>
      <c r="R56" s="10">
        <v>-2172973.9919766202</v>
      </c>
      <c r="Z56" s="10">
        <v>271011.54258535401</v>
      </c>
      <c r="AH56" s="10">
        <v>269784.16666468797</v>
      </c>
    </row>
    <row r="57" spans="2:34" x14ac:dyDescent="0.25">
      <c r="B57" s="10">
        <v>165000</v>
      </c>
      <c r="J57" s="10">
        <v>165000</v>
      </c>
      <c r="R57" s="10">
        <v>165000</v>
      </c>
      <c r="Z57" s="10">
        <v>165000</v>
      </c>
      <c r="AH57" s="10">
        <v>165000</v>
      </c>
    </row>
    <row r="58" spans="2:34" x14ac:dyDescent="0.25">
      <c r="B58" s="10">
        <v>165000</v>
      </c>
      <c r="J58" s="10">
        <v>165000</v>
      </c>
      <c r="R58" s="10">
        <v>165000</v>
      </c>
      <c r="Z58" s="10">
        <v>165000</v>
      </c>
      <c r="AH58" s="10">
        <v>165000</v>
      </c>
    </row>
    <row r="59" spans="2:34" x14ac:dyDescent="0.25">
      <c r="B59" s="10">
        <v>689188.07154107804</v>
      </c>
      <c r="J59" s="10">
        <v>1437749.1352520001</v>
      </c>
      <c r="R59" s="10">
        <v>4166014.0280809798</v>
      </c>
      <c r="Z59" s="10">
        <v>298202.82532599999</v>
      </c>
      <c r="AH59" s="10">
        <v>298660.76157799998</v>
      </c>
    </row>
    <row r="60" spans="2:34" x14ac:dyDescent="0.25">
      <c r="B60" s="10">
        <v>2249004.0280172499</v>
      </c>
      <c r="J60" s="10">
        <v>3652549</v>
      </c>
      <c r="R60" s="10">
        <v>8853921.9760478009</v>
      </c>
      <c r="Z60" s="10">
        <v>1521965.3722399999</v>
      </c>
      <c r="AH60" s="10">
        <v>1525647.49999999</v>
      </c>
    </row>
    <row r="61" spans="2:34" x14ac:dyDescent="0.25">
      <c r="B61" s="10">
        <v>0.5</v>
      </c>
      <c r="J61" s="10">
        <v>0.5</v>
      </c>
      <c r="R61" s="10">
        <v>0.5</v>
      </c>
      <c r="Z61" s="10">
        <v>0.5</v>
      </c>
      <c r="AH61" s="10">
        <v>0.5</v>
      </c>
    </row>
    <row r="62" spans="2:34" x14ac:dyDescent="0.25">
      <c r="B62" s="10" t="s">
        <v>228</v>
      </c>
      <c r="J62" s="10" t="s">
        <v>228</v>
      </c>
      <c r="R62" s="10" t="s">
        <v>228</v>
      </c>
      <c r="Z62" s="10" t="s">
        <v>228</v>
      </c>
      <c r="AH62" s="10" t="s">
        <v>228</v>
      </c>
    </row>
    <row r="63" spans="2:34" x14ac:dyDescent="0.25">
      <c r="B63" s="10">
        <v>56253.771169995598</v>
      </c>
      <c r="J63" s="10">
        <v>-440448.946666</v>
      </c>
      <c r="R63" s="10">
        <v>-2219761.8253086898</v>
      </c>
      <c r="Z63" s="10">
        <v>314251.26636761701</v>
      </c>
      <c r="AH63" s="10">
        <v>313340.83333279699</v>
      </c>
    </row>
    <row r="64" spans="2:34" x14ac:dyDescent="0.25">
      <c r="B64" s="10">
        <v>56253.771169995598</v>
      </c>
      <c r="J64" s="10">
        <v>-440448.946666</v>
      </c>
      <c r="R64" s="10">
        <v>-2219761.8253086898</v>
      </c>
      <c r="Z64" s="10">
        <v>314251.26636761701</v>
      </c>
      <c r="AH64" s="10">
        <v>313340.83333279699</v>
      </c>
    </row>
    <row r="65" spans="2:34" x14ac:dyDescent="0.25">
      <c r="B65" s="10">
        <v>165000</v>
      </c>
      <c r="J65" s="10">
        <v>165000</v>
      </c>
      <c r="R65" s="10">
        <v>165000</v>
      </c>
      <c r="Z65" s="10">
        <v>165000</v>
      </c>
      <c r="AH65" s="10">
        <v>165000</v>
      </c>
    </row>
    <row r="66" spans="2:34" x14ac:dyDescent="0.25">
      <c r="B66" s="10">
        <v>165000</v>
      </c>
      <c r="J66" s="10">
        <v>165000</v>
      </c>
      <c r="R66" s="10">
        <v>165000</v>
      </c>
      <c r="Z66" s="10">
        <v>165000</v>
      </c>
      <c r="AH66" s="10">
        <v>165000</v>
      </c>
    </row>
    <row r="67" spans="2:34" x14ac:dyDescent="0.25">
      <c r="B67" s="10">
        <v>6253.7711693742503</v>
      </c>
      <c r="J67" s="10">
        <v>-490448.946666</v>
      </c>
      <c r="R67" s="10">
        <v>-2269761.82530841</v>
      </c>
      <c r="Z67" s="10">
        <v>264251.26636654098</v>
      </c>
      <c r="AH67" s="10">
        <v>263340.83333143097</v>
      </c>
    </row>
    <row r="68" spans="2:34" x14ac:dyDescent="0.25">
      <c r="B68" s="10">
        <v>165000</v>
      </c>
      <c r="J68" s="10">
        <v>165000</v>
      </c>
      <c r="R68" s="10">
        <v>165000</v>
      </c>
      <c r="Z68" s="10">
        <v>165000</v>
      </c>
      <c r="AH68" s="10">
        <v>165000</v>
      </c>
    </row>
    <row r="69" spans="2:34" x14ac:dyDescent="0.25">
      <c r="B69" s="10">
        <v>724328.77675253898</v>
      </c>
      <c r="J69" s="10">
        <v>1521110.3758700001</v>
      </c>
      <c r="R69" s="10">
        <v>4298276.4731323402</v>
      </c>
      <c r="Z69" s="10">
        <v>308713.28076599998</v>
      </c>
      <c r="AH69" s="10">
        <v>308080.98081799998</v>
      </c>
    </row>
    <row r="70" spans="2:34" x14ac:dyDescent="0.25">
      <c r="B70" s="10">
        <v>2316238.6864990802</v>
      </c>
      <c r="J70" s="10">
        <v>3806346.8399979998</v>
      </c>
      <c r="R70" s="10">
        <v>9144285.4760332201</v>
      </c>
      <c r="Z70" s="10">
        <v>1542246.200896</v>
      </c>
      <c r="AH70" s="10">
        <v>1544977.49999999</v>
      </c>
    </row>
    <row r="71" spans="2:34" x14ac:dyDescent="0.25">
      <c r="B71" s="10">
        <v>0.5</v>
      </c>
      <c r="J71" s="10">
        <v>0.5</v>
      </c>
      <c r="R71" s="10">
        <v>0.5</v>
      </c>
      <c r="Z71" s="10">
        <v>0.5</v>
      </c>
      <c r="AH71" s="10">
        <v>0.5</v>
      </c>
    </row>
    <row r="72" spans="2:34" x14ac:dyDescent="0.25">
      <c r="B72" s="10" t="s">
        <v>229</v>
      </c>
      <c r="J72" s="10" t="s">
        <v>229</v>
      </c>
      <c r="R72" s="10" t="s">
        <v>229</v>
      </c>
      <c r="Z72" s="10" t="s">
        <v>229</v>
      </c>
      <c r="AH72" s="10" t="s">
        <v>229</v>
      </c>
    </row>
    <row r="73" spans="2:34" x14ac:dyDescent="0.25">
      <c r="B73" s="10">
        <v>55959.797836570498</v>
      </c>
      <c r="J73" s="10">
        <v>-440609</v>
      </c>
      <c r="R73" s="10">
        <v>-2219345.8253080398</v>
      </c>
      <c r="Z73" s="10">
        <v>314141.45664560801</v>
      </c>
      <c r="AH73" s="10">
        <v>313452.33333280298</v>
      </c>
    </row>
    <row r="74" spans="2:34" x14ac:dyDescent="0.25">
      <c r="B74" s="10">
        <v>55959.797836570498</v>
      </c>
      <c r="J74" s="10">
        <v>-440609</v>
      </c>
      <c r="R74" s="10">
        <v>-2219345.8253080398</v>
      </c>
      <c r="Z74" s="10">
        <v>314141.45664560801</v>
      </c>
      <c r="AH74" s="10">
        <v>313452.33333280298</v>
      </c>
    </row>
    <row r="75" spans="2:34" x14ac:dyDescent="0.25">
      <c r="B75" s="10">
        <v>165000</v>
      </c>
      <c r="J75" s="10">
        <v>165000</v>
      </c>
      <c r="R75" s="10">
        <v>165000</v>
      </c>
      <c r="Z75" s="10">
        <v>165000</v>
      </c>
      <c r="AH75" s="10">
        <v>165000</v>
      </c>
    </row>
    <row r="76" spans="2:34" x14ac:dyDescent="0.25">
      <c r="B76" s="10">
        <v>165000</v>
      </c>
      <c r="J76" s="10">
        <v>165000</v>
      </c>
      <c r="R76" s="10">
        <v>165000</v>
      </c>
      <c r="Z76" s="10">
        <v>165000</v>
      </c>
      <c r="AH76" s="10">
        <v>165000</v>
      </c>
    </row>
    <row r="77" spans="2:34" x14ac:dyDescent="0.25">
      <c r="B77" s="10">
        <v>165000</v>
      </c>
      <c r="J77" s="10">
        <v>165000</v>
      </c>
      <c r="R77" s="10">
        <v>165000</v>
      </c>
      <c r="Z77" s="10">
        <v>165000</v>
      </c>
      <c r="AH77" s="10">
        <v>165000</v>
      </c>
    </row>
    <row r="78" spans="2:34" x14ac:dyDescent="0.25">
      <c r="B78" s="10">
        <v>5959.7978359556801</v>
      </c>
      <c r="J78" s="10">
        <v>-490609</v>
      </c>
      <c r="R78" s="10">
        <v>-2269345.8253077702</v>
      </c>
      <c r="Z78" s="10">
        <v>264141.45664454601</v>
      </c>
      <c r="AH78" s="10">
        <v>263452.33333143097</v>
      </c>
    </row>
    <row r="79" spans="2:34" x14ac:dyDescent="0.25">
      <c r="B79" s="10">
        <v>724363.13621057197</v>
      </c>
      <c r="J79" s="10">
        <v>1521193.2210899999</v>
      </c>
      <c r="R79" s="10">
        <v>4290571.5466406196</v>
      </c>
      <c r="Z79" s="10">
        <v>308653.83552000002</v>
      </c>
      <c r="AH79" s="10">
        <v>308261.61735399999</v>
      </c>
    </row>
    <row r="80" spans="2:34" x14ac:dyDescent="0.25">
      <c r="B80" s="10">
        <v>2317120.6064993399</v>
      </c>
      <c r="J80" s="10">
        <v>3806827</v>
      </c>
      <c r="R80" s="10">
        <v>9143037.4760313109</v>
      </c>
      <c r="Z80" s="10">
        <v>1542575.6300619901</v>
      </c>
      <c r="AH80" s="10">
        <v>1544642.99999999</v>
      </c>
    </row>
    <row r="81" spans="2:34" x14ac:dyDescent="0.25">
      <c r="B81" s="10">
        <v>0.5</v>
      </c>
      <c r="J81" s="10">
        <v>0.5</v>
      </c>
      <c r="R81" s="10">
        <v>0.5</v>
      </c>
      <c r="Z81" s="10">
        <v>0.5</v>
      </c>
      <c r="AH81" s="10">
        <v>0.5</v>
      </c>
    </row>
    <row r="82" spans="2:34" x14ac:dyDescent="0.25">
      <c r="B82" s="10" t="s">
        <v>31</v>
      </c>
      <c r="J82" s="10" t="s">
        <v>31</v>
      </c>
      <c r="R82" s="10" t="s">
        <v>31</v>
      </c>
      <c r="Z82" s="10" t="s">
        <v>31</v>
      </c>
      <c r="AH82" s="10" t="s">
        <v>31</v>
      </c>
    </row>
    <row r="83" spans="2:34" x14ac:dyDescent="0.25">
      <c r="B83" s="10">
        <v>160117.39379953899</v>
      </c>
      <c r="J83" s="10">
        <v>-51330.173332580001</v>
      </c>
      <c r="R83" s="10">
        <v>-1004182.82833432</v>
      </c>
      <c r="Z83" s="10">
        <v>268632.50873914798</v>
      </c>
      <c r="AH83" s="10">
        <v>266871.37415153399</v>
      </c>
    </row>
    <row r="84" spans="2:34" x14ac:dyDescent="0.25">
      <c r="B84" s="10">
        <v>88777.1763283404</v>
      </c>
      <c r="J84" s="10">
        <v>-521338.28082400002</v>
      </c>
      <c r="R84" s="10">
        <v>-2575260.3530601501</v>
      </c>
      <c r="Z84" s="10">
        <v>410235</v>
      </c>
      <c r="AH84" s="10">
        <v>409354</v>
      </c>
    </row>
    <row r="85" spans="2:34" x14ac:dyDescent="0.25">
      <c r="B85" s="10">
        <v>110117.393799144</v>
      </c>
      <c r="J85" s="10">
        <v>-101330.173332837</v>
      </c>
      <c r="R85" s="10">
        <v>-1054182.8283339499</v>
      </c>
      <c r="Z85" s="10">
        <v>218632.508738973</v>
      </c>
      <c r="AH85" s="10">
        <v>216871.37415170399</v>
      </c>
    </row>
    <row r="86" spans="2:34" x14ac:dyDescent="0.25">
      <c r="B86" s="10">
        <v>110117.393799144</v>
      </c>
      <c r="J86" s="10">
        <v>-101330.173332837</v>
      </c>
      <c r="R86" s="10">
        <v>-1054182.8283339499</v>
      </c>
      <c r="Z86" s="10">
        <v>218632.508738973</v>
      </c>
      <c r="AH86" s="10">
        <v>216871.37415170399</v>
      </c>
    </row>
    <row r="87" spans="2:34" x14ac:dyDescent="0.25">
      <c r="B87" s="10">
        <v>165000</v>
      </c>
      <c r="J87" s="10">
        <v>165000</v>
      </c>
      <c r="R87" s="10">
        <v>165000</v>
      </c>
      <c r="Z87" s="10">
        <v>165000</v>
      </c>
      <c r="AH87" s="10">
        <v>165000</v>
      </c>
    </row>
    <row r="88" spans="2:34" x14ac:dyDescent="0.25">
      <c r="B88" s="10">
        <v>165000</v>
      </c>
      <c r="J88" s="10">
        <v>165000</v>
      </c>
      <c r="R88" s="10">
        <v>165000</v>
      </c>
      <c r="Z88" s="10">
        <v>165000</v>
      </c>
      <c r="AH88" s="10">
        <v>165000</v>
      </c>
    </row>
    <row r="89" spans="2:34" x14ac:dyDescent="0.25">
      <c r="B89" s="10">
        <v>557597.31114217499</v>
      </c>
      <c r="J89" s="10">
        <v>1150232.025476</v>
      </c>
      <c r="R89" s="10">
        <v>3214686.9560840898</v>
      </c>
      <c r="Z89" s="10">
        <v>246200.539964</v>
      </c>
      <c r="AH89" s="10">
        <v>246458.98366999999</v>
      </c>
    </row>
    <row r="90" spans="2:34" x14ac:dyDescent="0.25">
      <c r="B90" s="10">
        <v>1629647.8186047899</v>
      </c>
      <c r="J90" s="10">
        <v>2263990.519998</v>
      </c>
      <c r="R90" s="10">
        <v>5122548.4850308402</v>
      </c>
      <c r="Z90" s="10">
        <v>1304102.4737839999</v>
      </c>
      <c r="AH90" s="10">
        <v>1309385.877544</v>
      </c>
    </row>
    <row r="91" spans="2:34" x14ac:dyDescent="0.25">
      <c r="B91" s="10">
        <v>0.5</v>
      </c>
      <c r="J91" s="10">
        <v>0.5</v>
      </c>
      <c r="R91" s="10">
        <v>0.5</v>
      </c>
      <c r="Z91" s="10">
        <v>0.5</v>
      </c>
      <c r="AH91" s="10">
        <v>0.5</v>
      </c>
    </row>
    <row r="92" spans="2:34" x14ac:dyDescent="0.25">
      <c r="B92" s="10" t="s">
        <v>32</v>
      </c>
      <c r="J92" s="10" t="s">
        <v>32</v>
      </c>
      <c r="R92" s="10" t="s">
        <v>32</v>
      </c>
      <c r="Z92" s="10" t="s">
        <v>32</v>
      </c>
      <c r="AH92" s="10" t="s">
        <v>32</v>
      </c>
    </row>
    <row r="93" spans="2:34" x14ac:dyDescent="0.25">
      <c r="B93" s="10">
        <v>-24761.367241774999</v>
      </c>
      <c r="J93" s="10">
        <v>-779177.48453799996</v>
      </c>
      <c r="R93" s="10">
        <v>-3286477.93239858</v>
      </c>
      <c r="Z93" s="10">
        <v>367998</v>
      </c>
      <c r="AH93" s="10">
        <v>367953</v>
      </c>
    </row>
    <row r="94" spans="2:34" x14ac:dyDescent="0.25">
      <c r="B94" s="10">
        <v>124701.410196886</v>
      </c>
      <c r="J94" s="10">
        <v>-136317.74666646501</v>
      </c>
      <c r="R94" s="10">
        <v>-1083826.6623630901</v>
      </c>
      <c r="Z94" s="10">
        <v>260603.73642613899</v>
      </c>
      <c r="AH94" s="10">
        <v>260112.76378449801</v>
      </c>
    </row>
    <row r="95" spans="2:34" x14ac:dyDescent="0.25">
      <c r="B95" s="10">
        <v>165000</v>
      </c>
      <c r="J95" s="10">
        <v>165000</v>
      </c>
      <c r="R95" s="10">
        <v>165000</v>
      </c>
      <c r="Z95" s="10">
        <v>165000</v>
      </c>
      <c r="AH95" s="10">
        <v>165000</v>
      </c>
    </row>
    <row r="96" spans="2:34" x14ac:dyDescent="0.25">
      <c r="B96" s="10">
        <v>165000</v>
      </c>
      <c r="J96" s="10">
        <v>165000</v>
      </c>
      <c r="R96" s="10">
        <v>165000</v>
      </c>
      <c r="Z96" s="10">
        <v>165000</v>
      </c>
      <c r="AH96" s="10">
        <v>165000</v>
      </c>
    </row>
    <row r="97" spans="2:34" x14ac:dyDescent="0.25">
      <c r="B97" s="10">
        <v>74701.410196919605</v>
      </c>
      <c r="J97" s="10">
        <v>-186317.74666573701</v>
      </c>
      <c r="R97" s="10">
        <v>-1133826.66236281</v>
      </c>
      <c r="Z97" s="10">
        <v>210603.736426077</v>
      </c>
      <c r="AH97" s="10">
        <v>210112.76378456599</v>
      </c>
    </row>
    <row r="98" spans="2:34" x14ac:dyDescent="0.25">
      <c r="B98" s="10">
        <v>74701.410196919605</v>
      </c>
      <c r="J98" s="10">
        <v>-186317.74666573701</v>
      </c>
      <c r="R98" s="10">
        <v>-1133826.66236281</v>
      </c>
      <c r="Z98" s="10">
        <v>210603.736426077</v>
      </c>
      <c r="AH98" s="10">
        <v>210112.76378456599</v>
      </c>
    </row>
    <row r="99" spans="2:34" x14ac:dyDescent="0.25">
      <c r="B99" s="10">
        <v>627870.14601300098</v>
      </c>
      <c r="J99" s="10">
        <v>1315869.8756639999</v>
      </c>
      <c r="R99" s="10">
        <v>3475785.1658980502</v>
      </c>
      <c r="Z99" s="10">
        <v>266885.24094599998</v>
      </c>
      <c r="AH99" s="10">
        <v>265166.70353200001</v>
      </c>
    </row>
    <row r="100" spans="2:34" x14ac:dyDescent="0.25">
      <c r="B100" s="10">
        <v>1735895.7694121201</v>
      </c>
      <c r="J100" s="10">
        <v>2518953.2399980002</v>
      </c>
      <c r="R100" s="10">
        <v>5361479.9871159596</v>
      </c>
      <c r="Z100" s="10">
        <v>1328188.7907219999</v>
      </c>
      <c r="AH100" s="10">
        <v>1329661.7086459999</v>
      </c>
    </row>
    <row r="101" spans="2:34" x14ac:dyDescent="0.25">
      <c r="B101" s="10">
        <v>0.5</v>
      </c>
      <c r="J101" s="10">
        <v>0.5</v>
      </c>
      <c r="R101" s="10">
        <v>0.5</v>
      </c>
      <c r="Z101" s="10">
        <v>0.5</v>
      </c>
      <c r="AH101" s="10">
        <v>0.5</v>
      </c>
    </row>
    <row r="102" spans="2:34" x14ac:dyDescent="0.25">
      <c r="B102" s="10" t="s">
        <v>29</v>
      </c>
      <c r="J102" s="10" t="s">
        <v>29</v>
      </c>
      <c r="R102" s="10" t="s">
        <v>29</v>
      </c>
      <c r="Z102" s="10" t="s">
        <v>29</v>
      </c>
      <c r="AH102" s="10" t="s">
        <v>29</v>
      </c>
    </row>
    <row r="103" spans="2:34" x14ac:dyDescent="0.25">
      <c r="B103" s="10">
        <v>173241.96839832101</v>
      </c>
      <c r="J103" s="10">
        <v>-105449.71</v>
      </c>
      <c r="R103" s="10">
        <v>-1131924.3702465701</v>
      </c>
      <c r="Z103" s="10">
        <v>316932.96890799998</v>
      </c>
      <c r="AH103" s="10">
        <v>316316.63565499999</v>
      </c>
    </row>
    <row r="104" spans="2:34" x14ac:dyDescent="0.25">
      <c r="B104" s="10">
        <v>173241.96839832101</v>
      </c>
      <c r="J104" s="10">
        <v>-105449.71</v>
      </c>
      <c r="R104" s="10">
        <v>-1131924.3702465701</v>
      </c>
      <c r="Z104" s="10">
        <v>316932.96890799998</v>
      </c>
      <c r="AH104" s="10">
        <v>316316.63565499999</v>
      </c>
    </row>
    <row r="105" spans="2:34" x14ac:dyDescent="0.25">
      <c r="B105" s="10">
        <v>123241.968398638</v>
      </c>
      <c r="J105" s="10">
        <v>-155449.71</v>
      </c>
      <c r="R105" s="10">
        <v>-1181924.3702469501</v>
      </c>
      <c r="Z105" s="10">
        <v>266932.96890799998</v>
      </c>
      <c r="AH105" s="10">
        <v>266316.63565499999</v>
      </c>
    </row>
    <row r="106" spans="2:34" x14ac:dyDescent="0.25">
      <c r="B106" s="10">
        <v>123241.968398638</v>
      </c>
      <c r="J106" s="10">
        <v>-155449.71</v>
      </c>
      <c r="R106" s="10">
        <v>-1181924.3702469501</v>
      </c>
      <c r="Z106" s="10">
        <v>266932.96890799998</v>
      </c>
      <c r="AH106" s="10">
        <v>266316.63565499999</v>
      </c>
    </row>
    <row r="107" spans="2:34" x14ac:dyDescent="0.25">
      <c r="B107" s="10">
        <v>165000</v>
      </c>
      <c r="J107" s="10">
        <v>165000</v>
      </c>
      <c r="R107" s="10">
        <v>165000</v>
      </c>
      <c r="Z107" s="10">
        <v>165000</v>
      </c>
      <c r="AH107" s="10">
        <v>165000</v>
      </c>
    </row>
    <row r="108" spans="2:34" x14ac:dyDescent="0.25">
      <c r="B108" s="10">
        <v>165000</v>
      </c>
      <c r="J108" s="10">
        <v>165000</v>
      </c>
      <c r="R108" s="10">
        <v>165000</v>
      </c>
      <c r="Z108" s="10">
        <v>165000</v>
      </c>
      <c r="AH108" s="10">
        <v>165000</v>
      </c>
    </row>
    <row r="109" spans="2:34" x14ac:dyDescent="0.25">
      <c r="B109" s="10">
        <v>555694.12487524597</v>
      </c>
      <c r="J109" s="10">
        <v>1151324.2500720001</v>
      </c>
      <c r="R109" s="10">
        <v>3211462.41179218</v>
      </c>
      <c r="Z109" s="10">
        <v>246402.72536400001</v>
      </c>
      <c r="AH109" s="10">
        <v>246355.82436200001</v>
      </c>
    </row>
    <row r="110" spans="2:34" x14ac:dyDescent="0.25">
      <c r="B110" s="10">
        <v>2007032.12640878</v>
      </c>
      <c r="J110" s="10">
        <v>3121798.84</v>
      </c>
      <c r="R110" s="10">
        <v>7227697.4809997398</v>
      </c>
      <c r="Z110" s="10">
        <v>1432268.1243680001</v>
      </c>
      <c r="AH110" s="10">
        <v>1434733.45738</v>
      </c>
    </row>
    <row r="111" spans="2:34" x14ac:dyDescent="0.25">
      <c r="B111" s="10">
        <v>0.5</v>
      </c>
      <c r="J111" s="10">
        <v>0.5</v>
      </c>
      <c r="R111" s="10">
        <v>0.5</v>
      </c>
      <c r="Z111" s="10">
        <v>0.5</v>
      </c>
      <c r="AH111" s="10">
        <v>0.5</v>
      </c>
    </row>
    <row r="112" spans="2:34" x14ac:dyDescent="0.25">
      <c r="B112" s="10" t="s">
        <v>30</v>
      </c>
      <c r="J112" s="10" t="s">
        <v>30</v>
      </c>
      <c r="R112" s="10" t="s">
        <v>30</v>
      </c>
      <c r="Z112" s="10" t="s">
        <v>30</v>
      </c>
      <c r="AH112" s="10" t="s">
        <v>30</v>
      </c>
    </row>
    <row r="113" spans="2:34" x14ac:dyDescent="0.25">
      <c r="B113" s="10">
        <v>138855.088387781</v>
      </c>
      <c r="J113" s="10">
        <v>-181930.71</v>
      </c>
      <c r="R113" s="10">
        <v>-1284491.9952454399</v>
      </c>
      <c r="Z113" s="10">
        <v>306849.98943349998</v>
      </c>
      <c r="AH113" s="10">
        <v>306587.57326949999</v>
      </c>
    </row>
    <row r="114" spans="2:34" x14ac:dyDescent="0.25">
      <c r="B114" s="10">
        <v>138855.088387781</v>
      </c>
      <c r="J114" s="10">
        <v>-181930.71</v>
      </c>
      <c r="R114" s="10">
        <v>-1284491.9952454399</v>
      </c>
      <c r="Z114" s="10">
        <v>306849.98943349998</v>
      </c>
      <c r="AH114" s="10">
        <v>306587.57326949999</v>
      </c>
    </row>
    <row r="115" spans="2:34" x14ac:dyDescent="0.25">
      <c r="B115" s="10">
        <v>165000</v>
      </c>
      <c r="J115" s="10">
        <v>165000</v>
      </c>
      <c r="R115" s="10">
        <v>165000</v>
      </c>
      <c r="Z115" s="10">
        <v>165000</v>
      </c>
      <c r="AH115" s="10">
        <v>165000</v>
      </c>
    </row>
    <row r="116" spans="2:34" x14ac:dyDescent="0.25">
      <c r="B116" s="10">
        <v>165000</v>
      </c>
      <c r="J116" s="10">
        <v>165000</v>
      </c>
      <c r="R116" s="10">
        <v>165000</v>
      </c>
      <c r="Z116" s="10">
        <v>165000</v>
      </c>
      <c r="AH116" s="10">
        <v>165000</v>
      </c>
    </row>
    <row r="117" spans="2:34" x14ac:dyDescent="0.25">
      <c r="B117" s="10">
        <v>88855.088388423697</v>
      </c>
      <c r="J117" s="10">
        <v>-231930.71</v>
      </c>
      <c r="R117" s="10">
        <v>-1334491.99524573</v>
      </c>
      <c r="Z117" s="10">
        <v>256849.98943350001</v>
      </c>
      <c r="AH117" s="10">
        <v>256587.57326949999</v>
      </c>
    </row>
    <row r="118" spans="2:34" x14ac:dyDescent="0.25">
      <c r="B118" s="10">
        <v>88855.088388423697</v>
      </c>
      <c r="J118" s="10">
        <v>-231930.71</v>
      </c>
      <c r="R118" s="10">
        <v>-1334491.99524573</v>
      </c>
      <c r="Z118" s="10">
        <v>256849.98943350001</v>
      </c>
      <c r="AH118" s="10">
        <v>256587.57326949999</v>
      </c>
    </row>
    <row r="119" spans="2:34" x14ac:dyDescent="0.25">
      <c r="B119" s="10">
        <v>628814.24142543203</v>
      </c>
      <c r="J119" s="10">
        <v>1315460.525868</v>
      </c>
      <c r="R119" s="10">
        <v>3482961.40076531</v>
      </c>
      <c r="Z119" s="10">
        <v>266980.1459</v>
      </c>
      <c r="AH119" s="10">
        <v>265473.36437999998</v>
      </c>
    </row>
    <row r="120" spans="2:34" x14ac:dyDescent="0.25">
      <c r="B120" s="10">
        <v>2144579.64645227</v>
      </c>
      <c r="J120" s="10">
        <v>3427722.84</v>
      </c>
      <c r="R120" s="10">
        <v>7837967.9809926897</v>
      </c>
      <c r="Z120" s="10">
        <v>1472600.0422660001</v>
      </c>
      <c r="AH120" s="10">
        <v>1473649.706922</v>
      </c>
    </row>
    <row r="121" spans="2:34" x14ac:dyDescent="0.25">
      <c r="B121" s="10">
        <v>0.5</v>
      </c>
      <c r="J121" s="10">
        <v>0.5</v>
      </c>
      <c r="R121" s="10">
        <v>0.5</v>
      </c>
      <c r="Z121" s="10">
        <v>0.5</v>
      </c>
      <c r="AH121" s="10">
        <v>0.5</v>
      </c>
    </row>
    <row r="122" spans="2:34" x14ac:dyDescent="0.25">
      <c r="B122" s="10" t="s">
        <v>230</v>
      </c>
      <c r="J122" s="10" t="s">
        <v>230</v>
      </c>
      <c r="R122" s="10" t="s">
        <v>230</v>
      </c>
      <c r="Z122" s="10" t="s">
        <v>230</v>
      </c>
      <c r="AH122" s="10" t="s">
        <v>230</v>
      </c>
    </row>
    <row r="123" spans="2:34" x14ac:dyDescent="0.25">
      <c r="B123" s="10">
        <v>152082.49454670399</v>
      </c>
      <c r="J123" s="10">
        <v>-147340.66999900001</v>
      </c>
      <c r="R123" s="10">
        <v>-1362963.1190086401</v>
      </c>
      <c r="Z123" s="10">
        <v>306428.73926250002</v>
      </c>
      <c r="AH123" s="10">
        <v>304976.25</v>
      </c>
    </row>
    <row r="124" spans="2:34" x14ac:dyDescent="0.25">
      <c r="B124" s="10">
        <v>152082.49454670399</v>
      </c>
      <c r="J124" s="10">
        <v>-147340.66999900001</v>
      </c>
      <c r="R124" s="10">
        <v>-1362963.1190086401</v>
      </c>
      <c r="Z124" s="10">
        <v>306428.73926250002</v>
      </c>
      <c r="AH124" s="10">
        <v>304976.25</v>
      </c>
    </row>
    <row r="125" spans="2:34" x14ac:dyDescent="0.25">
      <c r="B125" s="10">
        <v>102082.49454718</v>
      </c>
      <c r="J125" s="10">
        <v>-197340.66999900001</v>
      </c>
      <c r="R125" s="10">
        <v>-1412963.11900897</v>
      </c>
      <c r="Z125" s="10">
        <v>256428.73926249999</v>
      </c>
      <c r="AH125" s="10">
        <v>254976.25</v>
      </c>
    </row>
    <row r="126" spans="2:34" x14ac:dyDescent="0.25">
      <c r="B126" s="10">
        <v>165000</v>
      </c>
      <c r="J126" s="10">
        <v>165000</v>
      </c>
      <c r="R126" s="10">
        <v>165000</v>
      </c>
      <c r="Z126" s="10">
        <v>165000</v>
      </c>
      <c r="AH126" s="10">
        <v>165000</v>
      </c>
    </row>
    <row r="127" spans="2:34" x14ac:dyDescent="0.25">
      <c r="B127" s="10">
        <v>102082.49454718</v>
      </c>
      <c r="J127" s="10">
        <v>-197340.66999900001</v>
      </c>
      <c r="R127" s="10">
        <v>-1412963.11900897</v>
      </c>
      <c r="Z127" s="10">
        <v>256428.73926249999</v>
      </c>
      <c r="AH127" s="10">
        <v>254976.25</v>
      </c>
    </row>
    <row r="128" spans="2:34" x14ac:dyDescent="0.25">
      <c r="B128" s="10">
        <v>165000</v>
      </c>
      <c r="J128" s="10">
        <v>165000</v>
      </c>
      <c r="R128" s="10">
        <v>165000</v>
      </c>
      <c r="Z128" s="10">
        <v>165000</v>
      </c>
      <c r="AH128" s="10">
        <v>165000</v>
      </c>
    </row>
    <row r="129" spans="2:34" x14ac:dyDescent="0.25">
      <c r="B129" s="10">
        <v>605529.28563966497</v>
      </c>
      <c r="J129" s="10">
        <v>1245736.4255059999</v>
      </c>
      <c r="R129" s="10">
        <v>3850819.9086394501</v>
      </c>
      <c r="Z129" s="10">
        <v>274326.41052999999</v>
      </c>
      <c r="AH129" s="10">
        <v>276427.35747599998</v>
      </c>
    </row>
    <row r="130" spans="2:34" x14ac:dyDescent="0.25">
      <c r="B130" s="10">
        <v>2091670.0218159501</v>
      </c>
      <c r="J130" s="10">
        <v>3289362.6799960001</v>
      </c>
      <c r="R130" s="10">
        <v>8151852.4760470903</v>
      </c>
      <c r="Z130" s="10">
        <v>1474285.0429499999</v>
      </c>
      <c r="AH130" s="10">
        <v>1480095</v>
      </c>
    </row>
    <row r="131" spans="2:34" x14ac:dyDescent="0.25">
      <c r="B131" s="10">
        <v>0.5</v>
      </c>
      <c r="J131" s="10">
        <v>0.5</v>
      </c>
      <c r="R131" s="10">
        <v>0.5</v>
      </c>
      <c r="Z131" s="10">
        <v>0.5</v>
      </c>
      <c r="AH131" s="10">
        <v>0.5</v>
      </c>
    </row>
    <row r="132" spans="2:34" x14ac:dyDescent="0.25">
      <c r="B132" s="10" t="s">
        <v>231</v>
      </c>
      <c r="J132" s="10" t="s">
        <v>231</v>
      </c>
      <c r="R132" s="10" t="s">
        <v>231</v>
      </c>
      <c r="Z132" s="10" t="s">
        <v>231</v>
      </c>
      <c r="AH132" s="10" t="s">
        <v>231</v>
      </c>
    </row>
    <row r="133" spans="2:34" x14ac:dyDescent="0.25">
      <c r="B133" s="10">
        <v>152033.57146976501</v>
      </c>
      <c r="J133" s="10">
        <v>-148497.25</v>
      </c>
      <c r="R133" s="10">
        <v>-1364149.1190091199</v>
      </c>
      <c r="Z133" s="10">
        <v>306504.18407150003</v>
      </c>
      <c r="AH133" s="10">
        <v>305126.5</v>
      </c>
    </row>
    <row r="134" spans="2:34" x14ac:dyDescent="0.25">
      <c r="B134" s="10">
        <v>152033.57146976501</v>
      </c>
      <c r="J134" s="10">
        <v>-148497.25</v>
      </c>
      <c r="R134" s="10">
        <v>-1364149.1190091199</v>
      </c>
      <c r="Z134" s="10">
        <v>306504.18407150003</v>
      </c>
      <c r="AH134" s="10">
        <v>305126.5</v>
      </c>
    </row>
    <row r="135" spans="2:34" x14ac:dyDescent="0.25">
      <c r="B135" s="10">
        <v>102033.571470239</v>
      </c>
      <c r="J135" s="10">
        <v>-198497.25</v>
      </c>
      <c r="R135" s="10">
        <v>-1414149.1190094501</v>
      </c>
      <c r="Z135" s="10">
        <v>256504.1840715</v>
      </c>
      <c r="AH135" s="10">
        <v>255126.5</v>
      </c>
    </row>
    <row r="136" spans="2:34" x14ac:dyDescent="0.25">
      <c r="B136" s="10">
        <v>165000</v>
      </c>
      <c r="J136" s="10">
        <v>165000</v>
      </c>
      <c r="R136" s="10">
        <v>165000</v>
      </c>
      <c r="Z136" s="10">
        <v>165000</v>
      </c>
      <c r="AH136" s="10">
        <v>165000</v>
      </c>
    </row>
    <row r="137" spans="2:34" x14ac:dyDescent="0.25">
      <c r="B137" s="10">
        <v>165000</v>
      </c>
      <c r="J137" s="10">
        <v>165000</v>
      </c>
      <c r="R137" s="10">
        <v>165000</v>
      </c>
      <c r="Z137" s="10">
        <v>165000</v>
      </c>
      <c r="AH137" s="10">
        <v>165000</v>
      </c>
    </row>
    <row r="138" spans="2:34" x14ac:dyDescent="0.25">
      <c r="B138" s="10">
        <v>102033.571470239</v>
      </c>
      <c r="J138" s="10">
        <v>-198497.25</v>
      </c>
      <c r="R138" s="10">
        <v>-1414149.1190094501</v>
      </c>
      <c r="Z138" s="10">
        <v>256504.1840715</v>
      </c>
      <c r="AH138" s="10">
        <v>255126.5</v>
      </c>
    </row>
    <row r="139" spans="2:34" x14ac:dyDescent="0.25">
      <c r="B139" s="10">
        <v>605460.14067962696</v>
      </c>
      <c r="J139" s="10">
        <v>1250087.09626</v>
      </c>
      <c r="R139" s="10">
        <v>3843796.0168113401</v>
      </c>
      <c r="Z139" s="10">
        <v>274195.47639800003</v>
      </c>
      <c r="AH139" s="10">
        <v>276149.44248199998</v>
      </c>
    </row>
    <row r="140" spans="2:34" x14ac:dyDescent="0.25">
      <c r="B140" s="10">
        <v>2091865.7141237</v>
      </c>
      <c r="J140" s="10">
        <v>3293989</v>
      </c>
      <c r="R140" s="10">
        <v>8156596.47604902</v>
      </c>
      <c r="Z140" s="10">
        <v>1473983.2637139999</v>
      </c>
      <c r="AH140" s="10">
        <v>1479494</v>
      </c>
    </row>
    <row r="141" spans="2:34" x14ac:dyDescent="0.25">
      <c r="B141" s="10">
        <v>0.5</v>
      </c>
      <c r="J141" s="10">
        <v>0.5</v>
      </c>
      <c r="R141" s="10">
        <v>0.5</v>
      </c>
      <c r="Z141" s="10">
        <v>0.5</v>
      </c>
      <c r="AH141" s="10">
        <v>0.5</v>
      </c>
    </row>
    <row r="142" spans="2:34" x14ac:dyDescent="0.25">
      <c r="B142" s="10" t="s">
        <v>232</v>
      </c>
      <c r="J142" s="10" t="s">
        <v>232</v>
      </c>
      <c r="R142" s="10" t="s">
        <v>232</v>
      </c>
      <c r="Z142" s="10" t="s">
        <v>232</v>
      </c>
      <c r="AH142" s="10" t="s">
        <v>232</v>
      </c>
    </row>
    <row r="143" spans="2:34" x14ac:dyDescent="0.25">
      <c r="B143" s="10">
        <v>152132.109931827</v>
      </c>
      <c r="J143" s="10">
        <v>-147721.75</v>
      </c>
      <c r="R143" s="10">
        <v>-1364712.61900916</v>
      </c>
      <c r="Z143" s="10">
        <v>306600.95882649999</v>
      </c>
      <c r="AH143" s="10">
        <v>305157.75</v>
      </c>
    </row>
    <row r="144" spans="2:34" x14ac:dyDescent="0.25">
      <c r="B144" s="10">
        <v>152132.109931827</v>
      </c>
      <c r="J144" s="10">
        <v>-147721.75</v>
      </c>
      <c r="R144" s="10">
        <v>-1364712.61900916</v>
      </c>
      <c r="Z144" s="10">
        <v>306600.95882649999</v>
      </c>
      <c r="AH144" s="10">
        <v>305157.75</v>
      </c>
    </row>
    <row r="145" spans="2:34" x14ac:dyDescent="0.25">
      <c r="B145" s="10">
        <v>165000</v>
      </c>
      <c r="J145" s="10">
        <v>165000</v>
      </c>
      <c r="R145" s="10">
        <v>165000</v>
      </c>
      <c r="Z145" s="10">
        <v>165000</v>
      </c>
      <c r="AH145" s="10">
        <v>165000</v>
      </c>
    </row>
    <row r="146" spans="2:34" x14ac:dyDescent="0.25">
      <c r="B146" s="10">
        <v>102132.109932301</v>
      </c>
      <c r="J146" s="10">
        <v>-197721.75</v>
      </c>
      <c r="R146" s="10">
        <v>-1414712.6190094899</v>
      </c>
      <c r="Z146" s="10">
        <v>256600.95882649999</v>
      </c>
      <c r="AH146" s="10">
        <v>255157.75</v>
      </c>
    </row>
    <row r="147" spans="2:34" x14ac:dyDescent="0.25">
      <c r="B147" s="10">
        <v>102132.109932301</v>
      </c>
      <c r="J147" s="10">
        <v>-197721.75</v>
      </c>
      <c r="R147" s="10">
        <v>-1414712.6190094899</v>
      </c>
      <c r="Z147" s="10">
        <v>256600.95882649999</v>
      </c>
      <c r="AH147" s="10">
        <v>255157.75</v>
      </c>
    </row>
    <row r="148" spans="2:34" x14ac:dyDescent="0.25">
      <c r="B148" s="10">
        <v>165000</v>
      </c>
      <c r="J148" s="10">
        <v>165000</v>
      </c>
      <c r="R148" s="10">
        <v>165000</v>
      </c>
      <c r="Z148" s="10">
        <v>165000</v>
      </c>
      <c r="AH148" s="10">
        <v>165000</v>
      </c>
    </row>
    <row r="149" spans="2:34" x14ac:dyDescent="0.25">
      <c r="B149" s="10">
        <v>605524.44569766405</v>
      </c>
      <c r="J149" s="10">
        <v>1247427.4611160001</v>
      </c>
      <c r="R149" s="10">
        <v>3851813.9632426398</v>
      </c>
      <c r="Z149" s="10">
        <v>273941.76568999997</v>
      </c>
      <c r="AH149" s="10">
        <v>276352.23295600002</v>
      </c>
    </row>
    <row r="150" spans="2:34" x14ac:dyDescent="0.25">
      <c r="B150" s="10">
        <v>2091471.5602754201</v>
      </c>
      <c r="J150" s="10">
        <v>3290887</v>
      </c>
      <c r="R150" s="10">
        <v>8158850.4760490898</v>
      </c>
      <c r="Z150" s="10">
        <v>1473596.164694</v>
      </c>
      <c r="AH150" s="10">
        <v>1479369</v>
      </c>
    </row>
    <row r="151" spans="2:34" x14ac:dyDescent="0.25">
      <c r="B151" s="10">
        <v>0.5</v>
      </c>
      <c r="J151" s="10">
        <v>0.5</v>
      </c>
      <c r="R151" s="10">
        <v>0.5</v>
      </c>
      <c r="Z151" s="10">
        <v>0.5</v>
      </c>
      <c r="AH151" s="10">
        <v>0.5</v>
      </c>
    </row>
    <row r="152" spans="2:34" x14ac:dyDescent="0.25">
      <c r="B152" s="10" t="s">
        <v>233</v>
      </c>
      <c r="J152" s="10" t="s">
        <v>233</v>
      </c>
      <c r="R152" s="10" t="s">
        <v>233</v>
      </c>
      <c r="Z152" s="10" t="s">
        <v>233</v>
      </c>
      <c r="AH152" s="10" t="s">
        <v>233</v>
      </c>
    </row>
    <row r="153" spans="2:34" x14ac:dyDescent="0.25">
      <c r="B153" s="10">
        <v>152370.814546785</v>
      </c>
      <c r="J153" s="10">
        <v>-147477.20999949999</v>
      </c>
      <c r="R153" s="10">
        <v>-1365071.9940091399</v>
      </c>
      <c r="Z153" s="10">
        <v>306454.26919850003</v>
      </c>
      <c r="AH153" s="10">
        <v>305015.25</v>
      </c>
    </row>
    <row r="154" spans="2:34" x14ac:dyDescent="0.25">
      <c r="B154" s="10">
        <v>152370.814546785</v>
      </c>
      <c r="J154" s="10">
        <v>-147477.20999949999</v>
      </c>
      <c r="R154" s="10">
        <v>-1365071.9940091399</v>
      </c>
      <c r="Z154" s="10">
        <v>306454.26919850003</v>
      </c>
      <c r="AH154" s="10">
        <v>305015.25</v>
      </c>
    </row>
    <row r="155" spans="2:34" x14ac:dyDescent="0.25">
      <c r="B155" s="10">
        <v>165000</v>
      </c>
      <c r="J155" s="10">
        <v>165000</v>
      </c>
      <c r="R155" s="10">
        <v>165000</v>
      </c>
      <c r="Z155" s="10">
        <v>165000</v>
      </c>
      <c r="AH155" s="10">
        <v>165000</v>
      </c>
    </row>
    <row r="156" spans="2:34" x14ac:dyDescent="0.25">
      <c r="B156" s="10">
        <v>102370.81454726199</v>
      </c>
      <c r="J156" s="10">
        <v>-197477.20999949999</v>
      </c>
      <c r="R156" s="10">
        <v>-1415071.9940094701</v>
      </c>
      <c r="Z156" s="10">
        <v>256454.2691985</v>
      </c>
      <c r="AH156" s="10">
        <v>255015.25</v>
      </c>
    </row>
    <row r="157" spans="2:34" x14ac:dyDescent="0.25">
      <c r="B157" s="10">
        <v>165000</v>
      </c>
      <c r="J157" s="10">
        <v>165000</v>
      </c>
      <c r="R157" s="10">
        <v>165000</v>
      </c>
      <c r="Z157" s="10">
        <v>165000</v>
      </c>
      <c r="AH157" s="10">
        <v>165000</v>
      </c>
    </row>
    <row r="158" spans="2:34" x14ac:dyDescent="0.25">
      <c r="B158" s="10">
        <v>102370.81454726199</v>
      </c>
      <c r="J158" s="10">
        <v>-197477.20999949999</v>
      </c>
      <c r="R158" s="10">
        <v>-1415071.9940094701</v>
      </c>
      <c r="Z158" s="10">
        <v>256454.2691985</v>
      </c>
      <c r="AH158" s="10">
        <v>255015.25</v>
      </c>
    </row>
    <row r="159" spans="2:34" x14ac:dyDescent="0.25">
      <c r="B159" s="10">
        <v>606033.91654788097</v>
      </c>
      <c r="J159" s="10">
        <v>1246926.2013940001</v>
      </c>
      <c r="R159" s="10">
        <v>3846257.10721215</v>
      </c>
      <c r="Z159" s="10">
        <v>274304.795736</v>
      </c>
      <c r="AH159" s="10">
        <v>276635.92719999998</v>
      </c>
    </row>
    <row r="160" spans="2:34" x14ac:dyDescent="0.25">
      <c r="B160" s="10">
        <v>2090516.7418155901</v>
      </c>
      <c r="J160" s="10">
        <v>3289908.8399979998</v>
      </c>
      <c r="R160" s="10">
        <v>8160287.9760490404</v>
      </c>
      <c r="Z160" s="10">
        <v>1474182.9232059999</v>
      </c>
      <c r="AH160" s="10">
        <v>1479939</v>
      </c>
    </row>
    <row r="161" spans="2:34" x14ac:dyDescent="0.25">
      <c r="B161" s="10">
        <v>0.5</v>
      </c>
      <c r="J161" s="10">
        <v>0.5</v>
      </c>
      <c r="R161" s="10">
        <v>0.5</v>
      </c>
      <c r="Z161" s="10">
        <v>0.5</v>
      </c>
      <c r="AH161" s="10">
        <v>0.5</v>
      </c>
    </row>
    <row r="162" spans="2:34" x14ac:dyDescent="0.25">
      <c r="B162" s="10" t="s">
        <v>234</v>
      </c>
      <c r="J162" s="10" t="s">
        <v>234</v>
      </c>
      <c r="R162" s="10" t="s">
        <v>234</v>
      </c>
      <c r="Z162" s="10" t="s">
        <v>234</v>
      </c>
      <c r="AH162" s="10" t="s">
        <v>234</v>
      </c>
    </row>
    <row r="163" spans="2:34" x14ac:dyDescent="0.25">
      <c r="B163" s="10">
        <v>212820.18642291799</v>
      </c>
      <c r="J163" s="10">
        <v>31051.447999737698</v>
      </c>
      <c r="R163" s="10">
        <v>-724376.49619296205</v>
      </c>
      <c r="Z163" s="10">
        <v>306071.58505112102</v>
      </c>
      <c r="AH163" s="10">
        <v>305039.15850895201</v>
      </c>
    </row>
    <row r="164" spans="2:34" x14ac:dyDescent="0.25">
      <c r="B164" s="10">
        <v>212820.18642291799</v>
      </c>
      <c r="J164" s="10">
        <v>31051.447999737698</v>
      </c>
      <c r="R164" s="10">
        <v>-724376.49619296205</v>
      </c>
      <c r="Z164" s="10">
        <v>306071.58505112102</v>
      </c>
      <c r="AH164" s="10">
        <v>305039.15850895201</v>
      </c>
    </row>
    <row r="165" spans="2:34" x14ac:dyDescent="0.25">
      <c r="B165" s="10">
        <v>162820.18642194901</v>
      </c>
      <c r="J165" s="10">
        <v>-18948.551999939798</v>
      </c>
      <c r="R165" s="10">
        <v>-774376.49619280105</v>
      </c>
      <c r="Z165" s="10">
        <v>256071.58505176901</v>
      </c>
      <c r="AH165" s="10">
        <v>255039.15850923301</v>
      </c>
    </row>
    <row r="166" spans="2:34" x14ac:dyDescent="0.25">
      <c r="B166" s="10">
        <v>162820.18642194901</v>
      </c>
      <c r="J166" s="10">
        <v>-18948.551999939798</v>
      </c>
      <c r="R166" s="10">
        <v>-774376.49619280105</v>
      </c>
      <c r="Z166" s="10">
        <v>256071.58505176901</v>
      </c>
      <c r="AH166" s="10">
        <v>255039.15850923301</v>
      </c>
    </row>
    <row r="167" spans="2:34" x14ac:dyDescent="0.25">
      <c r="B167" s="10">
        <v>162820.18642194901</v>
      </c>
      <c r="J167" s="10">
        <v>-18948.551999939798</v>
      </c>
      <c r="R167" s="10">
        <v>-774376.49619280105</v>
      </c>
      <c r="Z167" s="10">
        <v>256071.58505176901</v>
      </c>
      <c r="AH167" s="10">
        <v>255039.15850923301</v>
      </c>
    </row>
    <row r="168" spans="2:34" x14ac:dyDescent="0.25">
      <c r="B168" s="10">
        <v>165000</v>
      </c>
      <c r="J168" s="10">
        <v>165000</v>
      </c>
      <c r="R168" s="10">
        <v>165000</v>
      </c>
      <c r="Z168" s="10">
        <v>165000</v>
      </c>
      <c r="AH168" s="10">
        <v>165000</v>
      </c>
    </row>
    <row r="169" spans="2:34" x14ac:dyDescent="0.25">
      <c r="B169" s="10">
        <v>474152.03570912598</v>
      </c>
      <c r="J169" s="10">
        <v>959257.87014599994</v>
      </c>
      <c r="R169" s="10">
        <v>2893914.7207760098</v>
      </c>
      <c r="Z169" s="10">
        <v>222537.17054600001</v>
      </c>
      <c r="AH169" s="10">
        <v>224303.35888399999</v>
      </c>
    </row>
    <row r="170" spans="2:34" x14ac:dyDescent="0.25">
      <c r="B170" s="10">
        <v>1850899.0679001899</v>
      </c>
      <c r="J170" s="10">
        <v>2759742.76</v>
      </c>
      <c r="R170" s="10">
        <v>6536882.4810114102</v>
      </c>
      <c r="Z170" s="10">
        <v>1384642.0747460001</v>
      </c>
      <c r="AH170" s="10">
        <v>1389804.2074559999</v>
      </c>
    </row>
    <row r="171" spans="2:34" x14ac:dyDescent="0.25">
      <c r="B171" s="10">
        <v>0.5</v>
      </c>
      <c r="J171" s="10">
        <v>0.5</v>
      </c>
      <c r="R171" s="10">
        <v>0.5</v>
      </c>
      <c r="Z171" s="10">
        <v>0.5</v>
      </c>
      <c r="AH171" s="10">
        <v>0.5</v>
      </c>
    </row>
    <row r="172" spans="2:34" x14ac:dyDescent="0.25">
      <c r="B172" s="10" t="s">
        <v>235</v>
      </c>
      <c r="J172" s="10" t="s">
        <v>235</v>
      </c>
      <c r="R172" s="10" t="s">
        <v>235</v>
      </c>
      <c r="Z172" s="10" t="s">
        <v>235</v>
      </c>
      <c r="AH172" s="10" t="s">
        <v>235</v>
      </c>
    </row>
    <row r="173" spans="2:34" x14ac:dyDescent="0.25">
      <c r="B173" s="10">
        <v>212829.121807138</v>
      </c>
      <c r="J173" s="10">
        <v>31399.143999734599</v>
      </c>
      <c r="R173" s="10">
        <v>-725524.99619082303</v>
      </c>
      <c r="Z173" s="10">
        <v>306197.20867191401</v>
      </c>
      <c r="AH173" s="10">
        <v>305022.40862614498</v>
      </c>
    </row>
    <row r="174" spans="2:34" x14ac:dyDescent="0.25">
      <c r="B174" s="10">
        <v>212829.121807138</v>
      </c>
      <c r="J174" s="10">
        <v>31399.143999734599</v>
      </c>
      <c r="R174" s="10">
        <v>-725524.99619082303</v>
      </c>
      <c r="Z174" s="10">
        <v>306197.20867191401</v>
      </c>
      <c r="AH174" s="10">
        <v>305022.40862614498</v>
      </c>
    </row>
    <row r="175" spans="2:34" x14ac:dyDescent="0.25">
      <c r="B175" s="10">
        <v>162829.12180617001</v>
      </c>
      <c r="J175" s="10">
        <v>-18600.8559999342</v>
      </c>
      <c r="R175" s="10">
        <v>-775524.99619065702</v>
      </c>
      <c r="Z175" s="10">
        <v>256197.208672573</v>
      </c>
      <c r="AH175" s="10">
        <v>255022.40862643</v>
      </c>
    </row>
    <row r="176" spans="2:34" x14ac:dyDescent="0.25">
      <c r="B176" s="10">
        <v>162829.12180617001</v>
      </c>
      <c r="J176" s="10">
        <v>-18600.8559999342</v>
      </c>
      <c r="R176" s="10">
        <v>-775524.99619065702</v>
      </c>
      <c r="Z176" s="10">
        <v>256197.208672573</v>
      </c>
      <c r="AH176" s="10">
        <v>255022.40862643</v>
      </c>
    </row>
    <row r="177" spans="2:34" x14ac:dyDescent="0.25">
      <c r="B177" s="10">
        <v>165000</v>
      </c>
      <c r="J177" s="10">
        <v>165000</v>
      </c>
      <c r="R177" s="10">
        <v>165000</v>
      </c>
      <c r="Z177" s="10">
        <v>165000</v>
      </c>
      <c r="AH177" s="10">
        <v>165000</v>
      </c>
    </row>
    <row r="178" spans="2:34" x14ac:dyDescent="0.25">
      <c r="B178" s="10">
        <v>162829.12180617001</v>
      </c>
      <c r="J178" s="10">
        <v>-18600.8559999342</v>
      </c>
      <c r="R178" s="10">
        <v>-775524.99619065702</v>
      </c>
      <c r="Z178" s="10">
        <v>256197.208672573</v>
      </c>
      <c r="AH178" s="10">
        <v>255022.40862643</v>
      </c>
    </row>
    <row r="179" spans="2:34" x14ac:dyDescent="0.25">
      <c r="B179" s="10">
        <v>473875.39527499903</v>
      </c>
      <c r="J179" s="10">
        <v>956872.35984799999</v>
      </c>
      <c r="R179" s="10">
        <v>2898796.80113531</v>
      </c>
      <c r="Z179" s="10">
        <v>222341.49580199999</v>
      </c>
      <c r="AH179" s="10">
        <v>224440.16325400001</v>
      </c>
    </row>
    <row r="180" spans="2:34" x14ac:dyDescent="0.25">
      <c r="B180" s="10">
        <v>1850854.39097909</v>
      </c>
      <c r="J180" s="10">
        <v>2758004.28</v>
      </c>
      <c r="R180" s="10">
        <v>6542624.9810007503</v>
      </c>
      <c r="Z180" s="10">
        <v>1384013.956642</v>
      </c>
      <c r="AH180" s="10">
        <v>1389887.9568700001</v>
      </c>
    </row>
    <row r="181" spans="2:34" x14ac:dyDescent="0.25">
      <c r="B181" s="10">
        <v>0.5</v>
      </c>
      <c r="J181" s="10">
        <v>0.5</v>
      </c>
      <c r="R181" s="10">
        <v>0.5</v>
      </c>
      <c r="Z181" s="10">
        <v>0.5</v>
      </c>
      <c r="AH181" s="10">
        <v>0.5</v>
      </c>
    </row>
    <row r="182" spans="2:34" x14ac:dyDescent="0.25">
      <c r="B182" s="10" t="s">
        <v>236</v>
      </c>
      <c r="J182" s="10" t="s">
        <v>236</v>
      </c>
      <c r="R182" s="10" t="s">
        <v>236</v>
      </c>
      <c r="Z182" s="10" t="s">
        <v>236</v>
      </c>
      <c r="AH182" s="10" t="s">
        <v>236</v>
      </c>
    </row>
    <row r="183" spans="2:34" x14ac:dyDescent="0.25">
      <c r="B183" s="10">
        <v>199311.531649101</v>
      </c>
      <c r="J183" s="10">
        <v>454.91999999992998</v>
      </c>
      <c r="R183" s="10">
        <v>-783984.79619112599</v>
      </c>
      <c r="Z183" s="10">
        <v>302026.12329115102</v>
      </c>
      <c r="AH183" s="10">
        <v>301286.00887738197</v>
      </c>
    </row>
    <row r="184" spans="2:34" x14ac:dyDescent="0.25">
      <c r="B184" s="10">
        <v>199311.531649101</v>
      </c>
      <c r="J184" s="10">
        <v>454.91999999992998</v>
      </c>
      <c r="R184" s="10">
        <v>-783984.79619112599</v>
      </c>
      <c r="Z184" s="10">
        <v>302026.12329115102</v>
      </c>
      <c r="AH184" s="10">
        <v>301286.00887738197</v>
      </c>
    </row>
    <row r="185" spans="2:34" x14ac:dyDescent="0.25">
      <c r="B185" s="10">
        <v>149311.53164790201</v>
      </c>
      <c r="J185" s="10">
        <v>-49545.080000452697</v>
      </c>
      <c r="R185" s="10">
        <v>-833984.79619098594</v>
      </c>
      <c r="Z185" s="10">
        <v>252026.12329165699</v>
      </c>
      <c r="AH185" s="10">
        <v>251286.008877627</v>
      </c>
    </row>
    <row r="186" spans="2:34" x14ac:dyDescent="0.25">
      <c r="B186" s="10">
        <v>165000</v>
      </c>
      <c r="J186" s="10">
        <v>165000</v>
      </c>
      <c r="R186" s="10">
        <v>165000</v>
      </c>
      <c r="Z186" s="10">
        <v>165000</v>
      </c>
      <c r="AH186" s="10">
        <v>165000</v>
      </c>
    </row>
    <row r="187" spans="2:34" x14ac:dyDescent="0.25">
      <c r="B187" s="10">
        <v>149311.53164790201</v>
      </c>
      <c r="J187" s="10">
        <v>-49545.080000452697</v>
      </c>
      <c r="R187" s="10">
        <v>-833984.79619098594</v>
      </c>
      <c r="Z187" s="10">
        <v>252026.12329165699</v>
      </c>
      <c r="AH187" s="10">
        <v>251286.008877627</v>
      </c>
    </row>
    <row r="188" spans="2:34" x14ac:dyDescent="0.25">
      <c r="B188" s="10">
        <v>149311.53164790201</v>
      </c>
      <c r="J188" s="10">
        <v>-49545.080000452697</v>
      </c>
      <c r="R188" s="10">
        <v>-833984.79619098594</v>
      </c>
      <c r="Z188" s="10">
        <v>252026.12329165699</v>
      </c>
      <c r="AH188" s="10">
        <v>251286.008877627</v>
      </c>
    </row>
    <row r="189" spans="2:34" x14ac:dyDescent="0.25">
      <c r="B189" s="10">
        <v>509206.05010145297</v>
      </c>
      <c r="J189" s="10">
        <v>1039968.870004</v>
      </c>
      <c r="R189" s="10">
        <v>3031954.8212363198</v>
      </c>
      <c r="Z189" s="10">
        <v>232744.07104400001</v>
      </c>
      <c r="AH189" s="10">
        <v>233608.69976399999</v>
      </c>
    </row>
    <row r="190" spans="2:34" x14ac:dyDescent="0.25">
      <c r="B190" s="10">
        <v>1918442.3417686899</v>
      </c>
      <c r="J190" s="10">
        <v>2912725.4</v>
      </c>
      <c r="R190" s="10">
        <v>6834923.9810041804</v>
      </c>
      <c r="Z190" s="10">
        <v>1404869.3835460001</v>
      </c>
      <c r="AH190" s="10">
        <v>1408569.9556140001</v>
      </c>
    </row>
    <row r="191" spans="2:34" x14ac:dyDescent="0.25">
      <c r="B191" s="10">
        <v>0.5</v>
      </c>
      <c r="J191" s="10">
        <v>0.5</v>
      </c>
      <c r="R191" s="10">
        <v>0.5</v>
      </c>
      <c r="Z191" s="10">
        <v>0.5</v>
      </c>
      <c r="AH191" s="10">
        <v>0.5</v>
      </c>
    </row>
    <row r="192" spans="2:34" x14ac:dyDescent="0.25">
      <c r="B192" s="10" t="s">
        <v>237</v>
      </c>
      <c r="J192" s="10" t="s">
        <v>237</v>
      </c>
      <c r="R192" s="10" t="s">
        <v>237</v>
      </c>
      <c r="Z192" s="10" t="s">
        <v>237</v>
      </c>
      <c r="AH192" s="10" t="s">
        <v>237</v>
      </c>
    </row>
    <row r="193" spans="2:34" x14ac:dyDescent="0.25">
      <c r="B193" s="10">
        <v>198820.58764894601</v>
      </c>
      <c r="J193" s="10">
        <v>522.12000000390901</v>
      </c>
      <c r="R193" s="10">
        <v>-784741.39619312994</v>
      </c>
      <c r="Z193" s="10">
        <v>302031.271221556</v>
      </c>
      <c r="AH193" s="10">
        <v>301211.55879378802</v>
      </c>
    </row>
    <row r="194" spans="2:34" x14ac:dyDescent="0.25">
      <c r="B194" s="10">
        <v>198820.58764894601</v>
      </c>
      <c r="J194" s="10">
        <v>522.12000000390901</v>
      </c>
      <c r="R194" s="10">
        <v>-784741.39619312994</v>
      </c>
      <c r="Z194" s="10">
        <v>302031.271221556</v>
      </c>
      <c r="AH194" s="10">
        <v>301211.55879378802</v>
      </c>
    </row>
    <row r="195" spans="2:34" x14ac:dyDescent="0.25">
      <c r="B195" s="10">
        <v>165000</v>
      </c>
      <c r="J195" s="10">
        <v>165000</v>
      </c>
      <c r="R195" s="10">
        <v>165000</v>
      </c>
      <c r="Z195" s="10">
        <v>165000</v>
      </c>
      <c r="AH195" s="10">
        <v>165000</v>
      </c>
    </row>
    <row r="196" spans="2:34" x14ac:dyDescent="0.25">
      <c r="B196" s="10">
        <v>148820.587647737</v>
      </c>
      <c r="J196" s="10">
        <v>-49477.880000457597</v>
      </c>
      <c r="R196" s="10">
        <v>-834741.396192997</v>
      </c>
      <c r="Z196" s="10">
        <v>252031.27122205801</v>
      </c>
      <c r="AH196" s="10">
        <v>251211.558794029</v>
      </c>
    </row>
    <row r="197" spans="2:34" x14ac:dyDescent="0.25">
      <c r="B197" s="10">
        <v>148820.587647737</v>
      </c>
      <c r="J197" s="10">
        <v>-49477.880000457597</v>
      </c>
      <c r="R197" s="10">
        <v>-834741.396192997</v>
      </c>
      <c r="Z197" s="10">
        <v>252031.27122205801</v>
      </c>
      <c r="AH197" s="10">
        <v>251211.558794029</v>
      </c>
    </row>
    <row r="198" spans="2:34" x14ac:dyDescent="0.25">
      <c r="B198" s="10">
        <v>148820.587647737</v>
      </c>
      <c r="J198" s="10">
        <v>-49477.880000457597</v>
      </c>
      <c r="R198" s="10">
        <v>-834741.396192997</v>
      </c>
      <c r="Z198" s="10">
        <v>252031.27122205801</v>
      </c>
      <c r="AH198" s="10">
        <v>251211.558794029</v>
      </c>
    </row>
    <row r="199" spans="2:34" x14ac:dyDescent="0.25">
      <c r="B199" s="10">
        <v>510802.95593018702</v>
      </c>
      <c r="J199" s="10">
        <v>1041408.3613</v>
      </c>
      <c r="R199" s="10">
        <v>3033977.7916071001</v>
      </c>
      <c r="Z199" s="10">
        <v>232696.70066</v>
      </c>
      <c r="AH199" s="10">
        <v>233617.20382200001</v>
      </c>
    </row>
    <row r="200" spans="2:34" x14ac:dyDescent="0.25">
      <c r="B200" s="10">
        <v>1920897.0617694501</v>
      </c>
      <c r="J200" s="10">
        <v>2912389.4</v>
      </c>
      <c r="R200" s="10">
        <v>6838706.9810141604</v>
      </c>
      <c r="Z200" s="10">
        <v>1404843.643894</v>
      </c>
      <c r="AH200" s="10">
        <v>1408942.206032</v>
      </c>
    </row>
    <row r="201" spans="2:34" x14ac:dyDescent="0.25">
      <c r="B201" s="10">
        <v>0.5</v>
      </c>
      <c r="J201" s="10">
        <v>0.5</v>
      </c>
      <c r="R201" s="10">
        <v>0.5</v>
      </c>
      <c r="Z201" s="10">
        <v>0.5</v>
      </c>
      <c r="AH201" s="10">
        <v>0.5</v>
      </c>
    </row>
    <row r="202" spans="2:34" x14ac:dyDescent="0.25">
      <c r="B202" s="10" t="s">
        <v>3</v>
      </c>
      <c r="J202" s="10" t="s">
        <v>3</v>
      </c>
      <c r="R202" s="10" t="s">
        <v>3</v>
      </c>
      <c r="Z202" s="10" t="s">
        <v>3</v>
      </c>
      <c r="AH202" s="10" t="s">
        <v>3</v>
      </c>
    </row>
    <row r="203" spans="2:34" x14ac:dyDescent="0.25">
      <c r="B203" s="10">
        <v>242135.79023085299</v>
      </c>
      <c r="J203" s="10">
        <v>124613.206667028</v>
      </c>
      <c r="R203" s="10">
        <v>-349284.49765255401</v>
      </c>
      <c r="Z203" s="10">
        <v>302546.87380383699</v>
      </c>
      <c r="AH203" s="10">
        <v>301907.93096550897</v>
      </c>
    </row>
    <row r="204" spans="2:34" x14ac:dyDescent="0.25">
      <c r="B204" s="10">
        <v>242135.79023085299</v>
      </c>
      <c r="J204" s="10">
        <v>124613.206667028</v>
      </c>
      <c r="R204" s="10">
        <v>-349284.49765255401</v>
      </c>
      <c r="Z204" s="10">
        <v>302546.87380383699</v>
      </c>
      <c r="AH204" s="10">
        <v>301907.93096550897</v>
      </c>
    </row>
    <row r="205" spans="2:34" x14ac:dyDescent="0.25">
      <c r="B205" s="10">
        <v>192135.790230738</v>
      </c>
      <c r="J205" s="10">
        <v>74613.206666555401</v>
      </c>
      <c r="R205" s="10">
        <v>-399284.497651888</v>
      </c>
      <c r="Z205" s="10">
        <v>252546.87380369299</v>
      </c>
      <c r="AH205" s="10">
        <v>251907.93096563601</v>
      </c>
    </row>
    <row r="206" spans="2:34" x14ac:dyDescent="0.25">
      <c r="B206" s="10">
        <v>192135.790230738</v>
      </c>
      <c r="J206" s="10">
        <v>74613.206666555401</v>
      </c>
      <c r="R206" s="10">
        <v>-399284.497651888</v>
      </c>
      <c r="Z206" s="10">
        <v>252546.87380369299</v>
      </c>
      <c r="AH206" s="10">
        <v>251907.93096563601</v>
      </c>
    </row>
    <row r="207" spans="2:34" x14ac:dyDescent="0.25">
      <c r="B207" s="10">
        <v>192135.790230738</v>
      </c>
      <c r="J207" s="10">
        <v>74613.206666555401</v>
      </c>
      <c r="R207" s="10">
        <v>-399284.497651888</v>
      </c>
      <c r="Z207" s="10">
        <v>252546.87380369299</v>
      </c>
      <c r="AH207" s="10">
        <v>251907.93096563601</v>
      </c>
    </row>
    <row r="208" spans="2:34" x14ac:dyDescent="0.25">
      <c r="B208" s="10">
        <v>192135.790230738</v>
      </c>
      <c r="J208" s="10">
        <v>74613.206666555401</v>
      </c>
      <c r="R208" s="10">
        <v>-399284.497651888</v>
      </c>
      <c r="Z208" s="10">
        <v>252546.87380369299</v>
      </c>
      <c r="AH208" s="10">
        <v>251907.93096563601</v>
      </c>
    </row>
    <row r="209" spans="2:34" x14ac:dyDescent="0.25">
      <c r="B209" s="10">
        <v>378130.881046628</v>
      </c>
      <c r="J209" s="10">
        <v>755500.045912</v>
      </c>
      <c r="R209" s="10">
        <v>2086731.2613520001</v>
      </c>
      <c r="Z209" s="10">
        <v>180559.21958400001</v>
      </c>
      <c r="AH209" s="10">
        <v>181347.77616800001</v>
      </c>
    </row>
    <row r="210" spans="2:34" x14ac:dyDescent="0.25">
      <c r="B210" s="10">
        <v>1677185.2586240401</v>
      </c>
      <c r="J210" s="10">
        <v>2382320.7599999998</v>
      </c>
      <c r="R210" s="10">
        <v>5225706.9859320801</v>
      </c>
      <c r="Z210" s="10">
        <v>1314718.7571759999</v>
      </c>
      <c r="AH210" s="10">
        <v>1318552.4142080001</v>
      </c>
    </row>
    <row r="211" spans="2:34" x14ac:dyDescent="0.25">
      <c r="B211" s="10">
        <v>0.5</v>
      </c>
      <c r="J211" s="10">
        <v>0.5</v>
      </c>
      <c r="R211" s="10">
        <v>0.5</v>
      </c>
      <c r="Z211" s="10">
        <v>0.5</v>
      </c>
      <c r="AH211" s="10">
        <v>0.5</v>
      </c>
    </row>
    <row r="212" spans="2:34" x14ac:dyDescent="0.25">
      <c r="B212" s="10" t="s">
        <v>222</v>
      </c>
      <c r="J212" s="10" t="s">
        <v>222</v>
      </c>
      <c r="R212" s="10" t="s">
        <v>222</v>
      </c>
      <c r="Z212" s="10" t="s">
        <v>222</v>
      </c>
      <c r="AH212" s="10" t="s">
        <v>222</v>
      </c>
    </row>
    <row r="213" spans="2:34" x14ac:dyDescent="0.25">
      <c r="B213" s="10">
        <v>-386763.30488052598</v>
      </c>
      <c r="J213" s="10">
        <v>-1556444</v>
      </c>
      <c r="R213" s="10">
        <v>-6370877.97604194</v>
      </c>
      <c r="Z213" s="10">
        <v>212808.13909000001</v>
      </c>
      <c r="AH213" s="10">
        <v>206947.25</v>
      </c>
    </row>
    <row r="214" spans="2:34" x14ac:dyDescent="0.25">
      <c r="B214" s="10">
        <v>89829.484780929502</v>
      </c>
      <c r="J214" s="10">
        <v>-521640.12092199997</v>
      </c>
      <c r="R214" s="10">
        <v>-2565757.8520001201</v>
      </c>
      <c r="Z214" s="10">
        <v>409563</v>
      </c>
      <c r="AH214" s="10">
        <v>409562</v>
      </c>
    </row>
    <row r="215" spans="2:34" x14ac:dyDescent="0.25">
      <c r="B215" s="10">
        <v>165001</v>
      </c>
      <c r="J215" s="10">
        <v>165001</v>
      </c>
      <c r="R215" s="10">
        <v>165001</v>
      </c>
      <c r="Z215" s="10">
        <v>165001</v>
      </c>
      <c r="AH215" s="10">
        <v>165001</v>
      </c>
    </row>
    <row r="216" spans="2:34" x14ac:dyDescent="0.25">
      <c r="B216" s="10">
        <v>165000</v>
      </c>
      <c r="J216" s="10">
        <v>165000</v>
      </c>
      <c r="R216" s="10">
        <v>165000</v>
      </c>
      <c r="Z216" s="10">
        <v>165000</v>
      </c>
      <c r="AH216" s="10">
        <v>165000</v>
      </c>
    </row>
    <row r="217" spans="2:34" x14ac:dyDescent="0.25">
      <c r="B217" s="10">
        <v>165000</v>
      </c>
      <c r="J217" s="10">
        <v>165000</v>
      </c>
      <c r="R217" s="10">
        <v>165000</v>
      </c>
      <c r="Z217" s="10">
        <v>165000</v>
      </c>
      <c r="AH217" s="10">
        <v>165000</v>
      </c>
    </row>
    <row r="218" spans="2:34" x14ac:dyDescent="0.25">
      <c r="B218" s="10">
        <v>165000</v>
      </c>
      <c r="J218" s="10">
        <v>165000</v>
      </c>
      <c r="R218" s="10">
        <v>165000</v>
      </c>
      <c r="Z218" s="10">
        <v>165000</v>
      </c>
      <c r="AH218" s="10">
        <v>165000</v>
      </c>
    </row>
    <row r="219" spans="2:34" x14ac:dyDescent="0.25">
      <c r="B219" s="10">
        <v>688649.72083483497</v>
      </c>
      <c r="J219" s="10">
        <v>1438996.19588</v>
      </c>
      <c r="R219" s="10">
        <v>4157516.7663864102</v>
      </c>
      <c r="Z219" s="10">
        <v>298554.95094399998</v>
      </c>
      <c r="AH219" s="10">
        <v>298600.40752000001</v>
      </c>
    </row>
    <row r="220" spans="2:34" x14ac:dyDescent="0.25">
      <c r="B220" s="10">
        <v>2066762.3048853599</v>
      </c>
      <c r="J220" s="10">
        <v>3236443</v>
      </c>
      <c r="R220" s="10">
        <v>8050876.97604864</v>
      </c>
      <c r="Z220" s="10">
        <v>1467190.86091</v>
      </c>
      <c r="AH220" s="10">
        <v>1473051.75</v>
      </c>
    </row>
    <row r="221" spans="2:34" x14ac:dyDescent="0.25">
      <c r="B221" s="10">
        <v>0.5</v>
      </c>
      <c r="J221" s="10">
        <v>0.5</v>
      </c>
      <c r="R221" s="10">
        <v>0.5</v>
      </c>
      <c r="Z221" s="10">
        <v>0.5</v>
      </c>
      <c r="AH221" s="10">
        <v>0.5</v>
      </c>
    </row>
    <row r="222" spans="2:34" x14ac:dyDescent="0.25">
      <c r="B222" s="10" t="s">
        <v>223</v>
      </c>
      <c r="J222" s="10" t="s">
        <v>223</v>
      </c>
      <c r="R222" s="10" t="s">
        <v>223</v>
      </c>
      <c r="Z222" s="10" t="s">
        <v>223</v>
      </c>
      <c r="AH222" s="10" t="s">
        <v>223</v>
      </c>
    </row>
    <row r="223" spans="2:34" x14ac:dyDescent="0.25">
      <c r="B223" s="10">
        <v>-385877.97563948302</v>
      </c>
      <c r="J223" s="10">
        <v>-1560355.8399980001</v>
      </c>
      <c r="R223" s="10">
        <v>-6364207.4760380499</v>
      </c>
      <c r="Z223" s="10">
        <v>212556.129728</v>
      </c>
      <c r="AH223" s="10">
        <v>206588.75</v>
      </c>
    </row>
    <row r="224" spans="2:34" x14ac:dyDescent="0.25">
      <c r="B224" s="10">
        <v>90003.946445440801</v>
      </c>
      <c r="J224" s="10">
        <v>-523457.32151199999</v>
      </c>
      <c r="R224" s="10">
        <v>-2570202.85249596</v>
      </c>
      <c r="Z224" s="10">
        <v>409667</v>
      </c>
      <c r="AH224" s="10">
        <v>409587</v>
      </c>
    </row>
    <row r="225" spans="2:34" x14ac:dyDescent="0.25">
      <c r="B225" s="10">
        <v>165000</v>
      </c>
      <c r="J225" s="10">
        <v>165000</v>
      </c>
      <c r="R225" s="10">
        <v>165000</v>
      </c>
      <c r="Z225" s="10">
        <v>165000</v>
      </c>
      <c r="AH225" s="10">
        <v>165000</v>
      </c>
    </row>
    <row r="226" spans="2:34" x14ac:dyDescent="0.25">
      <c r="B226" s="10">
        <v>165001</v>
      </c>
      <c r="J226" s="10">
        <v>165001</v>
      </c>
      <c r="R226" s="10">
        <v>165001</v>
      </c>
      <c r="Z226" s="10">
        <v>165001</v>
      </c>
      <c r="AH226" s="10">
        <v>165001</v>
      </c>
    </row>
    <row r="227" spans="2:34" x14ac:dyDescent="0.25">
      <c r="B227" s="10">
        <v>165000</v>
      </c>
      <c r="J227" s="10">
        <v>165000</v>
      </c>
      <c r="R227" s="10">
        <v>165000</v>
      </c>
      <c r="Z227" s="10">
        <v>165000</v>
      </c>
      <c r="AH227" s="10">
        <v>165000</v>
      </c>
    </row>
    <row r="228" spans="2:34" x14ac:dyDescent="0.25">
      <c r="B228" s="10">
        <v>165000</v>
      </c>
      <c r="J228" s="10">
        <v>165000</v>
      </c>
      <c r="R228" s="10">
        <v>165000</v>
      </c>
      <c r="Z228" s="10">
        <v>165000</v>
      </c>
      <c r="AH228" s="10">
        <v>165000</v>
      </c>
    </row>
    <row r="229" spans="2:34" x14ac:dyDescent="0.25">
      <c r="B229" s="10">
        <v>689494.02222323196</v>
      </c>
      <c r="J229" s="10">
        <v>1439803.9949380001</v>
      </c>
      <c r="R229" s="10">
        <v>4160946.7826508698</v>
      </c>
      <c r="Z229" s="10">
        <v>298565.51046000002</v>
      </c>
      <c r="AH229" s="10">
        <v>298755.92830999999</v>
      </c>
    </row>
    <row r="230" spans="2:34" x14ac:dyDescent="0.25">
      <c r="B230" s="10">
        <v>2065876.97564432</v>
      </c>
      <c r="J230" s="10">
        <v>3240354.8399979998</v>
      </c>
      <c r="R230" s="10">
        <v>8044206.4760447601</v>
      </c>
      <c r="Z230" s="10">
        <v>1467442.8702720001</v>
      </c>
      <c r="AH230" s="10">
        <v>1473410.25</v>
      </c>
    </row>
    <row r="231" spans="2:34" x14ac:dyDescent="0.25">
      <c r="B231" s="10">
        <v>0.5</v>
      </c>
      <c r="J231" s="10">
        <v>0.5</v>
      </c>
      <c r="R231" s="10">
        <v>0.5</v>
      </c>
      <c r="Z231" s="10">
        <v>0.5</v>
      </c>
      <c r="AH231" s="10">
        <v>0.5</v>
      </c>
    </row>
    <row r="232" spans="2:34" x14ac:dyDescent="0.25">
      <c r="B232" s="10" t="s">
        <v>224</v>
      </c>
      <c r="J232" s="10" t="s">
        <v>224</v>
      </c>
      <c r="R232" s="10" t="s">
        <v>224</v>
      </c>
      <c r="Z232" s="10" t="s">
        <v>224</v>
      </c>
      <c r="AH232" s="10" t="s">
        <v>224</v>
      </c>
    </row>
    <row r="233" spans="2:34" x14ac:dyDescent="0.25">
      <c r="B233" s="10">
        <v>-22953.058242962299</v>
      </c>
      <c r="J233" s="10">
        <v>-776023.56351400004</v>
      </c>
      <c r="R233" s="10">
        <v>-3299935.43389979</v>
      </c>
      <c r="Z233" s="10">
        <v>368140</v>
      </c>
      <c r="AH233" s="10">
        <v>367750</v>
      </c>
    </row>
    <row r="234" spans="2:34" x14ac:dyDescent="0.25">
      <c r="B234" s="10">
        <v>-444150.40643276199</v>
      </c>
      <c r="J234" s="10">
        <v>-1684772</v>
      </c>
      <c r="R234" s="10">
        <v>-6609836.4760431396</v>
      </c>
      <c r="Z234" s="10">
        <v>196285.33092000001</v>
      </c>
      <c r="AH234" s="10">
        <v>190783.25</v>
      </c>
    </row>
    <row r="235" spans="2:34" x14ac:dyDescent="0.25">
      <c r="B235" s="10">
        <v>165000</v>
      </c>
      <c r="J235" s="10">
        <v>165000</v>
      </c>
      <c r="R235" s="10">
        <v>165000</v>
      </c>
      <c r="Z235" s="10">
        <v>165000</v>
      </c>
      <c r="AH235" s="10">
        <v>165000</v>
      </c>
    </row>
    <row r="236" spans="2:34" x14ac:dyDescent="0.25">
      <c r="B236" s="10">
        <v>165000</v>
      </c>
      <c r="J236" s="10">
        <v>165000</v>
      </c>
      <c r="R236" s="10">
        <v>165000</v>
      </c>
      <c r="Z236" s="10">
        <v>165000</v>
      </c>
      <c r="AH236" s="10">
        <v>165000</v>
      </c>
    </row>
    <row r="237" spans="2:34" x14ac:dyDescent="0.25">
      <c r="B237" s="10">
        <v>165001</v>
      </c>
      <c r="J237" s="10">
        <v>165001</v>
      </c>
      <c r="R237" s="10">
        <v>165001</v>
      </c>
      <c r="Z237" s="10">
        <v>165001</v>
      </c>
      <c r="AH237" s="10">
        <v>165001</v>
      </c>
    </row>
    <row r="238" spans="2:34" x14ac:dyDescent="0.25">
      <c r="B238" s="10">
        <v>165000</v>
      </c>
      <c r="J238" s="10">
        <v>165000</v>
      </c>
      <c r="R238" s="10">
        <v>165000</v>
      </c>
      <c r="Z238" s="10">
        <v>165000</v>
      </c>
      <c r="AH238" s="10">
        <v>165000</v>
      </c>
    </row>
    <row r="239" spans="2:34" x14ac:dyDescent="0.25">
      <c r="B239" s="10">
        <v>722855.90466986399</v>
      </c>
      <c r="J239" s="10">
        <v>1519504.459704</v>
      </c>
      <c r="R239" s="10">
        <v>4297836.0932300696</v>
      </c>
      <c r="Z239" s="10">
        <v>308656.04036400001</v>
      </c>
      <c r="AH239" s="10">
        <v>308079.70239799999</v>
      </c>
    </row>
    <row r="240" spans="2:34" x14ac:dyDescent="0.25">
      <c r="B240" s="10">
        <v>2124149.4064371302</v>
      </c>
      <c r="J240" s="10">
        <v>3364771</v>
      </c>
      <c r="R240" s="10">
        <v>8289835.4760494204</v>
      </c>
      <c r="Z240" s="10">
        <v>1483713.6690799999</v>
      </c>
      <c r="AH240" s="10">
        <v>1489215.75</v>
      </c>
    </row>
    <row r="241" spans="2:34" x14ac:dyDescent="0.25">
      <c r="B241" s="10">
        <v>0.5</v>
      </c>
      <c r="J241" s="10">
        <v>0.5</v>
      </c>
      <c r="R241" s="10">
        <v>0.5</v>
      </c>
      <c r="Z241" s="10">
        <v>0.5</v>
      </c>
      <c r="AH241" s="10">
        <v>0.5</v>
      </c>
    </row>
    <row r="242" spans="2:34" x14ac:dyDescent="0.25">
      <c r="B242" s="10" t="s">
        <v>225</v>
      </c>
      <c r="J242" s="10" t="s">
        <v>225</v>
      </c>
      <c r="R242" s="10" t="s">
        <v>225</v>
      </c>
      <c r="Z242" s="10" t="s">
        <v>225</v>
      </c>
      <c r="AH242" s="10" t="s">
        <v>225</v>
      </c>
    </row>
    <row r="243" spans="2:34" x14ac:dyDescent="0.25">
      <c r="B243" s="10">
        <v>-26666.599387535302</v>
      </c>
      <c r="J243" s="10">
        <v>-774089.32288600004</v>
      </c>
      <c r="R243" s="10">
        <v>-3308300.4348329301</v>
      </c>
      <c r="Z243" s="10">
        <v>367944</v>
      </c>
      <c r="AH243" s="10">
        <v>367993</v>
      </c>
    </row>
    <row r="244" spans="2:34" x14ac:dyDescent="0.25">
      <c r="B244" s="10">
        <v>-443706.99720386398</v>
      </c>
      <c r="J244" s="10">
        <v>-1689812</v>
      </c>
      <c r="R244" s="10">
        <v>-6615724.4760431498</v>
      </c>
      <c r="Z244" s="10">
        <v>195703.89239200001</v>
      </c>
      <c r="AH244" s="10">
        <v>191372.75</v>
      </c>
    </row>
    <row r="245" spans="2:34" x14ac:dyDescent="0.25">
      <c r="B245" s="10">
        <v>165000</v>
      </c>
      <c r="J245" s="10">
        <v>165000</v>
      </c>
      <c r="R245" s="10">
        <v>165000</v>
      </c>
      <c r="Z245" s="10">
        <v>165000</v>
      </c>
      <c r="AH245" s="10">
        <v>165000</v>
      </c>
    </row>
    <row r="246" spans="2:34" x14ac:dyDescent="0.25">
      <c r="B246" s="10">
        <v>165000</v>
      </c>
      <c r="J246" s="10">
        <v>165000</v>
      </c>
      <c r="R246" s="10">
        <v>165000</v>
      </c>
      <c r="Z246" s="10">
        <v>165000</v>
      </c>
      <c r="AH246" s="10">
        <v>165000</v>
      </c>
    </row>
    <row r="247" spans="2:34" x14ac:dyDescent="0.25">
      <c r="B247" s="10">
        <v>165000</v>
      </c>
      <c r="J247" s="10">
        <v>165000</v>
      </c>
      <c r="R247" s="10">
        <v>165000</v>
      </c>
      <c r="Z247" s="10">
        <v>165000</v>
      </c>
      <c r="AH247" s="10">
        <v>165000</v>
      </c>
    </row>
    <row r="248" spans="2:34" x14ac:dyDescent="0.25">
      <c r="B248" s="10">
        <v>165001</v>
      </c>
      <c r="J248" s="10">
        <v>165001</v>
      </c>
      <c r="R248" s="10">
        <v>165001</v>
      </c>
      <c r="Z248" s="10">
        <v>165001</v>
      </c>
      <c r="AH248" s="10">
        <v>165001</v>
      </c>
    </row>
    <row r="249" spans="2:34" x14ac:dyDescent="0.25">
      <c r="B249" s="10">
        <v>724287.25055256195</v>
      </c>
      <c r="J249" s="10">
        <v>1519827.7796</v>
      </c>
      <c r="R249" s="10">
        <v>4294286.06738164</v>
      </c>
      <c r="Z249" s="10">
        <v>309018.05142199999</v>
      </c>
      <c r="AH249" s="10">
        <v>308071.60173200001</v>
      </c>
    </row>
    <row r="250" spans="2:34" x14ac:dyDescent="0.25">
      <c r="B250" s="10">
        <v>2123705.99720822</v>
      </c>
      <c r="J250" s="10">
        <v>3369811</v>
      </c>
      <c r="R250" s="10">
        <v>8295723.4760494297</v>
      </c>
      <c r="Z250" s="10">
        <v>1484295.107608</v>
      </c>
      <c r="AH250" s="10">
        <v>1488626.25</v>
      </c>
    </row>
    <row r="251" spans="2:34" x14ac:dyDescent="0.25">
      <c r="B251" s="10">
        <v>0.5</v>
      </c>
      <c r="J251" s="10">
        <v>0.5</v>
      </c>
      <c r="R251" s="10">
        <v>0.5</v>
      </c>
      <c r="Z251" s="10">
        <v>0.5</v>
      </c>
      <c r="AH251" s="10">
        <v>0.5</v>
      </c>
    </row>
    <row r="252" spans="2:34" x14ac:dyDescent="0.25">
      <c r="B252" s="10" t="s">
        <v>226</v>
      </c>
      <c r="J252" s="10" t="s">
        <v>226</v>
      </c>
      <c r="R252" s="10" t="s">
        <v>226</v>
      </c>
      <c r="Z252" s="10" t="s">
        <v>226</v>
      </c>
      <c r="AH252" s="10" t="s">
        <v>226</v>
      </c>
    </row>
    <row r="253" spans="2:34" x14ac:dyDescent="0.25">
      <c r="B253" s="10">
        <v>11048.0336871896</v>
      </c>
      <c r="J253" s="10">
        <v>-691866</v>
      </c>
      <c r="R253" s="10">
        <v>-3289057.7380214902</v>
      </c>
      <c r="Z253" s="10">
        <v>374155.458529</v>
      </c>
      <c r="AH253" s="10">
        <v>372399.875</v>
      </c>
    </row>
    <row r="254" spans="2:34" x14ac:dyDescent="0.25">
      <c r="B254" s="10">
        <v>11048.0336871896</v>
      </c>
      <c r="J254" s="10">
        <v>-691866</v>
      </c>
      <c r="R254" s="10">
        <v>-3289057.7380214902</v>
      </c>
      <c r="Z254" s="10">
        <v>374155.458529</v>
      </c>
      <c r="AH254" s="10">
        <v>372399.875</v>
      </c>
    </row>
    <row r="255" spans="2:34" x14ac:dyDescent="0.25">
      <c r="B255" s="10">
        <v>165001</v>
      </c>
      <c r="J255" s="10">
        <v>165001</v>
      </c>
      <c r="R255" s="10">
        <v>165001</v>
      </c>
      <c r="Z255" s="10">
        <v>165001</v>
      </c>
      <c r="AH255" s="10">
        <v>165001</v>
      </c>
    </row>
    <row r="256" spans="2:34" x14ac:dyDescent="0.25">
      <c r="B256" s="10">
        <v>165000</v>
      </c>
      <c r="J256" s="10">
        <v>165000</v>
      </c>
      <c r="R256" s="10">
        <v>165000</v>
      </c>
      <c r="Z256" s="10">
        <v>165000</v>
      </c>
      <c r="AH256" s="10">
        <v>165000</v>
      </c>
    </row>
    <row r="257" spans="2:34" x14ac:dyDescent="0.25">
      <c r="B257" s="10">
        <v>165000</v>
      </c>
      <c r="J257" s="10">
        <v>165000</v>
      </c>
      <c r="R257" s="10">
        <v>165000</v>
      </c>
      <c r="Z257" s="10">
        <v>165000</v>
      </c>
      <c r="AH257" s="10">
        <v>165000</v>
      </c>
    </row>
    <row r="258" spans="2:34" x14ac:dyDescent="0.25">
      <c r="B258" s="10">
        <v>165000</v>
      </c>
      <c r="J258" s="10">
        <v>165000</v>
      </c>
      <c r="R258" s="10">
        <v>165000</v>
      </c>
      <c r="Z258" s="10">
        <v>165000</v>
      </c>
      <c r="AH258" s="10">
        <v>165000</v>
      </c>
    </row>
    <row r="259" spans="2:34" x14ac:dyDescent="0.25">
      <c r="B259" s="10">
        <v>688167.78147457901</v>
      </c>
      <c r="J259" s="10">
        <v>1439290.220742</v>
      </c>
      <c r="R259" s="10">
        <v>4162285.7679332602</v>
      </c>
      <c r="Z259" s="10">
        <v>298011.814862</v>
      </c>
      <c r="AH259" s="10">
        <v>298581.616568</v>
      </c>
    </row>
    <row r="260" spans="2:34" x14ac:dyDescent="0.25">
      <c r="B260" s="10">
        <v>2247902.9326323001</v>
      </c>
      <c r="J260" s="10">
        <v>3653731</v>
      </c>
      <c r="R260" s="10">
        <v>8848114.4760481194</v>
      </c>
      <c r="Z260" s="10">
        <v>1521688.0829419999</v>
      </c>
      <c r="AH260" s="10">
        <v>1525199.25</v>
      </c>
    </row>
    <row r="261" spans="2:34" x14ac:dyDescent="0.25">
      <c r="B261" s="10">
        <v>0.5</v>
      </c>
      <c r="J261" s="10">
        <v>0.5</v>
      </c>
      <c r="R261" s="10">
        <v>0.5</v>
      </c>
      <c r="Z261" s="10">
        <v>0.5</v>
      </c>
      <c r="AH261" s="10">
        <v>0.5</v>
      </c>
    </row>
    <row r="262" spans="2:34" x14ac:dyDescent="0.25">
      <c r="B262" s="10" t="s">
        <v>227</v>
      </c>
      <c r="J262" s="10" t="s">
        <v>227</v>
      </c>
      <c r="R262" s="10" t="s">
        <v>227</v>
      </c>
      <c r="Z262" s="10" t="s">
        <v>227</v>
      </c>
      <c r="AH262" s="10" t="s">
        <v>227</v>
      </c>
    </row>
    <row r="263" spans="2:34" x14ac:dyDescent="0.25">
      <c r="B263" s="10">
        <v>10404.8583023867</v>
      </c>
      <c r="J263" s="10">
        <v>-690980.83999799995</v>
      </c>
      <c r="R263" s="10">
        <v>-3288436.7380214799</v>
      </c>
      <c r="Z263" s="10">
        <v>373993.50893900002</v>
      </c>
      <c r="AH263" s="10">
        <v>372325.25</v>
      </c>
    </row>
    <row r="264" spans="2:34" x14ac:dyDescent="0.25">
      <c r="B264" s="10">
        <v>10404.8583023867</v>
      </c>
      <c r="J264" s="10">
        <v>-690980.83999799995</v>
      </c>
      <c r="R264" s="10">
        <v>-3288436.7380214799</v>
      </c>
      <c r="Z264" s="10">
        <v>373993.50893900002</v>
      </c>
      <c r="AH264" s="10">
        <v>372325.25</v>
      </c>
    </row>
    <row r="265" spans="2:34" x14ac:dyDescent="0.25">
      <c r="B265" s="10">
        <v>165000</v>
      </c>
      <c r="J265" s="10">
        <v>165000</v>
      </c>
      <c r="R265" s="10">
        <v>165000</v>
      </c>
      <c r="Z265" s="10">
        <v>165000</v>
      </c>
      <c r="AH265" s="10">
        <v>165000</v>
      </c>
    </row>
    <row r="266" spans="2:34" x14ac:dyDescent="0.25">
      <c r="B266" s="10">
        <v>165001</v>
      </c>
      <c r="J266" s="10">
        <v>165001</v>
      </c>
      <c r="R266" s="10">
        <v>165001</v>
      </c>
      <c r="Z266" s="10">
        <v>165001</v>
      </c>
      <c r="AH266" s="10">
        <v>165001</v>
      </c>
    </row>
    <row r="267" spans="2:34" x14ac:dyDescent="0.25">
      <c r="B267" s="10">
        <v>165000</v>
      </c>
      <c r="J267" s="10">
        <v>165000</v>
      </c>
      <c r="R267" s="10">
        <v>165000</v>
      </c>
      <c r="Z267" s="10">
        <v>165000</v>
      </c>
      <c r="AH267" s="10">
        <v>165000</v>
      </c>
    </row>
    <row r="268" spans="2:34" x14ac:dyDescent="0.25">
      <c r="B268" s="10">
        <v>165000</v>
      </c>
      <c r="J268" s="10">
        <v>165000</v>
      </c>
      <c r="R268" s="10">
        <v>165000</v>
      </c>
      <c r="Z268" s="10">
        <v>165000</v>
      </c>
      <c r="AH268" s="10">
        <v>165000</v>
      </c>
    </row>
    <row r="269" spans="2:34" x14ac:dyDescent="0.25">
      <c r="B269" s="10">
        <v>689043.30622302101</v>
      </c>
      <c r="J269" s="10">
        <v>1436394.9598719999</v>
      </c>
      <c r="R269" s="10">
        <v>4158971.3722051601</v>
      </c>
      <c r="Z269" s="10">
        <v>297972.13942800002</v>
      </c>
      <c r="AH269" s="10">
        <v>298697.94714200002</v>
      </c>
    </row>
    <row r="270" spans="2:34" x14ac:dyDescent="0.25">
      <c r="B270" s="10">
        <v>2249189.28340192</v>
      </c>
      <c r="J270" s="10">
        <v>3651960.6799960001</v>
      </c>
      <c r="R270" s="10">
        <v>8846872.4760482293</v>
      </c>
      <c r="Z270" s="10">
        <v>1522011.9821220001</v>
      </c>
      <c r="AH270" s="10">
        <v>1525348.5</v>
      </c>
    </row>
    <row r="271" spans="2:34" x14ac:dyDescent="0.25">
      <c r="B271" s="10">
        <v>0.5</v>
      </c>
      <c r="J271" s="10">
        <v>0.5</v>
      </c>
      <c r="R271" s="10">
        <v>0.5</v>
      </c>
      <c r="Z271" s="10">
        <v>0.5</v>
      </c>
      <c r="AH271" s="10">
        <v>0.5</v>
      </c>
    </row>
    <row r="272" spans="2:34" x14ac:dyDescent="0.25">
      <c r="B272" s="10" t="s">
        <v>228</v>
      </c>
      <c r="J272" s="10" t="s">
        <v>228</v>
      </c>
      <c r="R272" s="10" t="s">
        <v>228</v>
      </c>
      <c r="Z272" s="10" t="s">
        <v>228</v>
      </c>
      <c r="AH272" s="10" t="s">
        <v>228</v>
      </c>
    </row>
    <row r="273" spans="2:34" x14ac:dyDescent="0.25">
      <c r="B273" s="10">
        <v>-23440.6986294626</v>
      </c>
      <c r="J273" s="10">
        <v>-770271</v>
      </c>
      <c r="R273" s="10">
        <v>-3436763.73802217</v>
      </c>
      <c r="Z273" s="10">
        <v>364003.19423099997</v>
      </c>
      <c r="AH273" s="10">
        <v>362719.25</v>
      </c>
    </row>
    <row r="274" spans="2:34" x14ac:dyDescent="0.25">
      <c r="B274" s="10">
        <v>-23440.6986294626</v>
      </c>
      <c r="J274" s="10">
        <v>-770271</v>
      </c>
      <c r="R274" s="10">
        <v>-3436763.73802217</v>
      </c>
      <c r="Z274" s="10">
        <v>364003.19423099997</v>
      </c>
      <c r="AH274" s="10">
        <v>362719.25</v>
      </c>
    </row>
    <row r="275" spans="2:34" x14ac:dyDescent="0.25">
      <c r="B275" s="10">
        <v>165000</v>
      </c>
      <c r="J275" s="10">
        <v>165000</v>
      </c>
      <c r="R275" s="10">
        <v>165000</v>
      </c>
      <c r="Z275" s="10">
        <v>165000</v>
      </c>
      <c r="AH275" s="10">
        <v>165000</v>
      </c>
    </row>
    <row r="276" spans="2:34" x14ac:dyDescent="0.25">
      <c r="B276" s="10">
        <v>165000</v>
      </c>
      <c r="J276" s="10">
        <v>165000</v>
      </c>
      <c r="R276" s="10">
        <v>165000</v>
      </c>
      <c r="Z276" s="10">
        <v>165000</v>
      </c>
      <c r="AH276" s="10">
        <v>165000</v>
      </c>
    </row>
    <row r="277" spans="2:34" x14ac:dyDescent="0.25">
      <c r="B277" s="10">
        <v>165001</v>
      </c>
      <c r="J277" s="10">
        <v>165001</v>
      </c>
      <c r="R277" s="10">
        <v>165001</v>
      </c>
      <c r="Z277" s="10">
        <v>165001</v>
      </c>
      <c r="AH277" s="10">
        <v>165001</v>
      </c>
    </row>
    <row r="278" spans="2:34" x14ac:dyDescent="0.25">
      <c r="B278" s="10">
        <v>165000</v>
      </c>
      <c r="J278" s="10">
        <v>165000</v>
      </c>
      <c r="R278" s="10">
        <v>165000</v>
      </c>
      <c r="Z278" s="10">
        <v>165000</v>
      </c>
      <c r="AH278" s="10">
        <v>165000</v>
      </c>
    </row>
    <row r="279" spans="2:34" x14ac:dyDescent="0.25">
      <c r="B279" s="10">
        <v>723929.575884372</v>
      </c>
      <c r="J279" s="10">
        <v>1523996.9216120001</v>
      </c>
      <c r="R279" s="10">
        <v>4295292.6126953196</v>
      </c>
      <c r="Z279" s="10">
        <v>308279.89949799998</v>
      </c>
      <c r="AH279" s="10">
        <v>308266.47183400003</v>
      </c>
    </row>
    <row r="280" spans="2:34" x14ac:dyDescent="0.25">
      <c r="B280" s="10">
        <v>2316880.3972665002</v>
      </c>
      <c r="J280" s="10">
        <v>3810541</v>
      </c>
      <c r="R280" s="10">
        <v>9143526.4760331791</v>
      </c>
      <c r="Z280" s="10">
        <v>1541992.6115379999</v>
      </c>
      <c r="AH280" s="10">
        <v>1544560.5</v>
      </c>
    </row>
    <row r="281" spans="2:34" x14ac:dyDescent="0.25">
      <c r="B281" s="10">
        <v>0.5</v>
      </c>
      <c r="J281" s="10">
        <v>0.5</v>
      </c>
      <c r="R281" s="10">
        <v>0.5</v>
      </c>
      <c r="Z281" s="10">
        <v>0.5</v>
      </c>
      <c r="AH281" s="10">
        <v>0.5</v>
      </c>
    </row>
    <row r="282" spans="2:34" x14ac:dyDescent="0.25">
      <c r="B282" s="10" t="s">
        <v>229</v>
      </c>
      <c r="J282" s="10" t="s">
        <v>229</v>
      </c>
      <c r="R282" s="10" t="s">
        <v>229</v>
      </c>
      <c r="Z282" s="10" t="s">
        <v>229</v>
      </c>
      <c r="AH282" s="10" t="s">
        <v>229</v>
      </c>
    </row>
    <row r="283" spans="2:34" x14ac:dyDescent="0.25">
      <c r="B283" s="10">
        <v>-23305.098630429999</v>
      </c>
      <c r="J283" s="10">
        <v>-767895</v>
      </c>
      <c r="R283" s="10">
        <v>-3438500.2380221598</v>
      </c>
      <c r="Z283" s="10">
        <v>363730.24992199999</v>
      </c>
      <c r="AH283" s="10">
        <v>362730.875</v>
      </c>
    </row>
    <row r="284" spans="2:34" x14ac:dyDescent="0.25">
      <c r="B284" s="10">
        <v>-23305.098630429999</v>
      </c>
      <c r="J284" s="10">
        <v>-767895</v>
      </c>
      <c r="R284" s="10">
        <v>-3438500.2380221598</v>
      </c>
      <c r="Z284" s="10">
        <v>363730.24992199999</v>
      </c>
      <c r="AH284" s="10">
        <v>362730.875</v>
      </c>
    </row>
    <row r="285" spans="2:34" x14ac:dyDescent="0.25">
      <c r="B285" s="10">
        <v>165000</v>
      </c>
      <c r="J285" s="10">
        <v>165000</v>
      </c>
      <c r="R285" s="10">
        <v>165000</v>
      </c>
      <c r="Z285" s="10">
        <v>165000</v>
      </c>
      <c r="AH285" s="10">
        <v>165000</v>
      </c>
    </row>
    <row r="286" spans="2:34" x14ac:dyDescent="0.25">
      <c r="B286" s="10">
        <v>165000</v>
      </c>
      <c r="J286" s="10">
        <v>165000</v>
      </c>
      <c r="R286" s="10">
        <v>165000</v>
      </c>
      <c r="Z286" s="10">
        <v>165000</v>
      </c>
      <c r="AH286" s="10">
        <v>165000</v>
      </c>
    </row>
    <row r="287" spans="2:34" x14ac:dyDescent="0.25">
      <c r="B287" s="10">
        <v>165000</v>
      </c>
      <c r="J287" s="10">
        <v>165000</v>
      </c>
      <c r="R287" s="10">
        <v>165000</v>
      </c>
      <c r="Z287" s="10">
        <v>165000</v>
      </c>
      <c r="AH287" s="10">
        <v>165000</v>
      </c>
    </row>
    <row r="288" spans="2:34" x14ac:dyDescent="0.25">
      <c r="B288" s="10">
        <v>165001</v>
      </c>
      <c r="J288" s="10">
        <v>165001</v>
      </c>
      <c r="R288" s="10">
        <v>165001</v>
      </c>
      <c r="Z288" s="10">
        <v>165001</v>
      </c>
      <c r="AH288" s="10">
        <v>165001</v>
      </c>
    </row>
    <row r="289" spans="2:34" x14ac:dyDescent="0.25">
      <c r="B289" s="10">
        <v>723560.06565819203</v>
      </c>
      <c r="J289" s="10">
        <v>1521525.9862299999</v>
      </c>
      <c r="R289" s="10">
        <v>4298387.1679628901</v>
      </c>
      <c r="Z289" s="10">
        <v>308953.73101599998</v>
      </c>
      <c r="AH289" s="10">
        <v>308399.12221</v>
      </c>
    </row>
    <row r="290" spans="2:34" x14ac:dyDescent="0.25">
      <c r="B290" s="10">
        <v>2316609.1972684199</v>
      </c>
      <c r="J290" s="10">
        <v>3805789</v>
      </c>
      <c r="R290" s="10">
        <v>9146999.4760330096</v>
      </c>
      <c r="Z290" s="10">
        <v>1542538.500156</v>
      </c>
      <c r="AH290" s="10">
        <v>1544537.25</v>
      </c>
    </row>
    <row r="291" spans="2:34" x14ac:dyDescent="0.25">
      <c r="B291" s="10">
        <v>0.5</v>
      </c>
      <c r="J291" s="10">
        <v>0.5</v>
      </c>
      <c r="R291" s="10">
        <v>0.5</v>
      </c>
      <c r="Z291" s="10">
        <v>0.5</v>
      </c>
      <c r="AH291" s="10">
        <v>0.5</v>
      </c>
    </row>
    <row r="292" spans="2:34" x14ac:dyDescent="0.25">
      <c r="B292" s="10" t="s">
        <v>31</v>
      </c>
      <c r="J292" s="10" t="s">
        <v>31</v>
      </c>
      <c r="R292" s="10" t="s">
        <v>31</v>
      </c>
      <c r="Z292" s="10" t="s">
        <v>31</v>
      </c>
      <c r="AH292" s="10" t="s">
        <v>31</v>
      </c>
    </row>
    <row r="293" spans="2:34" x14ac:dyDescent="0.25">
      <c r="B293" s="10">
        <v>50085.504473077497</v>
      </c>
      <c r="J293" s="10">
        <v>-586550.6</v>
      </c>
      <c r="R293" s="10">
        <v>-3439553.4849941898</v>
      </c>
      <c r="Z293" s="10">
        <v>376835.54298000003</v>
      </c>
      <c r="AH293" s="10">
        <v>370956.62382600002</v>
      </c>
    </row>
    <row r="294" spans="2:34" x14ac:dyDescent="0.25">
      <c r="B294" s="10">
        <v>88965.484156702296</v>
      </c>
      <c r="J294" s="10">
        <v>-524541.48186399997</v>
      </c>
      <c r="R294" s="10">
        <v>-2572425.3527438999</v>
      </c>
      <c r="Z294" s="10">
        <v>409240</v>
      </c>
      <c r="AH294" s="10">
        <v>409814</v>
      </c>
    </row>
    <row r="295" spans="2:34" x14ac:dyDescent="0.25">
      <c r="B295" s="10">
        <v>165001</v>
      </c>
      <c r="J295" s="10">
        <v>165001</v>
      </c>
      <c r="R295" s="10">
        <v>165001</v>
      </c>
      <c r="Z295" s="10">
        <v>165001</v>
      </c>
      <c r="AH295" s="10">
        <v>165001</v>
      </c>
    </row>
    <row r="296" spans="2:34" x14ac:dyDescent="0.25">
      <c r="B296" s="10">
        <v>165001</v>
      </c>
      <c r="J296" s="10">
        <v>165001</v>
      </c>
      <c r="R296" s="10">
        <v>165001</v>
      </c>
      <c r="Z296" s="10">
        <v>165001</v>
      </c>
      <c r="AH296" s="10">
        <v>165001</v>
      </c>
    </row>
    <row r="297" spans="2:34" x14ac:dyDescent="0.25">
      <c r="B297" s="10">
        <v>165000</v>
      </c>
      <c r="J297" s="10">
        <v>165000</v>
      </c>
      <c r="R297" s="10">
        <v>165000</v>
      </c>
      <c r="Z297" s="10">
        <v>165000</v>
      </c>
      <c r="AH297" s="10">
        <v>165000</v>
      </c>
    </row>
    <row r="298" spans="2:34" x14ac:dyDescent="0.25">
      <c r="B298" s="10">
        <v>165000</v>
      </c>
      <c r="J298" s="10">
        <v>165000</v>
      </c>
      <c r="R298" s="10">
        <v>165000</v>
      </c>
      <c r="Z298" s="10">
        <v>165000</v>
      </c>
      <c r="AH298" s="10">
        <v>165000</v>
      </c>
    </row>
    <row r="299" spans="2:34" x14ac:dyDescent="0.25">
      <c r="B299" s="10">
        <v>557247.70564799197</v>
      </c>
      <c r="J299" s="10">
        <v>1152616.0453560001</v>
      </c>
      <c r="R299" s="10">
        <v>3212188.1308812401</v>
      </c>
      <c r="Z299" s="10">
        <v>246345.89046600001</v>
      </c>
      <c r="AH299" s="10">
        <v>246145.87918399999</v>
      </c>
    </row>
    <row r="300" spans="2:34" x14ac:dyDescent="0.25">
      <c r="B300" s="10">
        <v>1629912.4955299499</v>
      </c>
      <c r="J300" s="10">
        <v>2266548.6</v>
      </c>
      <c r="R300" s="10">
        <v>5119551.4850063901</v>
      </c>
      <c r="Z300" s="10">
        <v>1303162.4570200001</v>
      </c>
      <c r="AH300" s="10">
        <v>1309041.3761740001</v>
      </c>
    </row>
    <row r="301" spans="2:34" x14ac:dyDescent="0.25">
      <c r="B301" s="10">
        <v>0.5</v>
      </c>
      <c r="J301" s="10">
        <v>0.5</v>
      </c>
      <c r="R301" s="10">
        <v>0.5</v>
      </c>
      <c r="Z301" s="10">
        <v>0.5</v>
      </c>
      <c r="AH301" s="10">
        <v>0.5</v>
      </c>
    </row>
    <row r="302" spans="2:34" x14ac:dyDescent="0.25">
      <c r="B302" s="10" t="s">
        <v>32</v>
      </c>
      <c r="J302" s="10" t="s">
        <v>32</v>
      </c>
      <c r="R302" s="10" t="s">
        <v>32</v>
      </c>
      <c r="Z302" s="10" t="s">
        <v>32</v>
      </c>
      <c r="AH302" s="10" t="s">
        <v>32</v>
      </c>
    </row>
    <row r="303" spans="2:34" x14ac:dyDescent="0.25">
      <c r="B303" s="10">
        <v>-26259.522170342301</v>
      </c>
      <c r="J303" s="10">
        <v>-780545.00498199998</v>
      </c>
      <c r="R303" s="10">
        <v>-3290992.9329022402</v>
      </c>
      <c r="Z303" s="10">
        <v>367476</v>
      </c>
      <c r="AH303" s="10">
        <v>368054</v>
      </c>
    </row>
    <row r="304" spans="2:34" x14ac:dyDescent="0.25">
      <c r="B304" s="10">
        <v>-52358.310941653901</v>
      </c>
      <c r="J304" s="10">
        <v>-838248.43999600003</v>
      </c>
      <c r="R304" s="10">
        <v>-3677316.9870643499</v>
      </c>
      <c r="Z304" s="10">
        <v>350900.14240999997</v>
      </c>
      <c r="AH304" s="10">
        <v>349948.78980199998</v>
      </c>
    </row>
    <row r="305" spans="2:34" x14ac:dyDescent="0.25">
      <c r="B305" s="10">
        <v>165000</v>
      </c>
      <c r="J305" s="10">
        <v>165000</v>
      </c>
      <c r="R305" s="10">
        <v>165000</v>
      </c>
      <c r="Z305" s="10">
        <v>165000</v>
      </c>
      <c r="AH305" s="10">
        <v>165000</v>
      </c>
    </row>
    <row r="306" spans="2:34" x14ac:dyDescent="0.25">
      <c r="B306" s="10">
        <v>165000</v>
      </c>
      <c r="J306" s="10">
        <v>165000</v>
      </c>
      <c r="R306" s="10">
        <v>165000</v>
      </c>
      <c r="Z306" s="10">
        <v>165000</v>
      </c>
      <c r="AH306" s="10">
        <v>165000</v>
      </c>
    </row>
    <row r="307" spans="2:34" x14ac:dyDescent="0.25">
      <c r="B307" s="10">
        <v>165001</v>
      </c>
      <c r="J307" s="10">
        <v>165001</v>
      </c>
      <c r="R307" s="10">
        <v>165001</v>
      </c>
      <c r="Z307" s="10">
        <v>165001</v>
      </c>
      <c r="AH307" s="10">
        <v>165001</v>
      </c>
    </row>
    <row r="308" spans="2:34" x14ac:dyDescent="0.25">
      <c r="B308" s="10">
        <v>165001</v>
      </c>
      <c r="J308" s="10">
        <v>165001</v>
      </c>
      <c r="R308" s="10">
        <v>165001</v>
      </c>
      <c r="Z308" s="10">
        <v>165001</v>
      </c>
      <c r="AH308" s="10">
        <v>165001</v>
      </c>
    </row>
    <row r="309" spans="2:34" x14ac:dyDescent="0.25">
      <c r="B309" s="10">
        <v>627915.65052698797</v>
      </c>
      <c r="J309" s="10">
        <v>1315988.4558059999</v>
      </c>
      <c r="R309" s="10">
        <v>3478310.4309038599</v>
      </c>
      <c r="Z309" s="10">
        <v>267131.57040199998</v>
      </c>
      <c r="AH309" s="10">
        <v>265100.41951400001</v>
      </c>
    </row>
    <row r="310" spans="2:34" x14ac:dyDescent="0.25">
      <c r="B310" s="10">
        <v>1732356.3109454501</v>
      </c>
      <c r="J310" s="10">
        <v>2518246.4399959999</v>
      </c>
      <c r="R310" s="10">
        <v>5357314.9870738499</v>
      </c>
      <c r="Z310" s="10">
        <v>1329097.8575899999</v>
      </c>
      <c r="AH310" s="10">
        <v>1330049.2101980001</v>
      </c>
    </row>
    <row r="311" spans="2:34" x14ac:dyDescent="0.25">
      <c r="B311" s="10">
        <v>0.5</v>
      </c>
      <c r="J311" s="10">
        <v>0.5</v>
      </c>
      <c r="R311" s="10">
        <v>0.5</v>
      </c>
      <c r="Z311" s="10">
        <v>0.5</v>
      </c>
      <c r="AH311" s="10">
        <v>0.5</v>
      </c>
    </row>
    <row r="312" spans="2:34" x14ac:dyDescent="0.25">
      <c r="B312" s="10" t="s">
        <v>29</v>
      </c>
      <c r="J312" s="10" t="s">
        <v>29</v>
      </c>
      <c r="R312" s="10" t="s">
        <v>29</v>
      </c>
      <c r="Z312" s="10" t="s">
        <v>29</v>
      </c>
      <c r="AH312" s="10" t="s">
        <v>29</v>
      </c>
    </row>
    <row r="313" spans="2:34" x14ac:dyDescent="0.25">
      <c r="B313" s="10">
        <v>130795.410643935</v>
      </c>
      <c r="J313" s="10">
        <v>-424506.01999900001</v>
      </c>
      <c r="R313" s="10">
        <v>-2480317.9905074802</v>
      </c>
      <c r="Z313" s="10">
        <v>419056.37722999998</v>
      </c>
      <c r="AH313" s="10">
        <v>417565.64657400001</v>
      </c>
    </row>
    <row r="314" spans="2:34" x14ac:dyDescent="0.25">
      <c r="B314" s="10">
        <v>130795.410643935</v>
      </c>
      <c r="J314" s="10">
        <v>-424506.01999900001</v>
      </c>
      <c r="R314" s="10">
        <v>-2480317.9905074802</v>
      </c>
      <c r="Z314" s="10">
        <v>419056.37722999998</v>
      </c>
      <c r="AH314" s="10">
        <v>417565.64657400001</v>
      </c>
    </row>
    <row r="315" spans="2:34" x14ac:dyDescent="0.25">
      <c r="B315" s="10">
        <v>165001</v>
      </c>
      <c r="J315" s="10">
        <v>165001</v>
      </c>
      <c r="R315" s="10">
        <v>165001</v>
      </c>
      <c r="Z315" s="10">
        <v>165001</v>
      </c>
      <c r="AH315" s="10">
        <v>165001</v>
      </c>
    </row>
    <row r="316" spans="2:34" x14ac:dyDescent="0.25">
      <c r="B316" s="10">
        <v>165001</v>
      </c>
      <c r="J316" s="10">
        <v>165001</v>
      </c>
      <c r="R316" s="10">
        <v>165001</v>
      </c>
      <c r="Z316" s="10">
        <v>165001</v>
      </c>
      <c r="AH316" s="10">
        <v>165001</v>
      </c>
    </row>
    <row r="317" spans="2:34" x14ac:dyDescent="0.25">
      <c r="B317" s="10">
        <v>165000</v>
      </c>
      <c r="J317" s="10">
        <v>165000</v>
      </c>
      <c r="R317" s="10">
        <v>165000</v>
      </c>
      <c r="Z317" s="10">
        <v>165000</v>
      </c>
      <c r="AH317" s="10">
        <v>165000</v>
      </c>
    </row>
    <row r="318" spans="2:34" x14ac:dyDescent="0.25">
      <c r="B318" s="10">
        <v>165000</v>
      </c>
      <c r="J318" s="10">
        <v>165000</v>
      </c>
      <c r="R318" s="10">
        <v>165000</v>
      </c>
      <c r="Z318" s="10">
        <v>165000</v>
      </c>
      <c r="AH318" s="10">
        <v>165000</v>
      </c>
    </row>
    <row r="319" spans="2:34" x14ac:dyDescent="0.25">
      <c r="B319" s="10">
        <v>556804.70052579802</v>
      </c>
      <c r="J319" s="10">
        <v>1150639.0654780001</v>
      </c>
      <c r="R319" s="10">
        <v>3215379.6979469899</v>
      </c>
      <c r="Z319" s="10">
        <v>246530.18137400001</v>
      </c>
      <c r="AH319" s="10">
        <v>246176.008626</v>
      </c>
    </row>
    <row r="320" spans="2:34" x14ac:dyDescent="0.25">
      <c r="B320" s="10">
        <v>2008407.1787189101</v>
      </c>
      <c r="J320" s="10">
        <v>3119010.039998</v>
      </c>
      <c r="R320" s="10">
        <v>7230633.9810253298</v>
      </c>
      <c r="Z320" s="10">
        <v>1431885.24554</v>
      </c>
      <c r="AH320" s="10">
        <v>1434866.706852</v>
      </c>
    </row>
    <row r="321" spans="2:34" x14ac:dyDescent="0.25">
      <c r="B321" s="10">
        <v>0.5</v>
      </c>
      <c r="J321" s="10">
        <v>0.5</v>
      </c>
      <c r="R321" s="10">
        <v>0.5</v>
      </c>
      <c r="Z321" s="10">
        <v>0.5</v>
      </c>
      <c r="AH321" s="10">
        <v>0.5</v>
      </c>
    </row>
    <row r="322" spans="2:34" x14ac:dyDescent="0.25">
      <c r="B322" s="10" t="s">
        <v>30</v>
      </c>
      <c r="J322" s="10" t="s">
        <v>30</v>
      </c>
      <c r="R322" s="10" t="s">
        <v>30</v>
      </c>
      <c r="Z322" s="10" t="s">
        <v>30</v>
      </c>
      <c r="AH322" s="10" t="s">
        <v>30</v>
      </c>
    </row>
    <row r="323" spans="2:34" x14ac:dyDescent="0.25">
      <c r="B323" s="10">
        <v>63359.176776933498</v>
      </c>
      <c r="J323" s="10">
        <v>-582177.34</v>
      </c>
      <c r="R323" s="10">
        <v>-2780685.9905165099</v>
      </c>
      <c r="Z323" s="10">
        <v>398838.21869000001</v>
      </c>
      <c r="AH323" s="10">
        <v>398195.89650700003</v>
      </c>
    </row>
    <row r="324" spans="2:34" x14ac:dyDescent="0.25">
      <c r="B324" s="10">
        <v>63359.176776933498</v>
      </c>
      <c r="J324" s="10">
        <v>-582177.34</v>
      </c>
      <c r="R324" s="10">
        <v>-2780685.9905165099</v>
      </c>
      <c r="Z324" s="10">
        <v>398838.21869000001</v>
      </c>
      <c r="AH324" s="10">
        <v>398195.89650700003</v>
      </c>
    </row>
    <row r="325" spans="2:34" x14ac:dyDescent="0.25">
      <c r="B325" s="10">
        <v>165000</v>
      </c>
      <c r="J325" s="10">
        <v>165000</v>
      </c>
      <c r="R325" s="10">
        <v>165000</v>
      </c>
      <c r="Z325" s="10">
        <v>165000</v>
      </c>
      <c r="AH325" s="10">
        <v>165000</v>
      </c>
    </row>
    <row r="326" spans="2:34" x14ac:dyDescent="0.25">
      <c r="B326" s="10">
        <v>165000</v>
      </c>
      <c r="J326" s="10">
        <v>165000</v>
      </c>
      <c r="R326" s="10">
        <v>165000</v>
      </c>
      <c r="Z326" s="10">
        <v>165000</v>
      </c>
      <c r="AH326" s="10">
        <v>165000</v>
      </c>
    </row>
    <row r="327" spans="2:34" x14ac:dyDescent="0.25">
      <c r="B327" s="10">
        <v>165001</v>
      </c>
      <c r="J327" s="10">
        <v>165001</v>
      </c>
      <c r="R327" s="10">
        <v>165001</v>
      </c>
      <c r="Z327" s="10">
        <v>165001</v>
      </c>
      <c r="AH327" s="10">
        <v>165001</v>
      </c>
    </row>
    <row r="328" spans="2:34" x14ac:dyDescent="0.25">
      <c r="B328" s="10">
        <v>165001</v>
      </c>
      <c r="J328" s="10">
        <v>165001</v>
      </c>
      <c r="R328" s="10">
        <v>165001</v>
      </c>
      <c r="Z328" s="10">
        <v>165001</v>
      </c>
      <c r="AH328" s="10">
        <v>165001</v>
      </c>
    </row>
    <row r="329" spans="2:34" x14ac:dyDescent="0.25">
      <c r="B329" s="10">
        <v>628153.15584714804</v>
      </c>
      <c r="J329" s="10">
        <v>1318761.7661860001</v>
      </c>
      <c r="R329" s="10">
        <v>3482226.0664983601</v>
      </c>
      <c r="Z329" s="10">
        <v>266692.17543800001</v>
      </c>
      <c r="AH329" s="10">
        <v>265104.72331799997</v>
      </c>
    </row>
    <row r="330" spans="2:34" x14ac:dyDescent="0.25">
      <c r="B330" s="10">
        <v>2143279.64645191</v>
      </c>
      <c r="J330" s="10">
        <v>3434352.68</v>
      </c>
      <c r="R330" s="10">
        <v>7831369.9810414603</v>
      </c>
      <c r="Z330" s="10">
        <v>1472321.56262</v>
      </c>
      <c r="AH330" s="10">
        <v>1473606.2069860001</v>
      </c>
    </row>
    <row r="331" spans="2:34" x14ac:dyDescent="0.25">
      <c r="B331" s="10">
        <v>0.5</v>
      </c>
      <c r="J331" s="10">
        <v>0.5</v>
      </c>
      <c r="R331" s="10">
        <v>0.5</v>
      </c>
      <c r="Z331" s="10">
        <v>0.5</v>
      </c>
      <c r="AH331" s="10">
        <v>0.5</v>
      </c>
    </row>
    <row r="332" spans="2:34" x14ac:dyDescent="0.25">
      <c r="B332" s="10" t="s">
        <v>230</v>
      </c>
      <c r="J332" s="10" t="s">
        <v>230</v>
      </c>
      <c r="R332" s="10" t="s">
        <v>230</v>
      </c>
      <c r="Z332" s="10" t="s">
        <v>230</v>
      </c>
      <c r="AH332" s="10" t="s">
        <v>230</v>
      </c>
    </row>
    <row r="333" spans="2:34" x14ac:dyDescent="0.25">
      <c r="B333" s="10">
        <v>88882.192172001494</v>
      </c>
      <c r="J333" s="10">
        <v>-511503.5</v>
      </c>
      <c r="R333" s="10">
        <v>-2941735.2380196499</v>
      </c>
      <c r="Z333" s="10">
        <v>398056.74301799998</v>
      </c>
      <c r="AH333" s="10">
        <v>394956</v>
      </c>
    </row>
    <row r="334" spans="2:34" x14ac:dyDescent="0.25">
      <c r="B334" s="10">
        <v>88882.192172001494</v>
      </c>
      <c r="J334" s="10">
        <v>-511503.5</v>
      </c>
      <c r="R334" s="10">
        <v>-2941735.2380196499</v>
      </c>
      <c r="Z334" s="10">
        <v>398056.74301799998</v>
      </c>
      <c r="AH334" s="10">
        <v>394956</v>
      </c>
    </row>
    <row r="335" spans="2:34" x14ac:dyDescent="0.25">
      <c r="B335" s="10">
        <v>165001</v>
      </c>
      <c r="J335" s="10">
        <v>165001</v>
      </c>
      <c r="R335" s="10">
        <v>165001</v>
      </c>
      <c r="Z335" s="10">
        <v>165001</v>
      </c>
      <c r="AH335" s="10">
        <v>165001</v>
      </c>
    </row>
    <row r="336" spans="2:34" x14ac:dyDescent="0.25">
      <c r="B336" s="10">
        <v>165000</v>
      </c>
      <c r="J336" s="10">
        <v>165000</v>
      </c>
      <c r="R336" s="10">
        <v>165000</v>
      </c>
      <c r="Z336" s="10">
        <v>165000</v>
      </c>
      <c r="AH336" s="10">
        <v>165000</v>
      </c>
    </row>
    <row r="337" spans="2:34" x14ac:dyDescent="0.25">
      <c r="B337" s="10">
        <v>165001</v>
      </c>
      <c r="J337" s="10">
        <v>165001</v>
      </c>
      <c r="R337" s="10">
        <v>165001</v>
      </c>
      <c r="Z337" s="10">
        <v>165001</v>
      </c>
      <c r="AH337" s="10">
        <v>165001</v>
      </c>
    </row>
    <row r="338" spans="2:34" x14ac:dyDescent="0.25">
      <c r="B338" s="10">
        <v>165000</v>
      </c>
      <c r="J338" s="10">
        <v>165000</v>
      </c>
      <c r="R338" s="10">
        <v>165000</v>
      </c>
      <c r="Z338" s="10">
        <v>165000</v>
      </c>
      <c r="AH338" s="10">
        <v>165000</v>
      </c>
    </row>
    <row r="339" spans="2:34" x14ac:dyDescent="0.25">
      <c r="B339" s="10">
        <v>605603.92544569797</v>
      </c>
      <c r="J339" s="10">
        <v>1248385.1009559999</v>
      </c>
      <c r="R339" s="10">
        <v>3848606.2279516798</v>
      </c>
      <c r="Z339" s="10">
        <v>274260.69567599997</v>
      </c>
      <c r="AH339" s="10">
        <v>276750.08273600001</v>
      </c>
    </row>
    <row r="340" spans="2:34" x14ac:dyDescent="0.25">
      <c r="B340" s="10">
        <v>2092233.61566227</v>
      </c>
      <c r="J340" s="10">
        <v>3293005</v>
      </c>
      <c r="R340" s="10">
        <v>8153468.4760490302</v>
      </c>
      <c r="Z340" s="10">
        <v>1473884.5139639999</v>
      </c>
      <c r="AH340" s="10">
        <v>1480086</v>
      </c>
    </row>
    <row r="341" spans="2:34" x14ac:dyDescent="0.25">
      <c r="B341" s="10">
        <v>0.5</v>
      </c>
      <c r="J341" s="10">
        <v>0.5</v>
      </c>
      <c r="R341" s="10">
        <v>0.5</v>
      </c>
      <c r="Z341" s="10">
        <v>0.5</v>
      </c>
      <c r="AH341" s="10">
        <v>0.5</v>
      </c>
    </row>
    <row r="342" spans="2:34" x14ac:dyDescent="0.25">
      <c r="B342" s="10" t="s">
        <v>231</v>
      </c>
      <c r="J342" s="10" t="s">
        <v>231</v>
      </c>
      <c r="R342" s="10" t="s">
        <v>231</v>
      </c>
      <c r="Z342" s="10" t="s">
        <v>231</v>
      </c>
      <c r="AH342" s="10" t="s">
        <v>231</v>
      </c>
    </row>
    <row r="343" spans="2:34" x14ac:dyDescent="0.25">
      <c r="B343" s="10">
        <v>89043.964479750503</v>
      </c>
      <c r="J343" s="10">
        <v>-509688.5</v>
      </c>
      <c r="R343" s="10">
        <v>-2943069.2380196601</v>
      </c>
      <c r="Z343" s="10">
        <v>397777.873724</v>
      </c>
      <c r="AH343" s="10">
        <v>394660.25</v>
      </c>
    </row>
    <row r="344" spans="2:34" x14ac:dyDescent="0.25">
      <c r="B344" s="10">
        <v>89043.964479750503</v>
      </c>
      <c r="J344" s="10">
        <v>-509688.5</v>
      </c>
      <c r="R344" s="10">
        <v>-2943069.2380196601</v>
      </c>
      <c r="Z344" s="10">
        <v>397777.873724</v>
      </c>
      <c r="AH344" s="10">
        <v>394660.25</v>
      </c>
    </row>
    <row r="345" spans="2:34" x14ac:dyDescent="0.25">
      <c r="B345" s="10">
        <v>165001</v>
      </c>
      <c r="J345" s="10">
        <v>165001</v>
      </c>
      <c r="R345" s="10">
        <v>165001</v>
      </c>
      <c r="Z345" s="10">
        <v>165001</v>
      </c>
      <c r="AH345" s="10">
        <v>165001</v>
      </c>
    </row>
    <row r="346" spans="2:34" x14ac:dyDescent="0.25">
      <c r="B346" s="10">
        <v>165000</v>
      </c>
      <c r="J346" s="10">
        <v>165000</v>
      </c>
      <c r="R346" s="10">
        <v>165000</v>
      </c>
      <c r="Z346" s="10">
        <v>165000</v>
      </c>
      <c r="AH346" s="10">
        <v>165000</v>
      </c>
    </row>
    <row r="347" spans="2:34" x14ac:dyDescent="0.25">
      <c r="B347" s="10">
        <v>165000</v>
      </c>
      <c r="J347" s="10">
        <v>165000</v>
      </c>
      <c r="R347" s="10">
        <v>165000</v>
      </c>
      <c r="Z347" s="10">
        <v>165000</v>
      </c>
      <c r="AH347" s="10">
        <v>165000</v>
      </c>
    </row>
    <row r="348" spans="2:34" x14ac:dyDescent="0.25">
      <c r="B348" s="10">
        <v>165001</v>
      </c>
      <c r="J348" s="10">
        <v>165001</v>
      </c>
      <c r="R348" s="10">
        <v>165001</v>
      </c>
      <c r="Z348" s="10">
        <v>165001</v>
      </c>
      <c r="AH348" s="10">
        <v>165001</v>
      </c>
    </row>
    <row r="349" spans="2:34" x14ac:dyDescent="0.25">
      <c r="B349" s="10">
        <v>605567.98534568504</v>
      </c>
      <c r="J349" s="10">
        <v>1245616.5355479999</v>
      </c>
      <c r="R349" s="10">
        <v>3842353.8961527799</v>
      </c>
      <c r="Z349" s="10">
        <v>274600.83646399999</v>
      </c>
      <c r="AH349" s="10">
        <v>276789.24140399997</v>
      </c>
    </row>
    <row r="350" spans="2:34" x14ac:dyDescent="0.25">
      <c r="B350" s="10">
        <v>2091910.0710467901</v>
      </c>
      <c r="J350" s="10">
        <v>3289375</v>
      </c>
      <c r="R350" s="10">
        <v>8156136.4760490404</v>
      </c>
      <c r="Z350" s="10">
        <v>1474442.2525520001</v>
      </c>
      <c r="AH350" s="10">
        <v>1480677.5</v>
      </c>
    </row>
    <row r="351" spans="2:34" x14ac:dyDescent="0.25">
      <c r="B351" s="10">
        <v>0.5</v>
      </c>
      <c r="J351" s="10">
        <v>0.5</v>
      </c>
      <c r="R351" s="10">
        <v>0.5</v>
      </c>
      <c r="Z351" s="10">
        <v>0.5</v>
      </c>
      <c r="AH351" s="10">
        <v>0.5</v>
      </c>
    </row>
    <row r="352" spans="2:34" x14ac:dyDescent="0.25">
      <c r="B352" s="10" t="s">
        <v>232</v>
      </c>
      <c r="J352" s="10" t="s">
        <v>232</v>
      </c>
      <c r="R352" s="10" t="s">
        <v>232</v>
      </c>
      <c r="Z352" s="10" t="s">
        <v>232</v>
      </c>
      <c r="AH352" s="10" t="s">
        <v>232</v>
      </c>
    </row>
    <row r="353" spans="2:34" x14ac:dyDescent="0.25">
      <c r="B353" s="10">
        <v>88773.909095049894</v>
      </c>
      <c r="J353" s="10">
        <v>-511293.5</v>
      </c>
      <c r="R353" s="10">
        <v>-2946119.4880186999</v>
      </c>
      <c r="Z353" s="10">
        <v>398066.327995</v>
      </c>
      <c r="AH353" s="10">
        <v>395055.75</v>
      </c>
    </row>
    <row r="354" spans="2:34" x14ac:dyDescent="0.25">
      <c r="B354" s="10">
        <v>88773.909095049894</v>
      </c>
      <c r="J354" s="10">
        <v>-511293.5</v>
      </c>
      <c r="R354" s="10">
        <v>-2946119.4880186999</v>
      </c>
      <c r="Z354" s="10">
        <v>398066.327995</v>
      </c>
      <c r="AH354" s="10">
        <v>395055.75</v>
      </c>
    </row>
    <row r="355" spans="2:34" x14ac:dyDescent="0.25">
      <c r="B355" s="10">
        <v>165000</v>
      </c>
      <c r="J355" s="10">
        <v>165000</v>
      </c>
      <c r="R355" s="10">
        <v>165000</v>
      </c>
      <c r="Z355" s="10">
        <v>165000</v>
      </c>
      <c r="AH355" s="10">
        <v>165000</v>
      </c>
    </row>
    <row r="356" spans="2:34" x14ac:dyDescent="0.25">
      <c r="B356" s="10">
        <v>165001</v>
      </c>
      <c r="J356" s="10">
        <v>165001</v>
      </c>
      <c r="R356" s="10">
        <v>165001</v>
      </c>
      <c r="Z356" s="10">
        <v>165001</v>
      </c>
      <c r="AH356" s="10">
        <v>165001</v>
      </c>
    </row>
    <row r="357" spans="2:34" x14ac:dyDescent="0.25">
      <c r="B357" s="10">
        <v>165001</v>
      </c>
      <c r="J357" s="10">
        <v>165001</v>
      </c>
      <c r="R357" s="10">
        <v>165001</v>
      </c>
      <c r="Z357" s="10">
        <v>165001</v>
      </c>
      <c r="AH357" s="10">
        <v>165001</v>
      </c>
    </row>
    <row r="358" spans="2:34" x14ac:dyDescent="0.25">
      <c r="B358" s="10">
        <v>165000</v>
      </c>
      <c r="J358" s="10">
        <v>165000</v>
      </c>
      <c r="R358" s="10">
        <v>165000</v>
      </c>
      <c r="Z358" s="10">
        <v>165000</v>
      </c>
      <c r="AH358" s="10">
        <v>165000</v>
      </c>
    </row>
    <row r="359" spans="2:34" x14ac:dyDescent="0.25">
      <c r="B359" s="10">
        <v>605904.25619782205</v>
      </c>
      <c r="J359" s="10">
        <v>1248234.025742</v>
      </c>
      <c r="R359" s="10">
        <v>3854683.2730177199</v>
      </c>
      <c r="Z359" s="10">
        <v>273861.154828</v>
      </c>
      <c r="AH359" s="10">
        <v>276276.41687199997</v>
      </c>
    </row>
    <row r="360" spans="2:34" x14ac:dyDescent="0.25">
      <c r="B360" s="10">
        <v>2092450.18181618</v>
      </c>
      <c r="J360" s="10">
        <v>3292585</v>
      </c>
      <c r="R360" s="10">
        <v>8162236.9760470996</v>
      </c>
      <c r="Z360" s="10">
        <v>1473865.3440099999</v>
      </c>
      <c r="AH360" s="10">
        <v>1479886.5</v>
      </c>
    </row>
    <row r="361" spans="2:34" x14ac:dyDescent="0.25">
      <c r="B361" s="10">
        <v>0.5</v>
      </c>
      <c r="J361" s="10">
        <v>0.5</v>
      </c>
      <c r="R361" s="10">
        <v>0.5</v>
      </c>
      <c r="Z361" s="10">
        <v>0.5</v>
      </c>
      <c r="AH361" s="10">
        <v>0.5</v>
      </c>
    </row>
    <row r="362" spans="2:34" x14ac:dyDescent="0.25">
      <c r="B362" s="10" t="s">
        <v>233</v>
      </c>
      <c r="J362" s="10" t="s">
        <v>233</v>
      </c>
      <c r="R362" s="10" t="s">
        <v>233</v>
      </c>
      <c r="Z362" s="10" t="s">
        <v>233</v>
      </c>
      <c r="AH362" s="10" t="s">
        <v>233</v>
      </c>
    </row>
    <row r="363" spans="2:34" x14ac:dyDescent="0.25">
      <c r="B363" s="10">
        <v>88931.767556626306</v>
      </c>
      <c r="J363" s="10">
        <v>-512307.5</v>
      </c>
      <c r="R363" s="10">
        <v>-2942790.2380186799</v>
      </c>
      <c r="Z363" s="10">
        <v>397747.06380200002</v>
      </c>
      <c r="AH363" s="10">
        <v>394907.25</v>
      </c>
    </row>
    <row r="364" spans="2:34" x14ac:dyDescent="0.25">
      <c r="B364" s="10">
        <v>88931.767556626306</v>
      </c>
      <c r="J364" s="10">
        <v>-512307.5</v>
      </c>
      <c r="R364" s="10">
        <v>-2942790.2380186799</v>
      </c>
      <c r="Z364" s="10">
        <v>397747.06380200002</v>
      </c>
      <c r="AH364" s="10">
        <v>394907.25</v>
      </c>
    </row>
    <row r="365" spans="2:34" x14ac:dyDescent="0.25">
      <c r="B365" s="10">
        <v>165000</v>
      </c>
      <c r="J365" s="10">
        <v>165000</v>
      </c>
      <c r="R365" s="10">
        <v>165000</v>
      </c>
      <c r="Z365" s="10">
        <v>165000</v>
      </c>
      <c r="AH365" s="10">
        <v>165000</v>
      </c>
    </row>
    <row r="366" spans="2:34" x14ac:dyDescent="0.25">
      <c r="B366" s="10">
        <v>165001</v>
      </c>
      <c r="J366" s="10">
        <v>165001</v>
      </c>
      <c r="R366" s="10">
        <v>165001</v>
      </c>
      <c r="Z366" s="10">
        <v>165001</v>
      </c>
      <c r="AH366" s="10">
        <v>165001</v>
      </c>
    </row>
    <row r="367" spans="2:34" x14ac:dyDescent="0.25">
      <c r="B367" s="10">
        <v>165000</v>
      </c>
      <c r="J367" s="10">
        <v>165000</v>
      </c>
      <c r="R367" s="10">
        <v>165000</v>
      </c>
      <c r="Z367" s="10">
        <v>165000</v>
      </c>
      <c r="AH367" s="10">
        <v>165000</v>
      </c>
    </row>
    <row r="368" spans="2:34" x14ac:dyDescent="0.25">
      <c r="B368" s="10">
        <v>165001</v>
      </c>
      <c r="J368" s="10">
        <v>165001</v>
      </c>
      <c r="R368" s="10">
        <v>165001</v>
      </c>
      <c r="Z368" s="10">
        <v>165001</v>
      </c>
      <c r="AH368" s="10">
        <v>165001</v>
      </c>
    </row>
    <row r="369" spans="2:34" x14ac:dyDescent="0.25">
      <c r="B369" s="10">
        <v>604994.40450142405</v>
      </c>
      <c r="J369" s="10">
        <v>1247818.2652040001</v>
      </c>
      <c r="R369" s="10">
        <v>3845432.01676714</v>
      </c>
      <c r="Z369" s="10">
        <v>274497.17113199999</v>
      </c>
      <c r="AH369" s="10">
        <v>276591.857304</v>
      </c>
    </row>
    <row r="370" spans="2:34" x14ac:dyDescent="0.25">
      <c r="B370" s="10">
        <v>2092134.46489301</v>
      </c>
      <c r="J370" s="10">
        <v>3294613</v>
      </c>
      <c r="R370" s="10">
        <v>8155578.47604704</v>
      </c>
      <c r="Z370" s="10">
        <v>1474503.872396</v>
      </c>
      <c r="AH370" s="10">
        <v>1480183.5</v>
      </c>
    </row>
    <row r="371" spans="2:34" x14ac:dyDescent="0.25">
      <c r="B371" s="10">
        <v>0.5</v>
      </c>
      <c r="J371" s="10">
        <v>0.5</v>
      </c>
      <c r="R371" s="10">
        <v>0.5</v>
      </c>
      <c r="Z371" s="10">
        <v>0.5</v>
      </c>
      <c r="AH371" s="10">
        <v>0.5</v>
      </c>
    </row>
    <row r="372" spans="2:34" x14ac:dyDescent="0.25">
      <c r="B372" s="10" t="s">
        <v>234</v>
      </c>
      <c r="J372" s="10" t="s">
        <v>234</v>
      </c>
      <c r="R372" s="10" t="s">
        <v>234</v>
      </c>
      <c r="Z372" s="10" t="s">
        <v>234</v>
      </c>
      <c r="AH372" s="10" t="s">
        <v>234</v>
      </c>
    </row>
    <row r="373" spans="2:34" x14ac:dyDescent="0.25">
      <c r="B373" s="10">
        <v>209596.16605155999</v>
      </c>
      <c r="J373" s="10">
        <v>-245308.2</v>
      </c>
      <c r="R373" s="10">
        <v>-2137716.2404916398</v>
      </c>
      <c r="Z373" s="10">
        <v>442884.78193599998</v>
      </c>
      <c r="AH373" s="10">
        <v>440148.77194200002</v>
      </c>
    </row>
    <row r="374" spans="2:34" x14ac:dyDescent="0.25">
      <c r="B374" s="10">
        <v>209596.16605155999</v>
      </c>
      <c r="J374" s="10">
        <v>-245308.2</v>
      </c>
      <c r="R374" s="10">
        <v>-2137716.2404916398</v>
      </c>
      <c r="Z374" s="10">
        <v>442884.78193599998</v>
      </c>
      <c r="AH374" s="10">
        <v>440148.77194200002</v>
      </c>
    </row>
    <row r="375" spans="2:34" x14ac:dyDescent="0.25">
      <c r="B375" s="10">
        <v>165001</v>
      </c>
      <c r="J375" s="10">
        <v>165001</v>
      </c>
      <c r="R375" s="10">
        <v>165001</v>
      </c>
      <c r="Z375" s="10">
        <v>165001</v>
      </c>
      <c r="AH375" s="10">
        <v>165001</v>
      </c>
    </row>
    <row r="376" spans="2:34" x14ac:dyDescent="0.25">
      <c r="B376" s="10">
        <v>165001</v>
      </c>
      <c r="J376" s="10">
        <v>165001</v>
      </c>
      <c r="R376" s="10">
        <v>165001</v>
      </c>
      <c r="Z376" s="10">
        <v>165001</v>
      </c>
      <c r="AH376" s="10">
        <v>165001</v>
      </c>
    </row>
    <row r="377" spans="2:34" x14ac:dyDescent="0.25">
      <c r="B377" s="10">
        <v>165001</v>
      </c>
      <c r="J377" s="10">
        <v>165001</v>
      </c>
      <c r="R377" s="10">
        <v>165001</v>
      </c>
      <c r="Z377" s="10">
        <v>165001</v>
      </c>
      <c r="AH377" s="10">
        <v>165001</v>
      </c>
    </row>
    <row r="378" spans="2:34" x14ac:dyDescent="0.25">
      <c r="B378" s="10">
        <v>165000</v>
      </c>
      <c r="J378" s="10">
        <v>165000</v>
      </c>
      <c r="R378" s="10">
        <v>165000</v>
      </c>
      <c r="Z378" s="10">
        <v>165000</v>
      </c>
      <c r="AH378" s="10">
        <v>165000</v>
      </c>
    </row>
    <row r="379" spans="2:34" x14ac:dyDescent="0.25">
      <c r="B379" s="10">
        <v>474430.76077724702</v>
      </c>
      <c r="J379" s="10">
        <v>959344.19990799995</v>
      </c>
      <c r="R379" s="10">
        <v>2903797.8471818902</v>
      </c>
      <c r="Z379" s="10">
        <v>222293.555314</v>
      </c>
      <c r="AH379" s="10">
        <v>224400.42397999999</v>
      </c>
    </row>
    <row r="380" spans="2:34" x14ac:dyDescent="0.25">
      <c r="B380" s="10">
        <v>1850804.6679001499</v>
      </c>
      <c r="J380" s="10">
        <v>2760613.4</v>
      </c>
      <c r="R380" s="10">
        <v>6545429.4809964197</v>
      </c>
      <c r="Z380" s="10">
        <v>1384227.436128</v>
      </c>
      <c r="AH380" s="10">
        <v>1389699.456116</v>
      </c>
    </row>
    <row r="381" spans="2:34" x14ac:dyDescent="0.25">
      <c r="B381" s="10">
        <v>0.5</v>
      </c>
      <c r="J381" s="10">
        <v>0.5</v>
      </c>
      <c r="R381" s="10">
        <v>0.5</v>
      </c>
      <c r="Z381" s="10">
        <v>0.5</v>
      </c>
      <c r="AH381" s="10">
        <v>0.5</v>
      </c>
    </row>
    <row r="382" spans="2:34" x14ac:dyDescent="0.25">
      <c r="B382" s="10" t="s">
        <v>235</v>
      </c>
      <c r="J382" s="10" t="s">
        <v>235</v>
      </c>
      <c r="R382" s="10" t="s">
        <v>235</v>
      </c>
      <c r="Z382" s="10" t="s">
        <v>235</v>
      </c>
      <c r="AH382" s="10" t="s">
        <v>235</v>
      </c>
    </row>
    <row r="383" spans="2:34" x14ac:dyDescent="0.25">
      <c r="B383" s="10">
        <v>209842.461435253</v>
      </c>
      <c r="J383" s="10">
        <v>-243560.88</v>
      </c>
      <c r="R383" s="10">
        <v>-2138538.4904921502</v>
      </c>
      <c r="Z383" s="10">
        <v>442612.14269900002</v>
      </c>
      <c r="AH383" s="10">
        <v>440227.77191100002</v>
      </c>
    </row>
    <row r="384" spans="2:34" x14ac:dyDescent="0.25">
      <c r="B384" s="10">
        <v>209842.461435253</v>
      </c>
      <c r="J384" s="10">
        <v>-243560.88</v>
      </c>
      <c r="R384" s="10">
        <v>-2138538.4904921502</v>
      </c>
      <c r="Z384" s="10">
        <v>442612.14269900002</v>
      </c>
      <c r="AH384" s="10">
        <v>440227.77191100002</v>
      </c>
    </row>
    <row r="385" spans="2:34" x14ac:dyDescent="0.25">
      <c r="B385" s="10">
        <v>165001</v>
      </c>
      <c r="J385" s="10">
        <v>165001</v>
      </c>
      <c r="R385" s="10">
        <v>165001</v>
      </c>
      <c r="Z385" s="10">
        <v>165001</v>
      </c>
      <c r="AH385" s="10">
        <v>165001</v>
      </c>
    </row>
    <row r="386" spans="2:34" x14ac:dyDescent="0.25">
      <c r="B386" s="10">
        <v>165001</v>
      </c>
      <c r="J386" s="10">
        <v>165001</v>
      </c>
      <c r="R386" s="10">
        <v>165001</v>
      </c>
      <c r="Z386" s="10">
        <v>165001</v>
      </c>
      <c r="AH386" s="10">
        <v>165001</v>
      </c>
    </row>
    <row r="387" spans="2:34" x14ac:dyDescent="0.25">
      <c r="B387" s="10">
        <v>165000</v>
      </c>
      <c r="J387" s="10">
        <v>165000</v>
      </c>
      <c r="R387" s="10">
        <v>165000</v>
      </c>
      <c r="Z387" s="10">
        <v>165000</v>
      </c>
      <c r="AH387" s="10">
        <v>165000</v>
      </c>
    </row>
    <row r="388" spans="2:34" x14ac:dyDescent="0.25">
      <c r="B388" s="10">
        <v>165001</v>
      </c>
      <c r="J388" s="10">
        <v>165001</v>
      </c>
      <c r="R388" s="10">
        <v>165001</v>
      </c>
      <c r="Z388" s="10">
        <v>165001</v>
      </c>
      <c r="AH388" s="10">
        <v>165001</v>
      </c>
    </row>
    <row r="389" spans="2:34" x14ac:dyDescent="0.25">
      <c r="B389" s="10">
        <v>473354.05016074702</v>
      </c>
      <c r="J389" s="10">
        <v>958901.95087599999</v>
      </c>
      <c r="R389" s="10">
        <v>2902917.62669448</v>
      </c>
      <c r="Z389" s="10">
        <v>222510.66576999999</v>
      </c>
      <c r="AH389" s="10">
        <v>224360.51914399999</v>
      </c>
    </row>
    <row r="390" spans="2:34" x14ac:dyDescent="0.25">
      <c r="B390" s="10">
        <v>1850312.0771327701</v>
      </c>
      <c r="J390" s="10">
        <v>2757118.76</v>
      </c>
      <c r="R390" s="10">
        <v>6547073.9809975503</v>
      </c>
      <c r="Z390" s="10">
        <v>1384772.7146020001</v>
      </c>
      <c r="AH390" s="10">
        <v>1389541.456178</v>
      </c>
    </row>
    <row r="391" spans="2:34" x14ac:dyDescent="0.25">
      <c r="B391" s="10">
        <v>0.5</v>
      </c>
      <c r="J391" s="10">
        <v>0.5</v>
      </c>
      <c r="R391" s="10">
        <v>0.5</v>
      </c>
      <c r="Z391" s="10">
        <v>0.5</v>
      </c>
      <c r="AH391" s="10">
        <v>0.5</v>
      </c>
    </row>
    <row r="392" spans="2:34" x14ac:dyDescent="0.25">
      <c r="B392" s="10" t="s">
        <v>236</v>
      </c>
      <c r="J392" s="10" t="s">
        <v>236</v>
      </c>
      <c r="R392" s="10" t="s">
        <v>236</v>
      </c>
      <c r="Z392" s="10" t="s">
        <v>236</v>
      </c>
      <c r="AH392" s="10" t="s">
        <v>236</v>
      </c>
    </row>
    <row r="393" spans="2:34" x14ac:dyDescent="0.25">
      <c r="B393" s="10">
        <v>176096.07373338999</v>
      </c>
      <c r="J393" s="10">
        <v>-322044.43999799999</v>
      </c>
      <c r="R393" s="10">
        <v>-2286256.4904932901</v>
      </c>
      <c r="Z393" s="10">
        <v>432678.27292100003</v>
      </c>
      <c r="AH393" s="10">
        <v>430633.646182</v>
      </c>
    </row>
    <row r="394" spans="2:34" x14ac:dyDescent="0.25">
      <c r="B394" s="10">
        <v>176096.07373338999</v>
      </c>
      <c r="J394" s="10">
        <v>-322044.43999799999</v>
      </c>
      <c r="R394" s="10">
        <v>-2286256.4904932901</v>
      </c>
      <c r="Z394" s="10">
        <v>432678.27292100003</v>
      </c>
      <c r="AH394" s="10">
        <v>430633.646182</v>
      </c>
    </row>
    <row r="395" spans="2:34" x14ac:dyDescent="0.25">
      <c r="B395" s="10">
        <v>165001</v>
      </c>
      <c r="J395" s="10">
        <v>165001</v>
      </c>
      <c r="R395" s="10">
        <v>165001</v>
      </c>
      <c r="Z395" s="10">
        <v>165001</v>
      </c>
      <c r="AH395" s="10">
        <v>165001</v>
      </c>
    </row>
    <row r="396" spans="2:34" x14ac:dyDescent="0.25">
      <c r="B396" s="10">
        <v>165000</v>
      </c>
      <c r="J396" s="10">
        <v>165000</v>
      </c>
      <c r="R396" s="10">
        <v>165000</v>
      </c>
      <c r="Z396" s="10">
        <v>165000</v>
      </c>
      <c r="AH396" s="10">
        <v>165000</v>
      </c>
    </row>
    <row r="397" spans="2:34" x14ac:dyDescent="0.25">
      <c r="B397" s="10">
        <v>165001</v>
      </c>
      <c r="J397" s="10">
        <v>165001</v>
      </c>
      <c r="R397" s="10">
        <v>165001</v>
      </c>
      <c r="Z397" s="10">
        <v>165001</v>
      </c>
      <c r="AH397" s="10">
        <v>165001</v>
      </c>
    </row>
    <row r="398" spans="2:34" x14ac:dyDescent="0.25">
      <c r="B398" s="10">
        <v>165001</v>
      </c>
      <c r="J398" s="10">
        <v>165001</v>
      </c>
      <c r="R398" s="10">
        <v>165001</v>
      </c>
      <c r="Z398" s="10">
        <v>165001</v>
      </c>
      <c r="AH398" s="10">
        <v>165001</v>
      </c>
    </row>
    <row r="399" spans="2:34" x14ac:dyDescent="0.25">
      <c r="B399" s="10">
        <v>509356.45136949403</v>
      </c>
      <c r="J399" s="10">
        <v>1041713.245086</v>
      </c>
      <c r="R399" s="10">
        <v>3034768.21164467</v>
      </c>
      <c r="Z399" s="10">
        <v>232585.160646</v>
      </c>
      <c r="AH399" s="10">
        <v>233557.734176</v>
      </c>
    </row>
    <row r="400" spans="2:34" x14ac:dyDescent="0.25">
      <c r="B400" s="10">
        <v>1917804.85253774</v>
      </c>
      <c r="J400" s="10">
        <v>2914085.8799959999</v>
      </c>
      <c r="R400" s="10">
        <v>6842509.9809984202</v>
      </c>
      <c r="Z400" s="10">
        <v>1404640.4541579999</v>
      </c>
      <c r="AH400" s="10">
        <v>1408729.7076359999</v>
      </c>
    </row>
    <row r="401" spans="2:34" x14ac:dyDescent="0.25">
      <c r="B401" s="10">
        <v>0.5</v>
      </c>
      <c r="J401" s="10">
        <v>0.5</v>
      </c>
      <c r="R401" s="10">
        <v>0.5</v>
      </c>
      <c r="Z401" s="10">
        <v>0.5</v>
      </c>
      <c r="AH401" s="10">
        <v>0.5</v>
      </c>
    </row>
    <row r="402" spans="2:34" x14ac:dyDescent="0.25">
      <c r="B402" s="10" t="s">
        <v>237</v>
      </c>
      <c r="J402" s="10" t="s">
        <v>237</v>
      </c>
      <c r="R402" s="10" t="s">
        <v>237</v>
      </c>
      <c r="Z402" s="10" t="s">
        <v>237</v>
      </c>
      <c r="AH402" s="10" t="s">
        <v>237</v>
      </c>
    </row>
    <row r="403" spans="2:34" x14ac:dyDescent="0.25">
      <c r="B403" s="10">
        <v>175588.73834965201</v>
      </c>
      <c r="J403" s="10">
        <v>-320235.28000000003</v>
      </c>
      <c r="R403" s="10">
        <v>-2283404.4904817999</v>
      </c>
      <c r="Z403" s="10">
        <v>432511.083407</v>
      </c>
      <c r="AH403" s="10">
        <v>430422.64632200002</v>
      </c>
    </row>
    <row r="404" spans="2:34" x14ac:dyDescent="0.25">
      <c r="B404" s="10">
        <v>175588.73834965201</v>
      </c>
      <c r="J404" s="10">
        <v>-320235.28000000003</v>
      </c>
      <c r="R404" s="10">
        <v>-2283404.4904817999</v>
      </c>
      <c r="Z404" s="10">
        <v>432511.083407</v>
      </c>
      <c r="AH404" s="10">
        <v>430422.64632200002</v>
      </c>
    </row>
    <row r="405" spans="2:34" x14ac:dyDescent="0.25">
      <c r="B405" s="10">
        <v>165000</v>
      </c>
      <c r="J405" s="10">
        <v>165000</v>
      </c>
      <c r="R405" s="10">
        <v>165000</v>
      </c>
      <c r="Z405" s="10">
        <v>165000</v>
      </c>
      <c r="AH405" s="10">
        <v>165000</v>
      </c>
    </row>
    <row r="406" spans="2:34" x14ac:dyDescent="0.25">
      <c r="B406" s="10">
        <v>165001</v>
      </c>
      <c r="J406" s="10">
        <v>165001</v>
      </c>
      <c r="R406" s="10">
        <v>165001</v>
      </c>
      <c r="Z406" s="10">
        <v>165001</v>
      </c>
      <c r="AH406" s="10">
        <v>165001</v>
      </c>
    </row>
    <row r="407" spans="2:34" x14ac:dyDescent="0.25">
      <c r="B407" s="10">
        <v>165001</v>
      </c>
      <c r="J407" s="10">
        <v>165001</v>
      </c>
      <c r="R407" s="10">
        <v>165001</v>
      </c>
      <c r="Z407" s="10">
        <v>165001</v>
      </c>
      <c r="AH407" s="10">
        <v>165001</v>
      </c>
    </row>
    <row r="408" spans="2:34" x14ac:dyDescent="0.25">
      <c r="B408" s="10">
        <v>165001</v>
      </c>
      <c r="J408" s="10">
        <v>165001</v>
      </c>
      <c r="R408" s="10">
        <v>165001</v>
      </c>
      <c r="Z408" s="10">
        <v>165001</v>
      </c>
      <c r="AH408" s="10">
        <v>165001</v>
      </c>
    </row>
    <row r="409" spans="2:34" x14ac:dyDescent="0.25">
      <c r="B409" s="10">
        <v>510632.58712804498</v>
      </c>
      <c r="J409" s="10">
        <v>1040500.666354</v>
      </c>
      <c r="R409" s="10">
        <v>3029553.4406500501</v>
      </c>
      <c r="Z409" s="10">
        <v>232461.334152</v>
      </c>
      <c r="AH409" s="10">
        <v>233860.53346800001</v>
      </c>
    </row>
    <row r="410" spans="2:34" x14ac:dyDescent="0.25">
      <c r="B410" s="10">
        <v>1918819.5233052601</v>
      </c>
      <c r="J410" s="10">
        <v>2910467.56</v>
      </c>
      <c r="R410" s="10">
        <v>6836805.9809754305</v>
      </c>
      <c r="Z410" s="10">
        <v>1404974.8331859999</v>
      </c>
      <c r="AH410" s="10">
        <v>1409151.7073560001</v>
      </c>
    </row>
    <row r="411" spans="2:34" x14ac:dyDescent="0.25">
      <c r="B411" s="10">
        <v>0.5</v>
      </c>
      <c r="J411" s="10">
        <v>0.5</v>
      </c>
      <c r="R411" s="10">
        <v>0.5</v>
      </c>
      <c r="Z411" s="10">
        <v>0.5</v>
      </c>
      <c r="AH411" s="10">
        <v>0.5</v>
      </c>
    </row>
    <row r="412" spans="2:34" x14ac:dyDescent="0.25">
      <c r="B412" s="10" t="s">
        <v>3</v>
      </c>
      <c r="J412" s="10" t="s">
        <v>3</v>
      </c>
      <c r="R412" s="10" t="s">
        <v>3</v>
      </c>
      <c r="Z412" s="10" t="s">
        <v>3</v>
      </c>
      <c r="AH412" s="10" t="s">
        <v>3</v>
      </c>
    </row>
    <row r="413" spans="2:34" x14ac:dyDescent="0.25">
      <c r="B413" s="10">
        <v>296492.31838105898</v>
      </c>
      <c r="J413" s="10">
        <v>-55093.66</v>
      </c>
      <c r="R413" s="10">
        <v>-1479271.74296955</v>
      </c>
      <c r="Z413" s="10">
        <v>477522.22681199998</v>
      </c>
      <c r="AH413" s="10">
        <v>475823.29330199998</v>
      </c>
    </row>
    <row r="414" spans="2:34" x14ac:dyDescent="0.25">
      <c r="B414" s="10">
        <v>296492.31838105898</v>
      </c>
      <c r="J414" s="10">
        <v>-55093.66</v>
      </c>
      <c r="R414" s="10">
        <v>-1479271.74296955</v>
      </c>
      <c r="Z414" s="10">
        <v>477522.22681199998</v>
      </c>
      <c r="AH414" s="10">
        <v>475823.29330199998</v>
      </c>
    </row>
    <row r="415" spans="2:34" x14ac:dyDescent="0.25">
      <c r="B415" s="10">
        <v>165001</v>
      </c>
      <c r="J415" s="10">
        <v>165001</v>
      </c>
      <c r="R415" s="10">
        <v>165001</v>
      </c>
      <c r="Z415" s="10">
        <v>165001</v>
      </c>
      <c r="AH415" s="10">
        <v>165001</v>
      </c>
    </row>
    <row r="416" spans="2:34" x14ac:dyDescent="0.25">
      <c r="B416" s="10">
        <v>165001</v>
      </c>
      <c r="J416" s="10">
        <v>165001</v>
      </c>
      <c r="R416" s="10">
        <v>165001</v>
      </c>
      <c r="Z416" s="10">
        <v>165001</v>
      </c>
      <c r="AH416" s="10">
        <v>165001</v>
      </c>
    </row>
    <row r="417" spans="2:34" x14ac:dyDescent="0.25">
      <c r="B417" s="10">
        <v>165001</v>
      </c>
      <c r="J417" s="10">
        <v>165001</v>
      </c>
      <c r="R417" s="10">
        <v>165001</v>
      </c>
      <c r="Z417" s="10">
        <v>165001</v>
      </c>
      <c r="AH417" s="10">
        <v>165001</v>
      </c>
    </row>
    <row r="418" spans="2:34" x14ac:dyDescent="0.25">
      <c r="B418" s="10">
        <v>165001</v>
      </c>
      <c r="J418" s="10">
        <v>165001</v>
      </c>
      <c r="R418" s="10">
        <v>165001</v>
      </c>
      <c r="Z418" s="10">
        <v>165001</v>
      </c>
      <c r="AH418" s="10">
        <v>165001</v>
      </c>
    </row>
    <row r="419" spans="2:34" x14ac:dyDescent="0.25">
      <c r="B419" s="10">
        <v>377681.67047242</v>
      </c>
      <c r="J419" s="10">
        <v>753568.72614399996</v>
      </c>
      <c r="R419" s="10">
        <v>2088080.2412139999</v>
      </c>
      <c r="Z419" s="10">
        <v>180638.35922799999</v>
      </c>
      <c r="AH419" s="10">
        <v>181240.22120199999</v>
      </c>
    </row>
    <row r="420" spans="2:34" x14ac:dyDescent="0.25">
      <c r="B420" s="10">
        <v>1677011.3632393801</v>
      </c>
      <c r="J420" s="10">
        <v>2380183.3199999998</v>
      </c>
      <c r="R420" s="10">
        <v>5228539.4859568104</v>
      </c>
      <c r="Z420" s="10">
        <v>1314951.5463759999</v>
      </c>
      <c r="AH420" s="10">
        <v>1318349.4133959999</v>
      </c>
    </row>
    <row r="421" spans="2:34" x14ac:dyDescent="0.25">
      <c r="B421" s="10">
        <v>0.5</v>
      </c>
      <c r="J421" s="10">
        <v>0.5</v>
      </c>
      <c r="R421" s="10">
        <v>0.5</v>
      </c>
      <c r="Z421" s="10">
        <v>0.5</v>
      </c>
      <c r="AH421" s="10">
        <v>0.5</v>
      </c>
    </row>
    <row r="423" spans="2:34" x14ac:dyDescent="0.25">
      <c r="B423" s="10" t="s">
        <v>238</v>
      </c>
      <c r="J423" s="10" t="s">
        <v>238</v>
      </c>
      <c r="R423" s="10" t="s">
        <v>238</v>
      </c>
      <c r="Z423" s="10" t="s">
        <v>238</v>
      </c>
      <c r="AH423" s="10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21" sqref="J21"/>
    </sheetView>
  </sheetViews>
  <sheetFormatPr defaultRowHeight="15" x14ac:dyDescent="0.25"/>
  <cols>
    <col min="1" max="3" width="9.140625" style="5"/>
    <col min="4" max="5" width="12" style="5" bestFit="1" customWidth="1"/>
    <col min="6" max="16384" width="9.140625" style="5"/>
  </cols>
  <sheetData>
    <row r="1" spans="1:18" x14ac:dyDescent="0.25">
      <c r="A1" s="6" t="s">
        <v>4</v>
      </c>
      <c r="B1" s="5">
        <f>[1]settings_!$K$35</f>
        <v>0.5</v>
      </c>
      <c r="M1" s="12" t="s">
        <v>163</v>
      </c>
      <c r="N1" s="12"/>
      <c r="O1" s="12" t="s">
        <v>164</v>
      </c>
      <c r="P1" s="12"/>
      <c r="Q1" s="13" t="e">
        <f>#REF!*D7</f>
        <v>#REF!</v>
      </c>
    </row>
    <row r="2" spans="1:18" x14ac:dyDescent="0.25">
      <c r="A2" s="6" t="s">
        <v>5</v>
      </c>
      <c r="B2" s="5">
        <f>[1]settings_!$J$35</f>
        <v>0.41666666666666669</v>
      </c>
      <c r="D2" s="6" t="s">
        <v>7</v>
      </c>
      <c r="E2" s="6" t="s">
        <v>8</v>
      </c>
      <c r="H2" s="14" t="s">
        <v>165</v>
      </c>
      <c r="I2" s="14" t="s">
        <v>166</v>
      </c>
      <c r="J2" s="14" t="s">
        <v>167</v>
      </c>
      <c r="K2" s="14" t="s">
        <v>168</v>
      </c>
      <c r="M2" s="12">
        <v>4</v>
      </c>
      <c r="N2" s="12"/>
      <c r="O2" s="12">
        <v>3000000</v>
      </c>
      <c r="P2" s="12"/>
      <c r="Q2" s="13" t="s">
        <v>169</v>
      </c>
      <c r="R2" s="5" t="s">
        <v>170</v>
      </c>
    </row>
    <row r="3" spans="1:18" x14ac:dyDescent="0.25">
      <c r="A3" s="6" t="s">
        <v>6</v>
      </c>
      <c r="B3" s="5">
        <f>[1]settings_!$I$35</f>
        <v>0.33333333333333331</v>
      </c>
      <c r="D3" s="5">
        <f>B2/2</f>
        <v>0.20833333333333334</v>
      </c>
      <c r="E3" s="5">
        <f>(1-D3)*B1</f>
        <v>0.39583333333333331</v>
      </c>
      <c r="H3" s="14"/>
      <c r="I3" s="14">
        <f>SUM($M$5:M5)/$O$2</f>
        <v>0.33333333333333331</v>
      </c>
      <c r="J3" s="14">
        <f>SUM($M$5:N5)/$O$2</f>
        <v>0.41666666666666669</v>
      </c>
      <c r="K3" s="14">
        <f>SUM($M$5:O5)/$O$2</f>
        <v>0.5</v>
      </c>
      <c r="M3" s="9"/>
      <c r="N3" s="12"/>
      <c r="O3" s="12"/>
      <c r="P3" s="12"/>
      <c r="Q3" s="13">
        <v>1.62</v>
      </c>
      <c r="R3" s="5">
        <v>24</v>
      </c>
    </row>
    <row r="4" spans="1:18" x14ac:dyDescent="0.25">
      <c r="H4" s="14"/>
      <c r="I4" s="14" t="s">
        <v>171</v>
      </c>
      <c r="J4" s="14" t="s">
        <v>172</v>
      </c>
      <c r="K4" s="14" t="s">
        <v>173</v>
      </c>
      <c r="M4" s="10" t="s">
        <v>174</v>
      </c>
      <c r="N4" s="10" t="s">
        <v>175</v>
      </c>
      <c r="O4" s="10" t="s">
        <v>176</v>
      </c>
      <c r="P4" s="10"/>
      <c r="Q4" s="5" t="s">
        <v>177</v>
      </c>
      <c r="R4" s="5" t="s">
        <v>178</v>
      </c>
    </row>
    <row r="5" spans="1:18" x14ac:dyDescent="0.25">
      <c r="H5" s="14">
        <v>0</v>
      </c>
      <c r="I5" s="17">
        <f>(1-H5)*I3</f>
        <v>0.33333333333333331</v>
      </c>
      <c r="J5" s="17">
        <f>(1-I3)*J3</f>
        <v>0.27777777777777785</v>
      </c>
      <c r="K5" s="17">
        <f>(1-I3)*(1-J3)*K3</f>
        <v>0.19444444444444445</v>
      </c>
      <c r="M5" s="10">
        <v>1000000</v>
      </c>
      <c r="N5" s="10">
        <v>250000</v>
      </c>
      <c r="O5" s="10">
        <v>250000</v>
      </c>
      <c r="P5" s="10"/>
      <c r="Q5" s="10"/>
    </row>
    <row r="6" spans="1:18" x14ac:dyDescent="0.25">
      <c r="M6" s="10" t="s">
        <v>179</v>
      </c>
      <c r="N6" s="10" t="s">
        <v>180</v>
      </c>
      <c r="O6" s="10" t="s">
        <v>181</v>
      </c>
      <c r="P6" s="10"/>
      <c r="Q6" s="10"/>
      <c r="R6" s="10"/>
    </row>
    <row r="7" spans="1:18" x14ac:dyDescent="0.25">
      <c r="I7" s="5" t="s">
        <v>182</v>
      </c>
      <c r="J7" s="5" t="s">
        <v>183</v>
      </c>
      <c r="K7" s="5" t="s">
        <v>184</v>
      </c>
      <c r="M7" s="10">
        <v>2</v>
      </c>
      <c r="N7" s="10">
        <v>2</v>
      </c>
      <c r="O7" s="10">
        <v>2</v>
      </c>
      <c r="P7" s="10"/>
      <c r="Q7" s="15"/>
      <c r="R7" s="10"/>
    </row>
    <row r="8" spans="1:18" x14ac:dyDescent="0.25">
      <c r="I8" s="5">
        <f t="shared" ref="I8:J8" si="0">I3/M7</f>
        <v>0.16666666666666666</v>
      </c>
      <c r="J8" s="5">
        <f t="shared" si="0"/>
        <v>0.20833333333333334</v>
      </c>
      <c r="K8" s="5">
        <f>K3/O7</f>
        <v>0.25</v>
      </c>
    </row>
    <row r="9" spans="1:18" x14ac:dyDescent="0.25">
      <c r="D9" s="5">
        <f>(1-I3)*(1-J3)*K3</f>
        <v>0.19444444444444445</v>
      </c>
      <c r="Q9" s="16"/>
    </row>
    <row r="10" spans="1:18" x14ac:dyDescent="0.25">
      <c r="I10" s="14" t="s">
        <v>185</v>
      </c>
      <c r="J10" s="14" t="s">
        <v>186</v>
      </c>
      <c r="K10" s="14" t="s">
        <v>187</v>
      </c>
    </row>
    <row r="11" spans="1:18" x14ac:dyDescent="0.25">
      <c r="I11" s="5">
        <f t="shared" ref="I11:J11" si="1">I5/M7</f>
        <v>0.16666666666666666</v>
      </c>
      <c r="J11" s="5">
        <f t="shared" si="1"/>
        <v>0.13888888888888892</v>
      </c>
      <c r="K11" s="5">
        <f>K5/O7</f>
        <v>9.7222222222222224E-2</v>
      </c>
      <c r="Q11" s="16"/>
    </row>
    <row r="13" spans="1:18" x14ac:dyDescent="0.25">
      <c r="I13" s="6"/>
      <c r="L13" s="6" t="s">
        <v>188</v>
      </c>
      <c r="M13" s="5">
        <f>1-(1-R5)*(1-S37)*(1-T37)</f>
        <v>0</v>
      </c>
    </row>
    <row r="15" spans="1:18" x14ac:dyDescent="0.25">
      <c r="J15" s="5">
        <v>4.1666666999999998E-2</v>
      </c>
      <c r="K15" s="5">
        <v>7.6388889000000001E-2</v>
      </c>
      <c r="M15" s="5">
        <f>(1-M5/O2)*(1-SUM(M5:N5)/O2)*(1-SUM(M5:O5)/O2)</f>
        <v>0.19444444444444445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G30" sqref="G30"/>
    </sheetView>
  </sheetViews>
  <sheetFormatPr defaultRowHeight="15" x14ac:dyDescent="0.25"/>
  <cols>
    <col min="1" max="16384" width="9.140625" style="10"/>
  </cols>
  <sheetData>
    <row r="1" spans="1:27" x14ac:dyDescent="0.25">
      <c r="A1" s="7" t="s">
        <v>9</v>
      </c>
      <c r="B1" s="57" t="s">
        <v>10</v>
      </c>
      <c r="C1" s="57"/>
      <c r="D1" s="57" t="s">
        <v>11</v>
      </c>
      <c r="E1" s="57"/>
      <c r="F1" s="57" t="s">
        <v>12</v>
      </c>
      <c r="G1" s="57"/>
      <c r="H1" s="57" t="s">
        <v>20</v>
      </c>
      <c r="I1" s="57"/>
      <c r="J1" s="57" t="s">
        <v>21</v>
      </c>
      <c r="K1" s="57"/>
      <c r="L1" s="57" t="s">
        <v>22</v>
      </c>
      <c r="M1" s="57"/>
      <c r="N1" s="57" t="s">
        <v>23</v>
      </c>
      <c r="O1" s="57"/>
      <c r="Q1" s="7" t="s">
        <v>9</v>
      </c>
      <c r="R1" s="57" t="s">
        <v>12</v>
      </c>
      <c r="S1" s="57"/>
      <c r="T1" s="57" t="s">
        <v>16</v>
      </c>
      <c r="U1" s="57"/>
      <c r="V1" s="57"/>
      <c r="W1" s="57"/>
      <c r="X1" s="57"/>
      <c r="Y1" s="57"/>
      <c r="Z1" s="57"/>
      <c r="AA1" s="57"/>
    </row>
    <row r="2" spans="1:27" x14ac:dyDescent="0.25">
      <c r="A2" s="7" t="s">
        <v>13</v>
      </c>
      <c r="B2" s="7" t="s">
        <v>14</v>
      </c>
      <c r="C2" s="7" t="s">
        <v>15</v>
      </c>
      <c r="D2" s="7" t="s">
        <v>14</v>
      </c>
      <c r="E2" s="7" t="s">
        <v>15</v>
      </c>
      <c r="F2" s="7" t="s">
        <v>14</v>
      </c>
      <c r="G2" s="7" t="s">
        <v>15</v>
      </c>
      <c r="H2" s="7" t="s">
        <v>14</v>
      </c>
      <c r="I2" s="7" t="s">
        <v>15</v>
      </c>
      <c r="J2" s="7" t="s">
        <v>14</v>
      </c>
      <c r="K2" s="7" t="s">
        <v>15</v>
      </c>
      <c r="L2" s="7" t="s">
        <v>14</v>
      </c>
      <c r="M2" s="7" t="s">
        <v>15</v>
      </c>
      <c r="N2" s="7" t="s">
        <v>14</v>
      </c>
      <c r="O2" s="7" t="s">
        <v>15</v>
      </c>
      <c r="Q2" s="7" t="s">
        <v>13</v>
      </c>
      <c r="R2" s="7" t="s">
        <v>14</v>
      </c>
      <c r="S2" s="7" t="s">
        <v>15</v>
      </c>
      <c r="T2" s="7" t="s">
        <v>14</v>
      </c>
      <c r="U2" s="7" t="s">
        <v>15</v>
      </c>
      <c r="V2" s="7"/>
      <c r="W2" s="7"/>
      <c r="X2" s="7"/>
      <c r="Y2" s="7"/>
      <c r="Z2" s="7"/>
      <c r="AA2" s="7"/>
    </row>
    <row r="3" spans="1:27" x14ac:dyDescent="0.25">
      <c r="A3" s="8" t="s">
        <v>25</v>
      </c>
      <c r="B3" s="8" t="s">
        <v>17</v>
      </c>
      <c r="C3" s="8" t="s">
        <v>17</v>
      </c>
      <c r="D3" s="8" t="s">
        <v>17</v>
      </c>
      <c r="E3" s="8" t="s">
        <v>17</v>
      </c>
      <c r="F3" s="8" t="s">
        <v>17</v>
      </c>
      <c r="G3" s="8" t="s">
        <v>17</v>
      </c>
      <c r="H3" s="8" t="s">
        <v>17</v>
      </c>
      <c r="I3" s="8" t="s">
        <v>17</v>
      </c>
      <c r="J3" s="8" t="s">
        <v>17</v>
      </c>
      <c r="K3" s="8" t="s">
        <v>17</v>
      </c>
      <c r="L3" s="8" t="s">
        <v>17</v>
      </c>
      <c r="M3" s="8" t="s">
        <v>17</v>
      </c>
      <c r="N3" s="8" t="s">
        <v>17</v>
      </c>
      <c r="O3" s="8" t="s">
        <v>17</v>
      </c>
      <c r="Q3" s="8" t="s">
        <v>35</v>
      </c>
      <c r="R3" s="8" t="s">
        <v>18</v>
      </c>
      <c r="S3" s="8" t="s">
        <v>18</v>
      </c>
      <c r="T3" s="8" t="s">
        <v>18</v>
      </c>
      <c r="U3" s="8" t="s">
        <v>18</v>
      </c>
      <c r="V3" s="8"/>
      <c r="W3" s="8"/>
      <c r="X3" s="8"/>
      <c r="Y3" s="8"/>
      <c r="Z3" s="8"/>
      <c r="AA3" s="8"/>
    </row>
    <row r="4" spans="1:27" x14ac:dyDescent="0.25">
      <c r="A4" s="8" t="s">
        <v>26</v>
      </c>
      <c r="B4" s="8" t="s">
        <v>17</v>
      </c>
      <c r="C4" s="8" t="s">
        <v>17</v>
      </c>
      <c r="D4" s="8" t="s">
        <v>17</v>
      </c>
      <c r="E4" s="8" t="s">
        <v>17</v>
      </c>
      <c r="F4" s="8" t="s">
        <v>17</v>
      </c>
      <c r="G4" s="8" t="s">
        <v>17</v>
      </c>
      <c r="H4" s="8" t="s">
        <v>17</v>
      </c>
      <c r="I4" s="8" t="s">
        <v>17</v>
      </c>
      <c r="J4" s="8" t="s">
        <v>17</v>
      </c>
      <c r="K4" s="8" t="s">
        <v>17</v>
      </c>
      <c r="L4" s="8" t="s">
        <v>17</v>
      </c>
      <c r="M4" s="8" t="s">
        <v>17</v>
      </c>
      <c r="N4" s="8" t="s">
        <v>17</v>
      </c>
      <c r="O4" s="8" t="s">
        <v>17</v>
      </c>
      <c r="Q4" s="8" t="s">
        <v>36</v>
      </c>
      <c r="R4" s="8" t="s">
        <v>18</v>
      </c>
      <c r="S4" s="8" t="s">
        <v>18</v>
      </c>
      <c r="T4" s="8" t="s">
        <v>18</v>
      </c>
      <c r="U4" s="8" t="s">
        <v>18</v>
      </c>
      <c r="V4" s="8"/>
      <c r="W4" s="8"/>
      <c r="X4" s="8"/>
      <c r="Y4" s="8"/>
      <c r="Z4" s="8"/>
      <c r="AA4" s="8"/>
    </row>
    <row r="5" spans="1:27" x14ac:dyDescent="0.25">
      <c r="A5" s="8" t="s">
        <v>24</v>
      </c>
      <c r="B5" s="8" t="s">
        <v>17</v>
      </c>
      <c r="C5" s="8" t="s">
        <v>17</v>
      </c>
      <c r="D5" s="8" t="s">
        <v>17</v>
      </c>
      <c r="E5" s="8" t="s">
        <v>17</v>
      </c>
      <c r="F5" s="8" t="s">
        <v>17</v>
      </c>
      <c r="G5" s="8" t="s">
        <v>17</v>
      </c>
      <c r="H5" s="8" t="s">
        <v>17</v>
      </c>
      <c r="I5" s="8" t="s">
        <v>17</v>
      </c>
      <c r="J5" s="8" t="s">
        <v>17</v>
      </c>
      <c r="K5" s="8" t="s">
        <v>17</v>
      </c>
      <c r="L5" s="8" t="s">
        <v>17</v>
      </c>
      <c r="M5" s="8" t="s">
        <v>17</v>
      </c>
      <c r="N5" s="8" t="s">
        <v>17</v>
      </c>
      <c r="O5" s="8" t="s">
        <v>17</v>
      </c>
      <c r="Q5" s="8" t="s">
        <v>33</v>
      </c>
      <c r="R5" s="8" t="s">
        <v>18</v>
      </c>
      <c r="S5" s="8" t="s">
        <v>18</v>
      </c>
      <c r="T5" s="8" t="s">
        <v>18</v>
      </c>
      <c r="U5" s="8" t="s">
        <v>18</v>
      </c>
      <c r="V5" s="8"/>
      <c r="W5" s="8"/>
      <c r="X5" s="8"/>
      <c r="Y5" s="8"/>
      <c r="Z5" s="8"/>
      <c r="AA5" s="8"/>
    </row>
    <row r="6" spans="1:27" x14ac:dyDescent="0.25">
      <c r="A6" s="8" t="s">
        <v>35</v>
      </c>
      <c r="B6" s="8" t="s">
        <v>17</v>
      </c>
      <c r="C6" s="8" t="s">
        <v>17</v>
      </c>
      <c r="D6" s="8" t="s">
        <v>17</v>
      </c>
      <c r="E6" s="8" t="s">
        <v>17</v>
      </c>
      <c r="F6" s="8" t="s">
        <v>18</v>
      </c>
      <c r="G6" s="8" t="s">
        <v>18</v>
      </c>
      <c r="H6" s="8" t="s">
        <v>17</v>
      </c>
      <c r="I6" s="8" t="s">
        <v>17</v>
      </c>
      <c r="J6" s="8" t="s">
        <v>18</v>
      </c>
      <c r="K6" s="8" t="s">
        <v>18</v>
      </c>
      <c r="L6" s="8" t="s">
        <v>18</v>
      </c>
      <c r="M6" s="8" t="s">
        <v>18</v>
      </c>
      <c r="N6" s="8" t="s">
        <v>18</v>
      </c>
      <c r="O6" s="8" t="s">
        <v>18</v>
      </c>
      <c r="Q6" s="8" t="s">
        <v>34</v>
      </c>
      <c r="R6" s="8" t="s">
        <v>18</v>
      </c>
      <c r="S6" s="8" t="s">
        <v>18</v>
      </c>
      <c r="T6" s="8" t="s">
        <v>18</v>
      </c>
      <c r="U6" s="8" t="s">
        <v>18</v>
      </c>
      <c r="V6" s="8"/>
      <c r="W6" s="8"/>
      <c r="X6" s="8"/>
      <c r="Y6" s="8"/>
      <c r="Z6" s="8"/>
      <c r="AA6" s="8"/>
    </row>
    <row r="7" spans="1:27" x14ac:dyDescent="0.25">
      <c r="A7" s="8" t="s">
        <v>36</v>
      </c>
      <c r="B7" s="8" t="s">
        <v>17</v>
      </c>
      <c r="C7" s="8" t="s">
        <v>17</v>
      </c>
      <c r="D7" s="8" t="s">
        <v>17</v>
      </c>
      <c r="E7" s="8" t="s">
        <v>17</v>
      </c>
      <c r="F7" s="8" t="s">
        <v>18</v>
      </c>
      <c r="G7" s="8" t="s">
        <v>18</v>
      </c>
      <c r="H7" s="8" t="s">
        <v>17</v>
      </c>
      <c r="I7" s="8" t="s">
        <v>17</v>
      </c>
      <c r="J7" s="8" t="s">
        <v>18</v>
      </c>
      <c r="K7" s="8" t="s">
        <v>18</v>
      </c>
      <c r="L7" s="8" t="s">
        <v>18</v>
      </c>
      <c r="M7" s="8" t="s">
        <v>18</v>
      </c>
      <c r="N7" s="8" t="s">
        <v>18</v>
      </c>
      <c r="O7" s="8" t="s">
        <v>18</v>
      </c>
      <c r="Q7" s="8" t="s">
        <v>31</v>
      </c>
      <c r="R7" s="8" t="s">
        <v>18</v>
      </c>
      <c r="S7" s="8" t="s">
        <v>18</v>
      </c>
      <c r="T7" s="8" t="s">
        <v>18</v>
      </c>
      <c r="U7" s="8" t="s">
        <v>18</v>
      </c>
      <c r="V7" s="8"/>
      <c r="W7" s="8"/>
      <c r="X7" s="8"/>
      <c r="Y7" s="8"/>
      <c r="Z7" s="8"/>
      <c r="AA7" s="8"/>
    </row>
    <row r="8" spans="1:27" x14ac:dyDescent="0.25">
      <c r="A8" s="8" t="s">
        <v>33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18</v>
      </c>
      <c r="G8" s="8" t="s">
        <v>18</v>
      </c>
      <c r="H8" s="8" t="s">
        <v>17</v>
      </c>
      <c r="I8" s="8" t="s">
        <v>17</v>
      </c>
      <c r="J8" s="8" t="s">
        <v>18</v>
      </c>
      <c r="K8" s="8" t="s">
        <v>18</v>
      </c>
      <c r="L8" s="8" t="s">
        <v>18</v>
      </c>
      <c r="M8" s="8" t="s">
        <v>18</v>
      </c>
      <c r="N8" s="8" t="s">
        <v>18</v>
      </c>
      <c r="O8" s="8" t="s">
        <v>18</v>
      </c>
      <c r="Q8" s="8" t="s">
        <v>32</v>
      </c>
      <c r="R8" s="8" t="s">
        <v>18</v>
      </c>
      <c r="S8" s="8" t="s">
        <v>18</v>
      </c>
      <c r="T8" s="8" t="s">
        <v>18</v>
      </c>
      <c r="U8" s="8" t="s">
        <v>18</v>
      </c>
      <c r="V8" s="8"/>
      <c r="W8" s="8"/>
      <c r="X8" s="8"/>
      <c r="Y8" s="8"/>
      <c r="Z8" s="8"/>
      <c r="AA8" s="8"/>
    </row>
    <row r="9" spans="1:27" x14ac:dyDescent="0.25">
      <c r="A9" s="8" t="s">
        <v>34</v>
      </c>
      <c r="B9" s="8" t="s">
        <v>17</v>
      </c>
      <c r="C9" s="8" t="s">
        <v>17</v>
      </c>
      <c r="D9" s="8" t="s">
        <v>17</v>
      </c>
      <c r="E9" s="8" t="s">
        <v>17</v>
      </c>
      <c r="F9" s="8" t="s">
        <v>18</v>
      </c>
      <c r="G9" s="8" t="s">
        <v>18</v>
      </c>
      <c r="H9" s="8" t="s">
        <v>17</v>
      </c>
      <c r="I9" s="8" t="s">
        <v>17</v>
      </c>
      <c r="J9" s="8" t="s">
        <v>18</v>
      </c>
      <c r="K9" s="8" t="s">
        <v>18</v>
      </c>
      <c r="L9" s="8" t="s">
        <v>18</v>
      </c>
      <c r="M9" s="8" t="s">
        <v>18</v>
      </c>
      <c r="N9" s="8" t="s">
        <v>18</v>
      </c>
      <c r="O9" s="8" t="s">
        <v>18</v>
      </c>
      <c r="Q9" s="8" t="s">
        <v>29</v>
      </c>
      <c r="R9" s="8" t="s">
        <v>18</v>
      </c>
      <c r="S9" s="8" t="s">
        <v>18</v>
      </c>
      <c r="T9" s="8" t="s">
        <v>18</v>
      </c>
      <c r="U9" s="8" t="s">
        <v>18</v>
      </c>
      <c r="V9" s="8"/>
      <c r="W9" s="8"/>
      <c r="X9" s="8"/>
      <c r="Y9" s="8"/>
      <c r="Z9" s="8"/>
      <c r="AA9" s="8"/>
    </row>
    <row r="10" spans="1:27" x14ac:dyDescent="0.25">
      <c r="A10" s="8" t="s">
        <v>31</v>
      </c>
      <c r="B10" s="8" t="s">
        <v>17</v>
      </c>
      <c r="C10" s="8" t="s">
        <v>17</v>
      </c>
      <c r="D10" s="8" t="s">
        <v>17</v>
      </c>
      <c r="E10" s="8" t="s">
        <v>17</v>
      </c>
      <c r="F10" s="8" t="s">
        <v>18</v>
      </c>
      <c r="G10" s="8" t="s">
        <v>18</v>
      </c>
      <c r="H10" s="8" t="s">
        <v>17</v>
      </c>
      <c r="I10" s="8" t="s">
        <v>17</v>
      </c>
      <c r="J10" s="8" t="s">
        <v>18</v>
      </c>
      <c r="K10" s="8" t="s">
        <v>18</v>
      </c>
      <c r="L10" s="8" t="s">
        <v>18</v>
      </c>
      <c r="M10" s="8" t="s">
        <v>18</v>
      </c>
      <c r="N10" s="8" t="s">
        <v>18</v>
      </c>
      <c r="O10" s="8" t="s">
        <v>18</v>
      </c>
      <c r="Q10" s="8" t="s">
        <v>30</v>
      </c>
      <c r="R10" s="8" t="s">
        <v>18</v>
      </c>
      <c r="S10" s="8" t="s">
        <v>18</v>
      </c>
      <c r="T10" s="8" t="s">
        <v>18</v>
      </c>
      <c r="U10" s="8" t="s">
        <v>18</v>
      </c>
      <c r="V10" s="8"/>
      <c r="W10" s="8"/>
      <c r="X10" s="8"/>
      <c r="Y10" s="8"/>
      <c r="Z10" s="8"/>
      <c r="AA10" s="8"/>
    </row>
    <row r="11" spans="1:27" x14ac:dyDescent="0.25">
      <c r="A11" s="8" t="s">
        <v>32</v>
      </c>
      <c r="B11" s="8" t="s">
        <v>17</v>
      </c>
      <c r="C11" s="8" t="s">
        <v>17</v>
      </c>
      <c r="D11" s="8" t="s">
        <v>17</v>
      </c>
      <c r="E11" s="8" t="s">
        <v>17</v>
      </c>
      <c r="F11" s="8" t="s">
        <v>18</v>
      </c>
      <c r="G11" s="8" t="s">
        <v>18</v>
      </c>
      <c r="H11" s="8" t="s">
        <v>17</v>
      </c>
      <c r="I11" s="8" t="s">
        <v>17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Q11" s="8" t="s">
        <v>27</v>
      </c>
      <c r="R11" s="8" t="s">
        <v>18</v>
      </c>
      <c r="S11" s="8" t="s">
        <v>18</v>
      </c>
      <c r="T11" s="8" t="s">
        <v>18</v>
      </c>
      <c r="U11" s="8" t="s">
        <v>18</v>
      </c>
      <c r="V11" s="8"/>
      <c r="W11" s="8"/>
      <c r="X11" s="8"/>
      <c r="Y11" s="8"/>
      <c r="Z11" s="8"/>
      <c r="AA11" s="8"/>
    </row>
    <row r="12" spans="1:27" x14ac:dyDescent="0.25">
      <c r="A12" s="8" t="s">
        <v>29</v>
      </c>
      <c r="B12" s="8" t="s">
        <v>17</v>
      </c>
      <c r="C12" s="8" t="s">
        <v>17</v>
      </c>
      <c r="D12" s="8" t="s">
        <v>17</v>
      </c>
      <c r="E12" s="8" t="s">
        <v>17</v>
      </c>
      <c r="F12" s="8" t="s">
        <v>18</v>
      </c>
      <c r="G12" s="8" t="s">
        <v>18</v>
      </c>
      <c r="H12" s="8" t="s">
        <v>17</v>
      </c>
      <c r="I12" s="8" t="s">
        <v>17</v>
      </c>
      <c r="J12" s="8" t="s">
        <v>18</v>
      </c>
      <c r="K12" s="8" t="s">
        <v>18</v>
      </c>
      <c r="L12" s="8" t="s">
        <v>18</v>
      </c>
      <c r="M12" s="8" t="s">
        <v>18</v>
      </c>
      <c r="N12" s="8" t="s">
        <v>18</v>
      </c>
      <c r="O12" s="8" t="s">
        <v>18</v>
      </c>
      <c r="Q12" s="8" t="s">
        <v>28</v>
      </c>
      <c r="R12" s="8" t="s">
        <v>18</v>
      </c>
      <c r="S12" s="8" t="s">
        <v>18</v>
      </c>
      <c r="T12" s="8" t="s">
        <v>18</v>
      </c>
      <c r="U12" s="8" t="s">
        <v>18</v>
      </c>
      <c r="V12" s="8"/>
      <c r="W12" s="8"/>
      <c r="X12" s="8"/>
      <c r="Y12" s="8"/>
      <c r="Z12" s="8"/>
      <c r="AA12" s="8"/>
    </row>
    <row r="13" spans="1:27" x14ac:dyDescent="0.25">
      <c r="A13" s="8" t="s">
        <v>30</v>
      </c>
      <c r="B13" s="8" t="s">
        <v>17</v>
      </c>
      <c r="C13" s="8" t="s">
        <v>17</v>
      </c>
      <c r="D13" s="8" t="s">
        <v>17</v>
      </c>
      <c r="E13" s="8" t="s">
        <v>17</v>
      </c>
      <c r="F13" s="8" t="s">
        <v>18</v>
      </c>
      <c r="G13" s="8" t="s">
        <v>18</v>
      </c>
      <c r="H13" s="8" t="s">
        <v>17</v>
      </c>
      <c r="I13" s="8" t="s">
        <v>17</v>
      </c>
      <c r="J13" s="8" t="s">
        <v>18</v>
      </c>
      <c r="K13" s="8" t="s">
        <v>18</v>
      </c>
      <c r="L13" s="8" t="s">
        <v>18</v>
      </c>
      <c r="M13" s="8" t="s">
        <v>18</v>
      </c>
      <c r="N13" s="8" t="s">
        <v>18</v>
      </c>
      <c r="O13" s="8" t="s">
        <v>18</v>
      </c>
      <c r="Q13" s="8" t="s">
        <v>19</v>
      </c>
      <c r="R13" s="8" t="s">
        <v>18</v>
      </c>
      <c r="S13" s="8" t="s">
        <v>18</v>
      </c>
      <c r="T13" s="8" t="s">
        <v>18</v>
      </c>
      <c r="U13" s="8" t="s">
        <v>18</v>
      </c>
      <c r="V13" s="8"/>
      <c r="W13" s="8"/>
      <c r="X13" s="8"/>
      <c r="Y13" s="8"/>
      <c r="Z13" s="8"/>
      <c r="AA13" s="8"/>
    </row>
    <row r="14" spans="1:27" x14ac:dyDescent="0.25">
      <c r="A14" s="8" t="s">
        <v>27</v>
      </c>
      <c r="B14" s="8" t="s">
        <v>17</v>
      </c>
      <c r="C14" s="8" t="s">
        <v>17</v>
      </c>
      <c r="D14" s="8" t="s">
        <v>17</v>
      </c>
      <c r="E14" s="8" t="s">
        <v>17</v>
      </c>
      <c r="F14" s="8" t="s">
        <v>18</v>
      </c>
      <c r="G14" s="8" t="s">
        <v>18</v>
      </c>
      <c r="H14" s="8" t="s">
        <v>17</v>
      </c>
      <c r="I14" s="8" t="s">
        <v>17</v>
      </c>
      <c r="J14" s="8" t="s">
        <v>18</v>
      </c>
      <c r="K14" s="8" t="s">
        <v>18</v>
      </c>
      <c r="L14" s="8" t="s">
        <v>18</v>
      </c>
      <c r="M14" s="8" t="s">
        <v>18</v>
      </c>
      <c r="N14" s="8" t="s">
        <v>18</v>
      </c>
      <c r="O14" s="8" t="s">
        <v>18</v>
      </c>
      <c r="Q14" s="8" t="s">
        <v>3</v>
      </c>
      <c r="R14" s="8" t="s">
        <v>18</v>
      </c>
      <c r="S14" s="8" t="s">
        <v>18</v>
      </c>
      <c r="T14" s="8" t="s">
        <v>18</v>
      </c>
      <c r="U14" s="8" t="s">
        <v>18</v>
      </c>
      <c r="V14" s="8"/>
      <c r="W14" s="8"/>
      <c r="X14" s="8"/>
      <c r="Y14" s="8"/>
      <c r="Z14" s="8"/>
      <c r="AA14" s="8"/>
    </row>
    <row r="15" spans="1:27" x14ac:dyDescent="0.25">
      <c r="A15" s="8" t="s">
        <v>28</v>
      </c>
      <c r="B15" s="8" t="s">
        <v>17</v>
      </c>
      <c r="C15" s="8" t="s">
        <v>17</v>
      </c>
      <c r="D15" s="8" t="s">
        <v>17</v>
      </c>
      <c r="E15" s="8" t="s">
        <v>17</v>
      </c>
      <c r="F15" s="8" t="s">
        <v>18</v>
      </c>
      <c r="G15" s="8" t="s">
        <v>18</v>
      </c>
      <c r="H15" s="8" t="s">
        <v>17</v>
      </c>
      <c r="I15" s="8" t="s">
        <v>17</v>
      </c>
      <c r="J15" s="8" t="s">
        <v>18</v>
      </c>
      <c r="K15" s="8" t="s">
        <v>18</v>
      </c>
      <c r="L15" s="8" t="s">
        <v>18</v>
      </c>
      <c r="M15" s="8" t="s">
        <v>18</v>
      </c>
      <c r="N15" s="8" t="s">
        <v>18</v>
      </c>
      <c r="O15" s="8" t="s">
        <v>18</v>
      </c>
    </row>
    <row r="16" spans="1:27" x14ac:dyDescent="0.25">
      <c r="A16" s="8" t="s">
        <v>19</v>
      </c>
      <c r="B16" s="8" t="s">
        <v>17</v>
      </c>
      <c r="C16" s="8" t="s">
        <v>17</v>
      </c>
      <c r="D16" s="8" t="s">
        <v>17</v>
      </c>
      <c r="E16" s="8" t="s">
        <v>17</v>
      </c>
      <c r="F16" s="8" t="s">
        <v>18</v>
      </c>
      <c r="G16" s="8" t="s">
        <v>18</v>
      </c>
      <c r="H16" s="8" t="s">
        <v>17</v>
      </c>
      <c r="I16" s="8" t="s">
        <v>17</v>
      </c>
      <c r="J16" s="8" t="s">
        <v>18</v>
      </c>
      <c r="K16" s="8" t="s">
        <v>18</v>
      </c>
      <c r="L16" s="8" t="s">
        <v>18</v>
      </c>
      <c r="M16" s="8" t="s">
        <v>18</v>
      </c>
      <c r="N16" s="8" t="s">
        <v>18</v>
      </c>
      <c r="O16" s="8" t="s">
        <v>18</v>
      </c>
    </row>
    <row r="17" spans="1:15" x14ac:dyDescent="0.25">
      <c r="A17" s="8" t="s">
        <v>3</v>
      </c>
      <c r="B17" s="8" t="s">
        <v>17</v>
      </c>
      <c r="C17" s="8" t="s">
        <v>17</v>
      </c>
      <c r="D17" s="8" t="s">
        <v>17</v>
      </c>
      <c r="E17" s="8" t="s">
        <v>17</v>
      </c>
      <c r="F17" s="8" t="s">
        <v>18</v>
      </c>
      <c r="G17" s="8" t="s">
        <v>18</v>
      </c>
      <c r="H17" s="8" t="s">
        <v>17</v>
      </c>
      <c r="I17" s="8" t="s">
        <v>17</v>
      </c>
      <c r="J17" s="8" t="s">
        <v>18</v>
      </c>
      <c r="K17" s="8" t="s">
        <v>18</v>
      </c>
      <c r="L17" s="8" t="s">
        <v>18</v>
      </c>
      <c r="M17" s="8" t="s">
        <v>18</v>
      </c>
      <c r="N17" s="8" t="s">
        <v>18</v>
      </c>
      <c r="O17" s="8" t="s">
        <v>18</v>
      </c>
    </row>
    <row r="19" spans="1:15" x14ac:dyDescent="0.25">
      <c r="A19" s="7" t="s">
        <v>9</v>
      </c>
      <c r="B19" s="57" t="s">
        <v>16</v>
      </c>
      <c r="C19" s="57"/>
    </row>
    <row r="20" spans="1:15" x14ac:dyDescent="0.25">
      <c r="A20" s="7" t="s">
        <v>13</v>
      </c>
      <c r="B20" s="7" t="s">
        <v>14</v>
      </c>
      <c r="C20" s="7" t="s">
        <v>15</v>
      </c>
    </row>
    <row r="21" spans="1:15" x14ac:dyDescent="0.25">
      <c r="A21" s="8" t="s">
        <v>35</v>
      </c>
      <c r="B21" s="8"/>
      <c r="C21" s="8"/>
    </row>
    <row r="22" spans="1:15" x14ac:dyDescent="0.25">
      <c r="A22" s="8" t="s">
        <v>36</v>
      </c>
      <c r="B22" s="8"/>
      <c r="C22" s="8"/>
    </row>
    <row r="23" spans="1:15" x14ac:dyDescent="0.25">
      <c r="A23" s="8" t="s">
        <v>33</v>
      </c>
      <c r="B23" s="8"/>
      <c r="C23" s="8"/>
    </row>
    <row r="24" spans="1:15" x14ac:dyDescent="0.25">
      <c r="A24" s="8" t="s">
        <v>34</v>
      </c>
      <c r="B24" s="8"/>
      <c r="C24" s="8"/>
    </row>
    <row r="25" spans="1:15" x14ac:dyDescent="0.25">
      <c r="A25" s="8" t="s">
        <v>31</v>
      </c>
      <c r="B25" s="8"/>
      <c r="C25" s="8"/>
    </row>
    <row r="26" spans="1:15" x14ac:dyDescent="0.25">
      <c r="A26" s="8" t="s">
        <v>32</v>
      </c>
      <c r="B26" s="8"/>
      <c r="C26" s="8"/>
    </row>
    <row r="27" spans="1:15" x14ac:dyDescent="0.25">
      <c r="A27" s="8" t="s">
        <v>29</v>
      </c>
      <c r="B27" s="8"/>
      <c r="C27" s="8"/>
    </row>
    <row r="28" spans="1:15" x14ac:dyDescent="0.25">
      <c r="A28" s="8" t="s">
        <v>30</v>
      </c>
      <c r="B28" s="8"/>
      <c r="C28" s="8"/>
    </row>
    <row r="29" spans="1:15" x14ac:dyDescent="0.25">
      <c r="A29" s="8" t="s">
        <v>27</v>
      </c>
      <c r="B29" s="8"/>
      <c r="C29" s="8"/>
    </row>
    <row r="30" spans="1:15" x14ac:dyDescent="0.25">
      <c r="A30" s="8" t="s">
        <v>28</v>
      </c>
      <c r="B30" s="8"/>
      <c r="C30" s="8"/>
    </row>
    <row r="31" spans="1:15" x14ac:dyDescent="0.25">
      <c r="A31" s="8" t="s">
        <v>19</v>
      </c>
      <c r="B31" s="8"/>
      <c r="C31" s="8"/>
    </row>
    <row r="32" spans="1:15" x14ac:dyDescent="0.25">
      <c r="A32" s="8" t="s">
        <v>3</v>
      </c>
      <c r="B32" s="8"/>
      <c r="C32" s="8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</sheetData>
  <mergeCells count="13">
    <mergeCell ref="B19:C19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A8" sqref="A8"/>
    </sheetView>
  </sheetViews>
  <sheetFormatPr defaultRowHeight="15.75" x14ac:dyDescent="0.25"/>
  <cols>
    <col min="1" max="1" width="9.28515625" style="1" customWidth="1"/>
    <col min="2" max="2" width="12.42578125" style="1" bestFit="1" customWidth="1"/>
    <col min="3" max="3" width="9.28515625" style="1" bestFit="1" customWidth="1"/>
    <col min="4" max="4" width="10.7109375" style="1" customWidth="1"/>
    <col min="5" max="5" width="9.28515625" style="1" bestFit="1" customWidth="1"/>
    <col min="6" max="6" width="8" style="1" bestFit="1" customWidth="1"/>
    <col min="7" max="7" width="14" style="1" bestFit="1" customWidth="1"/>
    <col min="8" max="10" width="9.28515625" style="1" bestFit="1" customWidth="1"/>
    <col min="11" max="11" width="10.42578125" style="1" bestFit="1" customWidth="1"/>
    <col min="12" max="13" width="9.28515625" style="1" bestFit="1" customWidth="1"/>
    <col min="14" max="14" width="10.140625" style="1" bestFit="1" customWidth="1"/>
    <col min="15" max="15" width="9.28515625" style="1" bestFit="1" customWidth="1"/>
    <col min="16" max="17" width="10" style="1" bestFit="1" customWidth="1"/>
    <col min="18" max="19" width="9.28515625" style="1" bestFit="1" customWidth="1"/>
    <col min="20" max="20" width="9.140625" style="1"/>
    <col min="21" max="21" width="7.85546875" style="1" bestFit="1" customWidth="1"/>
    <col min="22" max="23" width="13.7109375" style="1" bestFit="1" customWidth="1"/>
    <col min="24" max="24" width="10.140625" style="1" bestFit="1" customWidth="1"/>
    <col min="25" max="25" width="9.5703125" style="1" customWidth="1"/>
    <col min="26" max="26" width="7.85546875" style="1" bestFit="1" customWidth="1"/>
    <col min="27" max="29" width="9.28515625" style="1" bestFit="1" customWidth="1"/>
    <col min="30" max="16384" width="9.140625" style="1"/>
  </cols>
  <sheetData>
    <row r="1" spans="1:27" x14ac:dyDescent="0.25">
      <c r="A1" s="37" t="s">
        <v>259</v>
      </c>
      <c r="B1" s="37" t="s">
        <v>260</v>
      </c>
      <c r="C1" s="39" t="s">
        <v>262</v>
      </c>
      <c r="E1" s="37"/>
      <c r="F1" s="37"/>
      <c r="G1" s="39" t="s">
        <v>332</v>
      </c>
      <c r="J1" s="37"/>
      <c r="K1" s="37"/>
      <c r="L1" s="39" t="s">
        <v>333</v>
      </c>
      <c r="O1" s="37"/>
      <c r="P1" s="37"/>
      <c r="Q1" s="39" t="s">
        <v>334</v>
      </c>
      <c r="T1" s="37"/>
      <c r="U1" s="37"/>
      <c r="V1" s="39" t="s">
        <v>348</v>
      </c>
      <c r="Y1" s="37"/>
      <c r="Z1" s="37"/>
      <c r="AA1" s="39" t="s">
        <v>349</v>
      </c>
    </row>
    <row r="2" spans="1:27" x14ac:dyDescent="0.25">
      <c r="A2" s="37" t="s">
        <v>250</v>
      </c>
      <c r="B2" s="38">
        <v>386701.11110833299</v>
      </c>
      <c r="E2" s="37" t="s">
        <v>250</v>
      </c>
      <c r="F2" s="38">
        <v>96894.309044159396</v>
      </c>
      <c r="J2" s="37" t="s">
        <v>250</v>
      </c>
      <c r="K2" s="38">
        <v>-295555.83328555501</v>
      </c>
      <c r="O2" s="37" t="s">
        <v>250</v>
      </c>
      <c r="P2" s="38">
        <v>-1581018.7911481401</v>
      </c>
      <c r="T2" s="37" t="s">
        <v>250</v>
      </c>
      <c r="U2" s="38">
        <v>301898.101848958</v>
      </c>
      <c r="Y2" s="37" t="s">
        <v>250</v>
      </c>
      <c r="Z2" s="38">
        <v>302083.27777256898</v>
      </c>
    </row>
    <row r="3" spans="1:27" x14ac:dyDescent="0.25">
      <c r="A3" s="37" t="s">
        <v>251</v>
      </c>
      <c r="B3" s="38">
        <v>390971.98612755199</v>
      </c>
      <c r="E3" s="37" t="s">
        <v>251</v>
      </c>
      <c r="F3" s="38">
        <v>136467.00047223599</v>
      </c>
      <c r="J3" s="37" t="s">
        <v>251</v>
      </c>
      <c r="K3" s="38">
        <v>-208889.12456222199</v>
      </c>
      <c r="O3" s="37" t="s">
        <v>251</v>
      </c>
      <c r="P3" s="38">
        <v>-1296296.5269780001</v>
      </c>
      <c r="T3" s="37" t="s">
        <v>251</v>
      </c>
      <c r="U3" s="38">
        <v>317245.33802913199</v>
      </c>
      <c r="Y3" s="37" t="s">
        <v>251</v>
      </c>
      <c r="Z3" s="38">
        <v>317708.27784288197</v>
      </c>
    </row>
    <row r="4" spans="1:27" x14ac:dyDescent="0.25">
      <c r="A4" s="37" t="s">
        <v>252</v>
      </c>
      <c r="B4" s="38">
        <v>110572.870372948</v>
      </c>
      <c r="E4" s="37" t="s">
        <v>252</v>
      </c>
      <c r="F4" s="38">
        <v>195505.651844629</v>
      </c>
      <c r="J4" s="37" t="s">
        <v>252</v>
      </c>
      <c r="K4" s="38">
        <v>313240.69470601802</v>
      </c>
      <c r="O4" s="37" t="s">
        <v>252</v>
      </c>
      <c r="P4" s="38">
        <v>531249.95365335594</v>
      </c>
      <c r="T4" s="37" t="s">
        <v>252</v>
      </c>
      <c r="U4" s="38">
        <v>132569.32872721</v>
      </c>
      <c r="Y4" s="37" t="s">
        <v>252</v>
      </c>
      <c r="Z4" s="38">
        <v>131365.685204571</v>
      </c>
    </row>
    <row r="5" spans="1:27" x14ac:dyDescent="0.25">
      <c r="A5" s="37" t="s">
        <v>253</v>
      </c>
      <c r="B5" s="38">
        <v>110572.870372948</v>
      </c>
      <c r="E5" s="37" t="s">
        <v>253</v>
      </c>
      <c r="F5" s="38">
        <v>195505.651844629</v>
      </c>
      <c r="J5" s="37" t="s">
        <v>253</v>
      </c>
      <c r="K5" s="38">
        <v>313240.69470601802</v>
      </c>
      <c r="O5" s="37" t="s">
        <v>253</v>
      </c>
      <c r="P5" s="38">
        <v>531249.95365335594</v>
      </c>
      <c r="T5" s="37" t="s">
        <v>253</v>
      </c>
      <c r="U5" s="38">
        <v>132569.32872721</v>
      </c>
      <c r="Y5" s="37" t="s">
        <v>253</v>
      </c>
      <c r="Z5" s="38">
        <v>131365.685204571</v>
      </c>
    </row>
    <row r="6" spans="1:27" x14ac:dyDescent="0.25">
      <c r="A6" s="37" t="s">
        <v>254</v>
      </c>
      <c r="B6" s="38">
        <v>109401.00925656399</v>
      </c>
      <c r="E6" s="37" t="s">
        <v>254</v>
      </c>
      <c r="F6" s="38">
        <v>169437.28953982101</v>
      </c>
      <c r="J6" s="37" t="s">
        <v>254</v>
      </c>
      <c r="K6" s="38">
        <v>251851.81942976799</v>
      </c>
      <c r="O6" s="37" t="s">
        <v>254</v>
      </c>
      <c r="P6" s="38">
        <v>453124.96685734898</v>
      </c>
      <c r="T6" s="37" t="s">
        <v>254</v>
      </c>
      <c r="U6" s="38">
        <v>125798.53008563</v>
      </c>
      <c r="Y6" s="37" t="s">
        <v>254</v>
      </c>
      <c r="Z6" s="38">
        <v>125289.296288339</v>
      </c>
    </row>
    <row r="7" spans="1:27" x14ac:dyDescent="0.25">
      <c r="A7" s="37" t="s">
        <v>255</v>
      </c>
      <c r="B7" s="38">
        <v>109401.00925656399</v>
      </c>
      <c r="E7" s="37" t="s">
        <v>255</v>
      </c>
      <c r="F7" s="38">
        <v>169437.28953982101</v>
      </c>
      <c r="J7" s="37" t="s">
        <v>255</v>
      </c>
      <c r="K7" s="38">
        <v>251851.81942976799</v>
      </c>
      <c r="O7" s="37" t="s">
        <v>255</v>
      </c>
      <c r="P7" s="38">
        <v>453124.96685734898</v>
      </c>
      <c r="T7" s="37" t="s">
        <v>255</v>
      </c>
      <c r="U7" s="38">
        <v>125798.53008563</v>
      </c>
      <c r="Y7" s="37" t="s">
        <v>255</v>
      </c>
      <c r="Z7" s="38">
        <v>125289.296288339</v>
      </c>
    </row>
    <row r="8" spans="1:27" x14ac:dyDescent="0.25">
      <c r="A8" s="11" t="s">
        <v>385</v>
      </c>
      <c r="E8" s="11" t="s">
        <v>387</v>
      </c>
      <c r="J8" s="11" t="s">
        <v>389</v>
      </c>
      <c r="O8" s="11" t="s">
        <v>391</v>
      </c>
      <c r="T8" s="11" t="s">
        <v>393</v>
      </c>
      <c r="Y8" s="11" t="s">
        <v>335</v>
      </c>
    </row>
    <row r="9" spans="1:27" x14ac:dyDescent="0.25">
      <c r="A9" s="1" t="str">
        <f>SUBSTITUTE(RIGHT(A8,4), ")", "")</f>
        <v>274</v>
      </c>
      <c r="E9" s="1" t="str">
        <f>SUBSTITUTE(RIGHT(E8,4), ")", "")</f>
        <v>306</v>
      </c>
      <c r="J9" s="1" t="str">
        <f>SUBSTITUTE(RIGHT(J8,4), ")", "")</f>
        <v>308</v>
      </c>
      <c r="O9" s="1" t="str">
        <f>SUBSTITUTE(RIGHT(O8,4), ")", "")</f>
        <v>348</v>
      </c>
      <c r="T9" s="1" t="str">
        <f>SUBSTITUTE(RIGHT(T8,4), ")", "")</f>
        <v>344</v>
      </c>
      <c r="Y9" s="1" t="str">
        <f>SUBSTITUTE(RIGHT(Y8,4), ")", "")</f>
        <v>290</v>
      </c>
    </row>
    <row r="10" spans="1:27" x14ac:dyDescent="0.25">
      <c r="A10" s="37"/>
      <c r="B10" s="37"/>
      <c r="E10" s="37"/>
      <c r="F10" s="37"/>
      <c r="J10" s="37"/>
      <c r="K10" s="37"/>
      <c r="O10" s="37"/>
      <c r="P10" s="37"/>
      <c r="T10" s="37"/>
      <c r="U10" s="37"/>
      <c r="Y10" s="37"/>
      <c r="Z10" s="37"/>
    </row>
    <row r="11" spans="1:27" x14ac:dyDescent="0.25">
      <c r="A11" s="37" t="s">
        <v>250</v>
      </c>
      <c r="B11" s="38">
        <v>404687.36112309003</v>
      </c>
      <c r="E11" s="37" t="s">
        <v>250</v>
      </c>
      <c r="F11" s="38">
        <v>235469.94670897399</v>
      </c>
      <c r="J11" s="37" t="s">
        <v>250</v>
      </c>
      <c r="K11" s="38">
        <v>-0.138472222077865</v>
      </c>
      <c r="O11" s="37" t="s">
        <v>250</v>
      </c>
      <c r="P11" s="38">
        <v>-381944.58253472199</v>
      </c>
      <c r="T11" s="37" t="s">
        <v>250</v>
      </c>
      <c r="U11" s="38">
        <v>361805.55561041599</v>
      </c>
      <c r="Y11" s="37" t="s">
        <v>250</v>
      </c>
      <c r="Z11" s="38">
        <v>364583.19449652702</v>
      </c>
    </row>
    <row r="12" spans="1:27" x14ac:dyDescent="0.25">
      <c r="A12" s="37" t="s">
        <v>251</v>
      </c>
      <c r="B12" s="38">
        <v>404687.36112309003</v>
      </c>
      <c r="E12" s="37" t="s">
        <v>251</v>
      </c>
      <c r="F12" s="38">
        <v>235469.94670897399</v>
      </c>
      <c r="J12" s="37" t="s">
        <v>251</v>
      </c>
      <c r="K12" s="38">
        <v>-0.13847222207659601</v>
      </c>
      <c r="O12" s="37" t="s">
        <v>251</v>
      </c>
      <c r="P12" s="38">
        <v>-381944.58253472199</v>
      </c>
      <c r="T12" s="37" t="s">
        <v>251</v>
      </c>
      <c r="U12" s="38">
        <v>361805.55561041599</v>
      </c>
      <c r="Y12" s="37" t="s">
        <v>251</v>
      </c>
      <c r="Z12" s="38">
        <v>364583.19449652702</v>
      </c>
    </row>
    <row r="13" spans="1:27" x14ac:dyDescent="0.25">
      <c r="A13" s="37" t="s">
        <v>252</v>
      </c>
      <c r="B13" s="38">
        <v>98760.309254748703</v>
      </c>
      <c r="E13" s="37" t="s">
        <v>252</v>
      </c>
      <c r="F13" s="38">
        <v>78565.419660749103</v>
      </c>
      <c r="J13" s="37" t="s">
        <v>252</v>
      </c>
      <c r="K13" s="38">
        <v>55018.411142629498</v>
      </c>
      <c r="O13" s="37" t="s">
        <v>252</v>
      </c>
      <c r="P13" s="38">
        <v>-256250.105463657</v>
      </c>
      <c r="T13" s="37" t="s">
        <v>252</v>
      </c>
      <c r="U13" s="38">
        <v>88861.017584759</v>
      </c>
      <c r="Y13" s="37" t="s">
        <v>252</v>
      </c>
      <c r="Z13" s="38">
        <v>87268.504618981402</v>
      </c>
    </row>
    <row r="14" spans="1:27" x14ac:dyDescent="0.25">
      <c r="A14" s="37" t="s">
        <v>253</v>
      </c>
      <c r="B14" s="38">
        <v>98760.309254748703</v>
      </c>
      <c r="E14" s="37" t="s">
        <v>253</v>
      </c>
      <c r="F14" s="38">
        <v>78565.419660749103</v>
      </c>
      <c r="J14" s="37" t="s">
        <v>253</v>
      </c>
      <c r="K14" s="38">
        <v>55018.411142629498</v>
      </c>
      <c r="O14" s="37" t="s">
        <v>253</v>
      </c>
      <c r="P14" s="38">
        <v>-256250.105463657</v>
      </c>
      <c r="T14" s="37" t="s">
        <v>253</v>
      </c>
      <c r="U14" s="38">
        <v>88861.017584759</v>
      </c>
      <c r="Y14" s="37" t="s">
        <v>253</v>
      </c>
      <c r="Z14" s="38">
        <v>87268.504618981402</v>
      </c>
    </row>
    <row r="15" spans="1:27" x14ac:dyDescent="0.25">
      <c r="A15" s="37" t="s">
        <v>254</v>
      </c>
      <c r="B15" s="38">
        <v>99572.827313960603</v>
      </c>
      <c r="E15" s="37" t="s">
        <v>254</v>
      </c>
      <c r="F15" s="38">
        <v>80009.882167249205</v>
      </c>
      <c r="J15" s="37" t="s">
        <v>254</v>
      </c>
      <c r="K15" s="38">
        <v>56462.873649129499</v>
      </c>
      <c r="O15" s="37" t="s">
        <v>254</v>
      </c>
      <c r="P15" s="38">
        <v>-202083.42093101799</v>
      </c>
      <c r="T15" s="37" t="s">
        <v>254</v>
      </c>
      <c r="U15" s="38">
        <v>90756.868982179396</v>
      </c>
      <c r="Y15" s="37" t="s">
        <v>254</v>
      </c>
      <c r="Z15" s="38">
        <v>89525.449073582102</v>
      </c>
    </row>
    <row r="16" spans="1:27" x14ac:dyDescent="0.25">
      <c r="A16" s="37" t="s">
        <v>255</v>
      </c>
      <c r="B16" s="38">
        <v>99572.827313960603</v>
      </c>
      <c r="E16" s="37" t="s">
        <v>255</v>
      </c>
      <c r="F16" s="38">
        <v>80009.882167249205</v>
      </c>
      <c r="J16" s="37" t="s">
        <v>255</v>
      </c>
      <c r="K16" s="38">
        <v>56462.873649129499</v>
      </c>
      <c r="O16" s="37" t="s">
        <v>255</v>
      </c>
      <c r="P16" s="38">
        <v>-202083.42093101799</v>
      </c>
      <c r="T16" s="37" t="s">
        <v>255</v>
      </c>
      <c r="U16" s="38">
        <v>90756.868982179396</v>
      </c>
      <c r="Y16" s="37" t="s">
        <v>255</v>
      </c>
      <c r="Z16" s="38">
        <v>89525.449073582102</v>
      </c>
    </row>
    <row r="17" spans="1:29" x14ac:dyDescent="0.25">
      <c r="A17" s="11" t="s">
        <v>386</v>
      </c>
      <c r="E17" s="11" t="s">
        <v>388</v>
      </c>
      <c r="J17" s="11" t="s">
        <v>390</v>
      </c>
      <c r="O17" s="11" t="s">
        <v>392</v>
      </c>
      <c r="T17" s="11" t="s">
        <v>394</v>
      </c>
      <c r="Y17" s="11" t="s">
        <v>395</v>
      </c>
    </row>
    <row r="18" spans="1:29" x14ac:dyDescent="0.25">
      <c r="A18" s="1" t="str">
        <f>SUBSTITUTE(RIGHT(A17,5), ")", "")</f>
        <v>1044</v>
      </c>
      <c r="E18" s="1" t="str">
        <f>SUBSTITUTE(RIGHT(E17,4), ")", "")</f>
        <v>982</v>
      </c>
      <c r="J18" s="1" t="str">
        <f>SUBSTITUTE(RIGHT(J17,4), ")", "")</f>
        <v>888</v>
      </c>
      <c r="O18" s="1" t="str">
        <f>SUBSTITUTE(RIGHT(O17,5), ")", "")</f>
        <v>1028</v>
      </c>
      <c r="T18" s="1" t="str">
        <f>SUBSTITUTE(RIGHT(T17,4), ")", "")</f>
        <v>856</v>
      </c>
      <c r="Y18" s="1" t="str">
        <f>SUBSTITUTE(RIGHT(Y17,4), ")", "")</f>
        <v>910</v>
      </c>
    </row>
    <row r="20" spans="1:29" x14ac:dyDescent="0.25">
      <c r="A20" s="37" t="str">
        <f>A1</f>
        <v>O</v>
      </c>
      <c r="B20" s="37" t="s">
        <v>267</v>
      </c>
      <c r="C20" s="39" t="s">
        <v>268</v>
      </c>
      <c r="D20" s="1" t="s">
        <v>263</v>
      </c>
      <c r="E20" s="1" t="s">
        <v>264</v>
      </c>
      <c r="F20" s="1" t="s">
        <v>265</v>
      </c>
      <c r="G20" s="1" t="s">
        <v>266</v>
      </c>
    </row>
    <row r="21" spans="1:29" x14ac:dyDescent="0.25">
      <c r="A21" s="37" t="s">
        <v>250</v>
      </c>
      <c r="B21" s="38">
        <f>D21-E21-F21*G21</f>
        <v>382897.37944444449</v>
      </c>
      <c r="D21" s="1">
        <v>531452.93500000006</v>
      </c>
      <c r="E21" s="1">
        <v>90000</v>
      </c>
      <c r="F21" s="1">
        <f>alphas!I8+alphas!J5</f>
        <v>0.44444444444444453</v>
      </c>
      <c r="G21" s="1">
        <v>131750</v>
      </c>
    </row>
    <row r="22" spans="1:29" x14ac:dyDescent="0.25">
      <c r="A22" s="37" t="s">
        <v>251</v>
      </c>
      <c r="B22" s="38">
        <f>D22-E22-F22*G22</f>
        <v>404905.07511111116</v>
      </c>
      <c r="D22" s="1">
        <v>542481.46400000004</v>
      </c>
      <c r="E22" s="1">
        <f>E21</f>
        <v>90000</v>
      </c>
      <c r="F22" s="1">
        <f>alphas!I8+alphas!K5</f>
        <v>0.3611111111111111</v>
      </c>
      <c r="G22" s="1">
        <v>131750</v>
      </c>
    </row>
    <row r="23" spans="1:29" x14ac:dyDescent="0.25">
      <c r="A23" s="37" t="s">
        <v>252</v>
      </c>
      <c r="B23" s="37">
        <f t="shared" ref="B23:B26" si="0">D23-E23</f>
        <v>125000</v>
      </c>
      <c r="D23" s="1">
        <v>165000</v>
      </c>
      <c r="E23" s="1">
        <v>40000</v>
      </c>
      <c r="F23" s="1">
        <v>0</v>
      </c>
    </row>
    <row r="24" spans="1:29" x14ac:dyDescent="0.25">
      <c r="A24" s="37" t="s">
        <v>253</v>
      </c>
      <c r="B24" s="37">
        <f t="shared" si="0"/>
        <v>125000</v>
      </c>
      <c r="D24" s="1">
        <v>165000</v>
      </c>
      <c r="E24" s="1">
        <f>E23</f>
        <v>40000</v>
      </c>
      <c r="F24" s="1">
        <v>0</v>
      </c>
    </row>
    <row r="25" spans="1:29" x14ac:dyDescent="0.25">
      <c r="A25" s="37" t="s">
        <v>254</v>
      </c>
      <c r="B25" s="37">
        <f t="shared" si="0"/>
        <v>125000</v>
      </c>
      <c r="D25" s="1">
        <v>165000</v>
      </c>
      <c r="E25" s="1">
        <f>E23</f>
        <v>40000</v>
      </c>
      <c r="F25" s="1">
        <v>0</v>
      </c>
    </row>
    <row r="26" spans="1:29" x14ac:dyDescent="0.25">
      <c r="A26" s="37" t="s">
        <v>255</v>
      </c>
      <c r="B26" s="37">
        <f t="shared" si="0"/>
        <v>125000</v>
      </c>
      <c r="D26" s="1">
        <v>165000</v>
      </c>
      <c r="E26" s="1">
        <f>E23</f>
        <v>40000</v>
      </c>
      <c r="F26" s="1">
        <v>0</v>
      </c>
    </row>
    <row r="28" spans="1:29" x14ac:dyDescent="0.25">
      <c r="A28" s="11" t="s">
        <v>273</v>
      </c>
    </row>
    <row r="30" spans="1:29" x14ac:dyDescent="0.25">
      <c r="A30" s="39" t="s">
        <v>331</v>
      </c>
      <c r="F30" s="39" t="s">
        <v>332</v>
      </c>
      <c r="K30" s="39" t="s">
        <v>333</v>
      </c>
      <c r="P30" s="39" t="s">
        <v>334</v>
      </c>
      <c r="U30" s="39" t="s">
        <v>348</v>
      </c>
      <c r="Z30" s="39" t="s">
        <v>349</v>
      </c>
    </row>
    <row r="31" spans="1:29" x14ac:dyDescent="0.25">
      <c r="A31" s="41" t="s">
        <v>259</v>
      </c>
      <c r="B31" s="41" t="s">
        <v>260</v>
      </c>
      <c r="C31" s="41" t="s">
        <v>261</v>
      </c>
      <c r="D31" s="41" t="s">
        <v>336</v>
      </c>
      <c r="F31" s="41" t="str">
        <f>A31</f>
        <v>O</v>
      </c>
      <c r="G31" s="41" t="str">
        <f t="shared" ref="G31:I31" si="1">B31</f>
        <v>My</v>
      </c>
      <c r="H31" s="41" t="str">
        <f t="shared" si="1"/>
        <v>Th</v>
      </c>
      <c r="I31" s="41" t="str">
        <f t="shared" si="1"/>
        <v>U_sim-W</v>
      </c>
      <c r="K31" s="41" t="str">
        <f>F31</f>
        <v>O</v>
      </c>
      <c r="L31" s="41" t="str">
        <f t="shared" ref="L31:N31" si="2">G31</f>
        <v>My</v>
      </c>
      <c r="M31" s="41" t="str">
        <f t="shared" si="2"/>
        <v>Th</v>
      </c>
      <c r="N31" s="41" t="str">
        <f t="shared" si="2"/>
        <v>U_sim-W</v>
      </c>
      <c r="P31" s="41" t="str">
        <f>K31</f>
        <v>O</v>
      </c>
      <c r="Q31" s="41" t="str">
        <f t="shared" ref="Q31:S31" si="3">L31</f>
        <v>My</v>
      </c>
      <c r="R31" s="41" t="str">
        <f t="shared" si="3"/>
        <v>Th</v>
      </c>
      <c r="S31" s="41" t="str">
        <f t="shared" si="3"/>
        <v>U_sim-W</v>
      </c>
      <c r="U31" s="41" t="str">
        <f>A31</f>
        <v>O</v>
      </c>
      <c r="V31" s="41" t="str">
        <f>B31</f>
        <v>My</v>
      </c>
      <c r="W31" s="41" t="str">
        <f>C31</f>
        <v>Th</v>
      </c>
      <c r="X31" s="41" t="str">
        <f>D31</f>
        <v>U_sim-W</v>
      </c>
      <c r="Z31" s="41" t="str">
        <f>U31</f>
        <v>O</v>
      </c>
      <c r="AA31" s="41" t="str">
        <f t="shared" ref="AA31:AC31" si="4">V31</f>
        <v>My</v>
      </c>
      <c r="AB31" s="41" t="str">
        <f t="shared" si="4"/>
        <v>Th</v>
      </c>
      <c r="AC31" s="41" t="str">
        <f t="shared" si="4"/>
        <v>U_sim-W</v>
      </c>
    </row>
    <row r="32" spans="1:29" x14ac:dyDescent="0.25">
      <c r="A32" s="37" t="s">
        <v>250</v>
      </c>
      <c r="B32" s="38">
        <f>B2</f>
        <v>386701.11110833299</v>
      </c>
      <c r="C32" s="38">
        <f>B11</f>
        <v>404687.36112309003</v>
      </c>
      <c r="D32" s="38">
        <f t="shared" ref="D32:D37" si="5">B63</f>
        <v>441644.58039066673</v>
      </c>
      <c r="F32" s="41" t="str">
        <f t="shared" ref="F32:F37" si="6">A32</f>
        <v>(3, 0)</v>
      </c>
      <c r="G32" s="38">
        <f>F2</f>
        <v>96894.309044159396</v>
      </c>
      <c r="H32" s="38">
        <f>F11</f>
        <v>235469.94670897399</v>
      </c>
      <c r="I32" s="37">
        <f t="shared" ref="I32:I37" si="7">C63</f>
        <v>0</v>
      </c>
      <c r="K32" s="41" t="str">
        <f t="shared" ref="K32:K37" si="8">F32</f>
        <v>(3, 0)</v>
      </c>
      <c r="L32" s="38">
        <f>K2</f>
        <v>-295555.83328555501</v>
      </c>
      <c r="M32" s="38">
        <f>K11</f>
        <v>-0.138472222077865</v>
      </c>
      <c r="N32" s="37">
        <f t="shared" ref="N32:N37" si="9">D63</f>
        <v>0</v>
      </c>
      <c r="P32" s="41" t="str">
        <f t="shared" ref="P32:P37" si="10">K32</f>
        <v>(3, 0)</v>
      </c>
      <c r="Q32" s="38">
        <f>P2</f>
        <v>-1581018.7911481401</v>
      </c>
      <c r="R32" s="38">
        <f>P11</f>
        <v>-381944.58253472199</v>
      </c>
      <c r="S32" s="37">
        <f t="shared" ref="S32:S37" si="11">E63</f>
        <v>0</v>
      </c>
      <c r="U32" s="41" t="str">
        <f t="shared" ref="U32:U37" si="12">A32</f>
        <v>(3, 0)</v>
      </c>
      <c r="V32" s="37">
        <f t="shared" ref="V32:V37" si="13">U2</f>
        <v>301898.101848958</v>
      </c>
      <c r="W32" s="37">
        <f t="shared" ref="W32:W37" si="14">U11</f>
        <v>361805.55561041599</v>
      </c>
      <c r="X32" s="37">
        <f>J63</f>
        <v>277729.5</v>
      </c>
      <c r="Z32" s="41" t="str">
        <f t="shared" ref="Z32:Z37" si="15">U32</f>
        <v>(3, 0)</v>
      </c>
      <c r="AA32" s="37">
        <f t="shared" ref="AA32:AA37" si="16">Z2</f>
        <v>302083.27777256898</v>
      </c>
      <c r="AB32" s="37">
        <f t="shared" ref="AB32:AB37" si="17">Z11</f>
        <v>364583.19449652702</v>
      </c>
      <c r="AC32" s="37">
        <f t="shared" ref="AC32:AC37" si="18">K63</f>
        <v>277228.5</v>
      </c>
    </row>
    <row r="33" spans="1:29" x14ac:dyDescent="0.25">
      <c r="A33" s="37" t="s">
        <v>251</v>
      </c>
      <c r="B33" s="38">
        <f>B3</f>
        <v>390971.98612755199</v>
      </c>
      <c r="C33" s="38">
        <f t="shared" ref="C33:C37" si="19">B12</f>
        <v>404687.36112309003</v>
      </c>
      <c r="D33" s="38">
        <f t="shared" si="5"/>
        <v>452617.95149666665</v>
      </c>
      <c r="F33" s="41" t="str">
        <f t="shared" si="6"/>
        <v>(3, 1)</v>
      </c>
      <c r="G33" s="38">
        <f t="shared" ref="G33:G37" si="20">F3</f>
        <v>136467.00047223599</v>
      </c>
      <c r="H33" s="38">
        <f t="shared" ref="H33:H37" si="21">F12</f>
        <v>235469.94670897399</v>
      </c>
      <c r="I33" s="37">
        <f t="shared" si="7"/>
        <v>0</v>
      </c>
      <c r="K33" s="41" t="str">
        <f t="shared" si="8"/>
        <v>(3, 1)</v>
      </c>
      <c r="L33" s="38">
        <f t="shared" ref="L33:L37" si="22">K3</f>
        <v>-208889.12456222199</v>
      </c>
      <c r="M33" s="38">
        <f t="shared" ref="M33:M37" si="23">K12</f>
        <v>-0.13847222207659601</v>
      </c>
      <c r="N33" s="37">
        <f t="shared" si="9"/>
        <v>0</v>
      </c>
      <c r="P33" s="41" t="str">
        <f t="shared" si="10"/>
        <v>(3, 1)</v>
      </c>
      <c r="Q33" s="38">
        <f t="shared" ref="Q33:Q37" si="24">P3</f>
        <v>-1296296.5269780001</v>
      </c>
      <c r="R33" s="38">
        <f t="shared" ref="R33:R37" si="25">P12</f>
        <v>-381944.58253472199</v>
      </c>
      <c r="S33" s="37">
        <f t="shared" si="11"/>
        <v>0</v>
      </c>
      <c r="U33" s="41" t="str">
        <f t="shared" si="12"/>
        <v>(3, 1)</v>
      </c>
      <c r="V33" s="37">
        <f t="shared" si="13"/>
        <v>317245.33802913199</v>
      </c>
      <c r="W33" s="37">
        <f t="shared" si="14"/>
        <v>361805.55561041599</v>
      </c>
      <c r="X33" s="37">
        <f t="shared" ref="X33:X37" si="26">J64</f>
        <v>319428</v>
      </c>
      <c r="Z33" s="41" t="str">
        <f t="shared" si="15"/>
        <v>(3, 1)</v>
      </c>
      <c r="AA33" s="37">
        <f t="shared" si="16"/>
        <v>317708.27784288197</v>
      </c>
      <c r="AB33" s="37">
        <f t="shared" si="17"/>
        <v>364583.19449652702</v>
      </c>
      <c r="AC33" s="37">
        <f t="shared" si="18"/>
        <v>319457</v>
      </c>
    </row>
    <row r="34" spans="1:29" x14ac:dyDescent="0.25">
      <c r="A34" s="37" t="s">
        <v>252</v>
      </c>
      <c r="B34" s="38">
        <f t="shared" ref="B34:B37" si="27">B4</f>
        <v>110572.870372948</v>
      </c>
      <c r="C34" s="38">
        <f t="shared" si="19"/>
        <v>98760.309254748703</v>
      </c>
      <c r="D34" s="38">
        <f t="shared" si="5"/>
        <v>125000</v>
      </c>
      <c r="F34" s="41" t="str">
        <f t="shared" si="6"/>
        <v>(2, 0)</v>
      </c>
      <c r="G34" s="38">
        <f t="shared" si="20"/>
        <v>195505.651844629</v>
      </c>
      <c r="H34" s="38">
        <f t="shared" si="21"/>
        <v>78565.419660749103</v>
      </c>
      <c r="I34" s="37">
        <f t="shared" si="7"/>
        <v>121680.15050239998</v>
      </c>
      <c r="K34" s="41" t="str">
        <f t="shared" si="8"/>
        <v>(2, 0)</v>
      </c>
      <c r="L34" s="38">
        <f t="shared" si="22"/>
        <v>313240.69470601802</v>
      </c>
      <c r="M34" s="38">
        <f t="shared" si="23"/>
        <v>55018.411142629498</v>
      </c>
      <c r="N34" s="37">
        <f t="shared" si="9"/>
        <v>121664.47030640001</v>
      </c>
      <c r="P34" s="41" t="str">
        <f t="shared" si="10"/>
        <v>(2, 0)</v>
      </c>
      <c r="Q34" s="38">
        <f t="shared" si="24"/>
        <v>531249.95365335594</v>
      </c>
      <c r="R34" s="38">
        <f t="shared" si="25"/>
        <v>-256250.105463657</v>
      </c>
      <c r="S34" s="37">
        <f t="shared" si="11"/>
        <v>0</v>
      </c>
      <c r="U34" s="41" t="str">
        <f t="shared" si="12"/>
        <v>(2, 0)</v>
      </c>
      <c r="V34" s="37">
        <f t="shared" si="13"/>
        <v>132569.32872721</v>
      </c>
      <c r="W34" s="37">
        <f t="shared" si="14"/>
        <v>88861.017584759</v>
      </c>
      <c r="X34" s="37">
        <f t="shared" si="26"/>
        <v>125000</v>
      </c>
      <c r="Z34" s="41" t="str">
        <f t="shared" si="15"/>
        <v>(2, 0)</v>
      </c>
      <c r="AA34" s="37">
        <f t="shared" si="16"/>
        <v>131365.685204571</v>
      </c>
      <c r="AB34" s="37">
        <f t="shared" si="17"/>
        <v>87268.504618981402</v>
      </c>
      <c r="AC34" s="37">
        <f t="shared" si="18"/>
        <v>125000</v>
      </c>
    </row>
    <row r="35" spans="1:29" x14ac:dyDescent="0.25">
      <c r="A35" s="37" t="s">
        <v>253</v>
      </c>
      <c r="B35" s="38">
        <f t="shared" si="27"/>
        <v>110572.870372948</v>
      </c>
      <c r="C35" s="38">
        <f t="shared" si="19"/>
        <v>98760.309254748703</v>
      </c>
      <c r="D35" s="38">
        <f t="shared" si="5"/>
        <v>125000</v>
      </c>
      <c r="F35" s="41" t="str">
        <f t="shared" si="6"/>
        <v>(2, 1)</v>
      </c>
      <c r="G35" s="38">
        <f t="shared" si="20"/>
        <v>195505.651844629</v>
      </c>
      <c r="H35" s="38">
        <f t="shared" si="21"/>
        <v>78565.419660749103</v>
      </c>
      <c r="I35" s="37">
        <f t="shared" si="7"/>
        <v>121669.68637160002</v>
      </c>
      <c r="K35" s="41" t="str">
        <f t="shared" si="8"/>
        <v>(2, 1)</v>
      </c>
      <c r="L35" s="38">
        <f t="shared" si="22"/>
        <v>313240.69470601802</v>
      </c>
      <c r="M35" s="38">
        <f t="shared" si="23"/>
        <v>55018.411142629498</v>
      </c>
      <c r="N35" s="37">
        <f t="shared" si="9"/>
        <v>121660.37425519997</v>
      </c>
      <c r="P35" s="41" t="str">
        <f t="shared" si="10"/>
        <v>(2, 1)</v>
      </c>
      <c r="Q35" s="38">
        <f t="shared" si="24"/>
        <v>531249.95365335594</v>
      </c>
      <c r="R35" s="38">
        <f t="shared" si="25"/>
        <v>-256250.105463657</v>
      </c>
      <c r="S35" s="37">
        <f t="shared" si="11"/>
        <v>0</v>
      </c>
      <c r="U35" s="41" t="str">
        <f t="shared" si="12"/>
        <v>(2, 1)</v>
      </c>
      <c r="V35" s="37">
        <f t="shared" si="13"/>
        <v>132569.32872721</v>
      </c>
      <c r="W35" s="37">
        <f t="shared" si="14"/>
        <v>88861.017584759</v>
      </c>
      <c r="X35" s="37">
        <f t="shared" si="26"/>
        <v>125000</v>
      </c>
      <c r="Z35" s="41" t="str">
        <f t="shared" si="15"/>
        <v>(2, 1)</v>
      </c>
      <c r="AA35" s="37">
        <f t="shared" si="16"/>
        <v>131365.685204571</v>
      </c>
      <c r="AB35" s="37">
        <f t="shared" si="17"/>
        <v>87268.504618981402</v>
      </c>
      <c r="AC35" s="37">
        <f t="shared" si="18"/>
        <v>125000</v>
      </c>
    </row>
    <row r="36" spans="1:29" x14ac:dyDescent="0.25">
      <c r="A36" s="37" t="s">
        <v>254</v>
      </c>
      <c r="B36" s="38">
        <f t="shared" si="27"/>
        <v>109401.00925656399</v>
      </c>
      <c r="C36" s="38">
        <f t="shared" si="19"/>
        <v>99572.827313960603</v>
      </c>
      <c r="D36" s="38">
        <f t="shared" si="5"/>
        <v>125000</v>
      </c>
      <c r="F36" s="41" t="str">
        <f t="shared" si="6"/>
        <v>(1, 0)</v>
      </c>
      <c r="G36" s="38">
        <f t="shared" si="20"/>
        <v>169437.28953982101</v>
      </c>
      <c r="H36" s="38">
        <f t="shared" si="21"/>
        <v>80009.882167249205</v>
      </c>
      <c r="I36" s="37">
        <f t="shared" si="7"/>
        <v>118883.63554640004</v>
      </c>
      <c r="K36" s="41" t="str">
        <f t="shared" si="8"/>
        <v>(1, 0)</v>
      </c>
      <c r="L36" s="38">
        <f t="shared" si="22"/>
        <v>251851.81942976799</v>
      </c>
      <c r="M36" s="38">
        <f t="shared" si="23"/>
        <v>56462.873649129499</v>
      </c>
      <c r="N36" s="37">
        <f t="shared" si="9"/>
        <v>118917.203966</v>
      </c>
      <c r="P36" s="41" t="str">
        <f t="shared" si="10"/>
        <v>(1, 0)</v>
      </c>
      <c r="Q36" s="38">
        <f t="shared" si="24"/>
        <v>453124.96685734898</v>
      </c>
      <c r="R36" s="38">
        <f t="shared" si="25"/>
        <v>-202083.42093101799</v>
      </c>
      <c r="S36" s="37">
        <f t="shared" si="11"/>
        <v>0</v>
      </c>
      <c r="U36" s="41" t="str">
        <f t="shared" si="12"/>
        <v>(1, 0)</v>
      </c>
      <c r="V36" s="37">
        <f t="shared" si="13"/>
        <v>125798.53008563</v>
      </c>
      <c r="W36" s="37">
        <f t="shared" si="14"/>
        <v>90756.868982179396</v>
      </c>
      <c r="X36" s="37">
        <f t="shared" si="26"/>
        <v>125000</v>
      </c>
      <c r="Z36" s="41" t="str">
        <f t="shared" si="15"/>
        <v>(1, 0)</v>
      </c>
      <c r="AA36" s="37">
        <f t="shared" si="16"/>
        <v>125289.296288339</v>
      </c>
      <c r="AB36" s="37">
        <f t="shared" si="17"/>
        <v>89525.449073582102</v>
      </c>
      <c r="AC36" s="37">
        <f t="shared" si="18"/>
        <v>125000</v>
      </c>
    </row>
    <row r="37" spans="1:29" x14ac:dyDescent="0.25">
      <c r="A37" s="37" t="s">
        <v>255</v>
      </c>
      <c r="B37" s="38">
        <f t="shared" si="27"/>
        <v>109401.00925656399</v>
      </c>
      <c r="C37" s="38">
        <f t="shared" si="19"/>
        <v>99572.827313960603</v>
      </c>
      <c r="D37" s="38">
        <f t="shared" si="5"/>
        <v>125000</v>
      </c>
      <c r="F37" s="41" t="str">
        <f t="shared" si="6"/>
        <v>(1, 1)</v>
      </c>
      <c r="G37" s="38">
        <f t="shared" si="20"/>
        <v>169437.28953982101</v>
      </c>
      <c r="H37" s="38">
        <f t="shared" si="21"/>
        <v>80009.882167249205</v>
      </c>
      <c r="I37" s="37">
        <f t="shared" si="7"/>
        <v>118896.05170160002</v>
      </c>
      <c r="K37" s="41" t="str">
        <f t="shared" si="8"/>
        <v>(1, 1)</v>
      </c>
      <c r="L37" s="38">
        <f t="shared" si="22"/>
        <v>251851.81942976799</v>
      </c>
      <c r="M37" s="38">
        <f t="shared" si="23"/>
        <v>56462.873649129499</v>
      </c>
      <c r="N37" s="37">
        <f t="shared" si="9"/>
        <v>118878.22747880002</v>
      </c>
      <c r="P37" s="41" t="str">
        <f t="shared" si="10"/>
        <v>(1, 1)</v>
      </c>
      <c r="Q37" s="38">
        <f t="shared" si="24"/>
        <v>453124.96685734898</v>
      </c>
      <c r="R37" s="38">
        <f t="shared" si="25"/>
        <v>-202083.42093101799</v>
      </c>
      <c r="S37" s="37">
        <f t="shared" si="11"/>
        <v>0</v>
      </c>
      <c r="U37" s="41" t="str">
        <f t="shared" si="12"/>
        <v>(1, 1)</v>
      </c>
      <c r="V37" s="37">
        <f t="shared" si="13"/>
        <v>125798.53008563</v>
      </c>
      <c r="W37" s="37">
        <f t="shared" si="14"/>
        <v>90756.868982179396</v>
      </c>
      <c r="X37" s="37">
        <f t="shared" si="26"/>
        <v>125000</v>
      </c>
      <c r="Z37" s="41" t="str">
        <f t="shared" si="15"/>
        <v>(1, 1)</v>
      </c>
      <c r="AA37" s="37">
        <f t="shared" si="16"/>
        <v>125289.296288339</v>
      </c>
      <c r="AB37" s="37">
        <f t="shared" si="17"/>
        <v>89525.449073582102</v>
      </c>
      <c r="AC37" s="37">
        <f t="shared" si="18"/>
        <v>125000</v>
      </c>
    </row>
    <row r="39" spans="1:29" x14ac:dyDescent="0.25">
      <c r="A39" s="4" t="s">
        <v>396</v>
      </c>
      <c r="B39" s="4" t="str">
        <f>A30</f>
        <v>def</v>
      </c>
      <c r="C39" s="4" t="str">
        <f>F30</f>
        <v>s1</v>
      </c>
      <c r="D39" s="4" t="str">
        <f>K30</f>
        <v>s2</v>
      </c>
      <c r="E39" s="4" t="str">
        <f>P30</f>
        <v>s3</v>
      </c>
      <c r="F39" s="4" t="str">
        <f>U30</f>
        <v>z1</v>
      </c>
      <c r="G39" s="4" t="str">
        <f>Z30</f>
        <v>z3</v>
      </c>
    </row>
    <row r="40" spans="1:29" x14ac:dyDescent="0.25">
      <c r="A40" s="41" t="s">
        <v>346</v>
      </c>
      <c r="B40" s="37">
        <f>[2]settings_!H2</f>
        <v>45001</v>
      </c>
      <c r="C40" s="37">
        <f>[2]settings_!H7</f>
        <v>80001</v>
      </c>
      <c r="D40" s="37">
        <f>[2]settings_!H12</f>
        <v>80001</v>
      </c>
      <c r="E40" s="37">
        <f>[2]settings_!H17</f>
        <v>3000000.9760000003</v>
      </c>
      <c r="F40" s="37">
        <f>[2]settings_top1!H7</f>
        <v>105001</v>
      </c>
      <c r="G40" s="37">
        <f>[2]settings_top1!H17</f>
        <v>125000</v>
      </c>
    </row>
    <row r="41" spans="1:29" x14ac:dyDescent="0.25">
      <c r="A41" s="41" t="s">
        <v>344</v>
      </c>
      <c r="B41" s="37">
        <f>[2]settings_!H3</f>
        <v>86251</v>
      </c>
      <c r="C41" s="37">
        <f>[2]settings_!H8</f>
        <v>1304616.3846153847</v>
      </c>
      <c r="D41" s="37">
        <f>[2]settings_!H13</f>
        <v>3000001</v>
      </c>
      <c r="E41" s="37">
        <f>[2]settings_!H18</f>
        <v>5750001</v>
      </c>
      <c r="F41" s="37">
        <f>[2]settings_top1!H8</f>
        <v>395000</v>
      </c>
      <c r="G41" s="37">
        <f>[2]settings_top1!H18</f>
        <v>375001</v>
      </c>
    </row>
    <row r="42" spans="1:29" x14ac:dyDescent="0.25">
      <c r="A42" s="41" t="s">
        <v>345</v>
      </c>
      <c r="B42" s="37">
        <f>[2]settings_!H4</f>
        <v>131251</v>
      </c>
      <c r="C42" s="37">
        <f>[2]settings_!H9</f>
        <v>1384616.3846153847</v>
      </c>
      <c r="D42" s="37">
        <f>[2]settings_!H14</f>
        <v>3080001</v>
      </c>
      <c r="E42" s="37">
        <f>[2]settings_!H19</f>
        <v>8750000.9759999998</v>
      </c>
      <c r="F42" s="37">
        <f>[2]settings_top1!H9</f>
        <v>500000</v>
      </c>
      <c r="G42" s="37">
        <f>[2]settings_top1!H19</f>
        <v>500000</v>
      </c>
    </row>
    <row r="44" spans="1:29" x14ac:dyDescent="0.25">
      <c r="A44" s="37"/>
      <c r="B44" s="41" t="s">
        <v>347</v>
      </c>
    </row>
    <row r="45" spans="1:29" x14ac:dyDescent="0.25">
      <c r="A45" s="41" t="s">
        <v>344</v>
      </c>
      <c r="B45" s="37">
        <v>500000</v>
      </c>
    </row>
    <row r="46" spans="1:29" x14ac:dyDescent="0.25">
      <c r="A46" s="41" t="s">
        <v>346</v>
      </c>
      <c r="B46" s="37">
        <v>125000</v>
      </c>
    </row>
    <row r="47" spans="1:29" x14ac:dyDescent="0.25">
      <c r="A47" s="11" t="s">
        <v>343</v>
      </c>
    </row>
    <row r="48" spans="1:29" x14ac:dyDescent="0.25">
      <c r="A48" s="48" t="str">
        <f>A30</f>
        <v>def</v>
      </c>
      <c r="B48" s="41" t="s">
        <v>344</v>
      </c>
      <c r="C48" s="41" t="s">
        <v>266</v>
      </c>
      <c r="E48" s="48" t="str">
        <f>F30</f>
        <v>s1</v>
      </c>
      <c r="F48" s="41" t="s">
        <v>344</v>
      </c>
      <c r="G48" s="41" t="s">
        <v>266</v>
      </c>
      <c r="I48" s="48" t="str">
        <f>K30</f>
        <v>s2</v>
      </c>
      <c r="J48" s="41" t="s">
        <v>344</v>
      </c>
      <c r="K48" s="41" t="s">
        <v>266</v>
      </c>
      <c r="M48" s="48" t="str">
        <f>P30</f>
        <v>s3</v>
      </c>
      <c r="N48" s="41" t="s">
        <v>344</v>
      </c>
      <c r="O48" s="41" t="s">
        <v>266</v>
      </c>
      <c r="Q48" s="48" t="str">
        <f>U30</f>
        <v>z1</v>
      </c>
      <c r="R48" s="41" t="s">
        <v>344</v>
      </c>
      <c r="S48" s="41" t="s">
        <v>266</v>
      </c>
      <c r="U48" s="48" t="str">
        <f>Z30</f>
        <v>z3</v>
      </c>
      <c r="V48" s="41" t="s">
        <v>344</v>
      </c>
      <c r="W48" s="41" t="s">
        <v>266</v>
      </c>
    </row>
    <row r="49" spans="1:23" x14ac:dyDescent="0.25">
      <c r="A49" s="41" t="s">
        <v>345</v>
      </c>
      <c r="B49" s="37"/>
      <c r="C49" s="37">
        <f>B42</f>
        <v>131251</v>
      </c>
      <c r="E49" s="41" t="s">
        <v>345</v>
      </c>
      <c r="F49" s="37"/>
      <c r="G49" s="37">
        <f>C42</f>
        <v>1384616.3846153847</v>
      </c>
      <c r="I49" s="41" t="s">
        <v>345</v>
      </c>
      <c r="J49" s="37"/>
      <c r="K49" s="37">
        <f>D42</f>
        <v>3080001</v>
      </c>
      <c r="M49" s="41" t="s">
        <v>345</v>
      </c>
      <c r="N49" s="37"/>
      <c r="O49" s="37">
        <f>E42</f>
        <v>8750000.9759999998</v>
      </c>
      <c r="Q49" s="41" t="s">
        <v>345</v>
      </c>
      <c r="R49" s="37"/>
      <c r="S49" s="37">
        <f>F42</f>
        <v>500000</v>
      </c>
      <c r="U49" s="41" t="s">
        <v>345</v>
      </c>
      <c r="V49" s="37"/>
      <c r="W49" s="37">
        <f>G42</f>
        <v>500000</v>
      </c>
    </row>
    <row r="50" spans="1:23" x14ac:dyDescent="0.25">
      <c r="A50" s="41" t="s">
        <v>344</v>
      </c>
      <c r="B50" s="37"/>
      <c r="C50" s="37">
        <f>B41</f>
        <v>86251</v>
      </c>
      <c r="E50" s="41" t="s">
        <v>344</v>
      </c>
      <c r="F50" s="37"/>
      <c r="G50" s="37">
        <f>C41</f>
        <v>1304616.3846153847</v>
      </c>
      <c r="I50" s="41" t="s">
        <v>344</v>
      </c>
      <c r="J50" s="37"/>
      <c r="K50" s="37">
        <f>D41</f>
        <v>3000001</v>
      </c>
      <c r="M50" s="41" t="s">
        <v>344</v>
      </c>
      <c r="N50" s="37"/>
      <c r="O50" s="37">
        <f>E41</f>
        <v>5750001</v>
      </c>
      <c r="Q50" s="41" t="s">
        <v>344</v>
      </c>
      <c r="R50" s="37"/>
      <c r="S50" s="37">
        <f>F41</f>
        <v>395000</v>
      </c>
      <c r="U50" s="41" t="s">
        <v>344</v>
      </c>
      <c r="V50" s="37"/>
      <c r="W50" s="37">
        <f>G41</f>
        <v>375001</v>
      </c>
    </row>
    <row r="51" spans="1:23" x14ac:dyDescent="0.25">
      <c r="A51" s="41" t="s">
        <v>346</v>
      </c>
      <c r="B51" s="37"/>
      <c r="C51" s="37">
        <f>B40</f>
        <v>45001</v>
      </c>
      <c r="E51" s="41" t="s">
        <v>346</v>
      </c>
      <c r="F51" s="37"/>
      <c r="G51" s="37">
        <f>C40</f>
        <v>80001</v>
      </c>
      <c r="I51" s="41" t="s">
        <v>346</v>
      </c>
      <c r="J51" s="37"/>
      <c r="K51" s="37">
        <f>D40</f>
        <v>80001</v>
      </c>
      <c r="M51" s="41" t="s">
        <v>346</v>
      </c>
      <c r="N51" s="37"/>
      <c r="O51" s="37">
        <f>E40</f>
        <v>3000000.9760000003</v>
      </c>
      <c r="Q51" s="41" t="s">
        <v>346</v>
      </c>
      <c r="R51" s="37"/>
      <c r="S51" s="37">
        <f>F40</f>
        <v>105001</v>
      </c>
      <c r="U51" s="41" t="s">
        <v>346</v>
      </c>
      <c r="V51" s="37"/>
      <c r="W51" s="37">
        <f>G40</f>
        <v>125000</v>
      </c>
    </row>
    <row r="53" spans="1:23" x14ac:dyDescent="0.25">
      <c r="H53" s="1" t="s">
        <v>338</v>
      </c>
      <c r="R53" s="1" t="s">
        <v>338</v>
      </c>
    </row>
    <row r="54" spans="1:23" x14ac:dyDescent="0.25">
      <c r="A54" s="41" t="s">
        <v>337</v>
      </c>
      <c r="B54" s="41" t="s">
        <v>331</v>
      </c>
      <c r="C54" s="41" t="s">
        <v>332</v>
      </c>
      <c r="D54" s="41" t="s">
        <v>333</v>
      </c>
      <c r="E54" s="41" t="s">
        <v>334</v>
      </c>
      <c r="H54" s="41" t="str">
        <f>A54</f>
        <v>BST</v>
      </c>
      <c r="I54" s="41" t="s">
        <v>331</v>
      </c>
      <c r="J54" s="41" t="s">
        <v>348</v>
      </c>
      <c r="K54" s="41" t="s">
        <v>349</v>
      </c>
      <c r="M54" s="41" t="s">
        <v>373</v>
      </c>
      <c r="N54" s="41" t="s">
        <v>331</v>
      </c>
      <c r="O54" s="41" t="s">
        <v>332</v>
      </c>
      <c r="P54" s="41" t="s">
        <v>333</v>
      </c>
      <c r="Q54" s="41" t="s">
        <v>334</v>
      </c>
      <c r="R54" s="41" t="s">
        <v>348</v>
      </c>
      <c r="S54" s="41" t="s">
        <v>349</v>
      </c>
    </row>
    <row r="55" spans="1:23" x14ac:dyDescent="0.25">
      <c r="A55" s="41" t="s">
        <v>250</v>
      </c>
      <c r="B55" s="37">
        <f>N55</f>
        <v>531644.58039066673</v>
      </c>
      <c r="C55" s="37">
        <f t="shared" ref="C55:E55" si="28">O55</f>
        <v>90000</v>
      </c>
      <c r="D55" s="37">
        <f t="shared" si="28"/>
        <v>90000</v>
      </c>
      <c r="E55" s="37">
        <f t="shared" si="28"/>
        <v>90000</v>
      </c>
      <c r="H55" s="41" t="s">
        <v>250</v>
      </c>
      <c r="I55" s="37">
        <f>N55</f>
        <v>531644.58039066673</v>
      </c>
      <c r="J55" s="37">
        <f>R55</f>
        <v>367729.5</v>
      </c>
      <c r="K55" s="37">
        <f>S55</f>
        <v>367228.5</v>
      </c>
      <c r="M55" s="37" t="s">
        <v>250</v>
      </c>
      <c r="N55" s="37">
        <f>[2]change_a!B25</f>
        <v>531644.58039066673</v>
      </c>
      <c r="O55" s="37">
        <f>[2]change_a!C25</f>
        <v>90000</v>
      </c>
      <c r="P55" s="37">
        <f>[2]change_a!D25</f>
        <v>90000</v>
      </c>
      <c r="Q55" s="37">
        <f>[2]change_a!E25</f>
        <v>90000</v>
      </c>
      <c r="R55" s="37">
        <f>[2]change!C26</f>
        <v>367729.5</v>
      </c>
      <c r="S55" s="37">
        <f>[2]change!D26</f>
        <v>367228.5</v>
      </c>
    </row>
    <row r="56" spans="1:23" x14ac:dyDescent="0.25">
      <c r="A56" s="41" t="s">
        <v>251</v>
      </c>
      <c r="B56" s="37">
        <f t="shared" ref="B56:B60" si="29">N56</f>
        <v>542617.95149666665</v>
      </c>
      <c r="C56" s="37">
        <f t="shared" ref="C56:C60" si="30">O56</f>
        <v>90000</v>
      </c>
      <c r="D56" s="37">
        <f t="shared" ref="D56:D60" si="31">P56</f>
        <v>90000</v>
      </c>
      <c r="E56" s="37">
        <f t="shared" ref="E56:E60" si="32">Q56</f>
        <v>90000</v>
      </c>
      <c r="H56" s="41" t="s">
        <v>251</v>
      </c>
      <c r="I56" s="37">
        <f t="shared" ref="I56:I60" si="33">N56</f>
        <v>542617.95149666665</v>
      </c>
      <c r="J56" s="37">
        <f t="shared" ref="J56:J60" si="34">R56</f>
        <v>409428</v>
      </c>
      <c r="K56" s="37">
        <f t="shared" ref="K56:K60" si="35">S56</f>
        <v>409457</v>
      </c>
      <c r="M56" s="37" t="s">
        <v>251</v>
      </c>
      <c r="N56" s="37">
        <f>[2]change_a!B26</f>
        <v>542617.95149666665</v>
      </c>
      <c r="O56" s="37">
        <f>[2]change_a!C26</f>
        <v>90000</v>
      </c>
      <c r="P56" s="37">
        <f>[2]change_a!D26</f>
        <v>90000</v>
      </c>
      <c r="Q56" s="37">
        <f>[2]change_a!E26</f>
        <v>90000</v>
      </c>
      <c r="R56" s="37">
        <f>[2]change!C27</f>
        <v>409428</v>
      </c>
      <c r="S56" s="37">
        <f>[2]change!D27</f>
        <v>409457</v>
      </c>
    </row>
    <row r="57" spans="1:23" x14ac:dyDescent="0.25">
      <c r="A57" s="41" t="s">
        <v>252</v>
      </c>
      <c r="B57" s="37">
        <f t="shared" si="29"/>
        <v>165000</v>
      </c>
      <c r="C57" s="37">
        <f t="shared" si="30"/>
        <v>161680.15050239998</v>
      </c>
      <c r="D57" s="37">
        <f t="shared" si="31"/>
        <v>161664.47030640001</v>
      </c>
      <c r="E57" s="37">
        <f t="shared" si="32"/>
        <v>40000</v>
      </c>
      <c r="H57" s="41" t="s">
        <v>252</v>
      </c>
      <c r="I57" s="37">
        <f t="shared" si="33"/>
        <v>165000</v>
      </c>
      <c r="J57" s="37">
        <f t="shared" si="34"/>
        <v>165000</v>
      </c>
      <c r="K57" s="37">
        <f t="shared" si="35"/>
        <v>165000</v>
      </c>
      <c r="M57" s="37" t="s">
        <v>252</v>
      </c>
      <c r="N57" s="37">
        <f>[2]change_a!B27</f>
        <v>165000</v>
      </c>
      <c r="O57" s="37">
        <f>[2]change_a!C27</f>
        <v>161680.15050239998</v>
      </c>
      <c r="P57" s="37">
        <f>[2]change_a!D27</f>
        <v>161664.47030640001</v>
      </c>
      <c r="Q57" s="37">
        <f>[2]change_a!E27</f>
        <v>40000</v>
      </c>
      <c r="R57" s="37">
        <f>[2]change!C28</f>
        <v>165000</v>
      </c>
      <c r="S57" s="37">
        <f>[2]change!D28</f>
        <v>165000</v>
      </c>
    </row>
    <row r="58" spans="1:23" x14ac:dyDescent="0.25">
      <c r="A58" s="41" t="s">
        <v>253</v>
      </c>
      <c r="B58" s="37">
        <f t="shared" si="29"/>
        <v>165000</v>
      </c>
      <c r="C58" s="37">
        <f t="shared" si="30"/>
        <v>161669.68637160002</v>
      </c>
      <c r="D58" s="37">
        <f t="shared" si="31"/>
        <v>161660.37425519997</v>
      </c>
      <c r="E58" s="37">
        <f t="shared" si="32"/>
        <v>40000</v>
      </c>
      <c r="H58" s="41" t="s">
        <v>253</v>
      </c>
      <c r="I58" s="37">
        <f t="shared" si="33"/>
        <v>165000</v>
      </c>
      <c r="J58" s="37">
        <f t="shared" si="34"/>
        <v>165000</v>
      </c>
      <c r="K58" s="37">
        <f t="shared" si="35"/>
        <v>165000</v>
      </c>
      <c r="M58" s="37" t="s">
        <v>253</v>
      </c>
      <c r="N58" s="37">
        <f>[2]change_a!B28</f>
        <v>165000</v>
      </c>
      <c r="O58" s="37">
        <f>[2]change_a!C28</f>
        <v>161669.68637160002</v>
      </c>
      <c r="P58" s="37">
        <f>[2]change_a!D28</f>
        <v>161660.37425519997</v>
      </c>
      <c r="Q58" s="37">
        <f>[2]change_a!E28</f>
        <v>40000</v>
      </c>
      <c r="R58" s="37">
        <f>[2]change!C29</f>
        <v>165000</v>
      </c>
      <c r="S58" s="37">
        <f>[2]change!D29</f>
        <v>165000</v>
      </c>
    </row>
    <row r="59" spans="1:23" x14ac:dyDescent="0.25">
      <c r="A59" s="41" t="s">
        <v>254</v>
      </c>
      <c r="B59" s="37">
        <f t="shared" si="29"/>
        <v>165000</v>
      </c>
      <c r="C59" s="37">
        <f t="shared" si="30"/>
        <v>158883.63554640004</v>
      </c>
      <c r="D59" s="37">
        <f t="shared" si="31"/>
        <v>158917.203966</v>
      </c>
      <c r="E59" s="37">
        <f t="shared" si="32"/>
        <v>40000</v>
      </c>
      <c r="H59" s="41" t="s">
        <v>254</v>
      </c>
      <c r="I59" s="37">
        <f t="shared" si="33"/>
        <v>165000</v>
      </c>
      <c r="J59" s="37">
        <f t="shared" si="34"/>
        <v>165000</v>
      </c>
      <c r="K59" s="37">
        <f t="shared" si="35"/>
        <v>165000</v>
      </c>
      <c r="M59" s="37" t="s">
        <v>254</v>
      </c>
      <c r="N59" s="37">
        <f>[2]change_a!B29</f>
        <v>165000</v>
      </c>
      <c r="O59" s="37">
        <f>[2]change_a!C29</f>
        <v>158883.63554640004</v>
      </c>
      <c r="P59" s="37">
        <f>[2]change_a!D29</f>
        <v>158917.203966</v>
      </c>
      <c r="Q59" s="37">
        <f>[2]change_a!E29</f>
        <v>40000</v>
      </c>
      <c r="R59" s="37">
        <f>[2]change!C30</f>
        <v>165000</v>
      </c>
      <c r="S59" s="37">
        <f>[2]change!D30</f>
        <v>165000</v>
      </c>
    </row>
    <row r="60" spans="1:23" x14ac:dyDescent="0.25">
      <c r="A60" s="41" t="s">
        <v>255</v>
      </c>
      <c r="B60" s="37">
        <f t="shared" si="29"/>
        <v>165000</v>
      </c>
      <c r="C60" s="37">
        <f t="shared" si="30"/>
        <v>158896.05170160002</v>
      </c>
      <c r="D60" s="37">
        <f t="shared" si="31"/>
        <v>158878.22747880002</v>
      </c>
      <c r="E60" s="37">
        <f t="shared" si="32"/>
        <v>40000</v>
      </c>
      <c r="H60" s="41" t="s">
        <v>255</v>
      </c>
      <c r="I60" s="37">
        <f t="shared" si="33"/>
        <v>165000</v>
      </c>
      <c r="J60" s="37">
        <f t="shared" si="34"/>
        <v>165000</v>
      </c>
      <c r="K60" s="37">
        <f t="shared" si="35"/>
        <v>165000</v>
      </c>
      <c r="M60" s="37" t="s">
        <v>255</v>
      </c>
      <c r="N60" s="37">
        <f>[2]change_a!B30</f>
        <v>165000</v>
      </c>
      <c r="O60" s="37">
        <f>[2]change_a!C30</f>
        <v>158896.05170160002</v>
      </c>
      <c r="P60" s="37">
        <f>[2]change_a!D30</f>
        <v>158878.22747880002</v>
      </c>
      <c r="Q60" s="37">
        <f>[2]change_a!E30</f>
        <v>40000</v>
      </c>
      <c r="R60" s="37">
        <f>[2]change!C31</f>
        <v>165000</v>
      </c>
      <c r="S60" s="37">
        <f>[2]change!D31</f>
        <v>165000</v>
      </c>
    </row>
    <row r="61" spans="1:23" x14ac:dyDescent="0.25">
      <c r="A61" s="4"/>
      <c r="H61" s="4"/>
      <c r="M61" s="37"/>
      <c r="N61" s="37"/>
      <c r="O61" s="37"/>
      <c r="P61" s="37"/>
      <c r="Q61" s="37"/>
      <c r="R61" s="37"/>
      <c r="S61" s="37"/>
    </row>
    <row r="62" spans="1:23" x14ac:dyDescent="0.25">
      <c r="A62" s="4"/>
      <c r="H62" s="4"/>
      <c r="M62" s="37"/>
      <c r="N62" s="37"/>
      <c r="O62" s="37"/>
      <c r="P62" s="37"/>
      <c r="Q62" s="37"/>
      <c r="R62" s="37"/>
      <c r="S62" s="37"/>
    </row>
    <row r="63" spans="1:23" x14ac:dyDescent="0.25">
      <c r="A63" s="41" t="str">
        <f>A55</f>
        <v>(3, 0)</v>
      </c>
      <c r="B63" s="37">
        <f>B55-$E$21</f>
        <v>441644.58039066673</v>
      </c>
      <c r="C63" s="37">
        <f>C55-$E$21</f>
        <v>0</v>
      </c>
      <c r="D63" s="37">
        <f>D55-$E$21</f>
        <v>0</v>
      </c>
      <c r="E63" s="37">
        <f>E55-$E$21</f>
        <v>0</v>
      </c>
      <c r="H63" s="41" t="str">
        <f>H55</f>
        <v>(3, 0)</v>
      </c>
      <c r="I63" s="37">
        <f>I55-$E$21</f>
        <v>441644.58039066673</v>
      </c>
      <c r="J63" s="37">
        <f>J55-$E$21</f>
        <v>277729.5</v>
      </c>
      <c r="K63" s="37">
        <f>K55-$E$21</f>
        <v>277228.5</v>
      </c>
      <c r="M63" s="37"/>
      <c r="N63" s="37"/>
      <c r="O63" s="37"/>
      <c r="P63" s="37"/>
      <c r="Q63" s="37"/>
      <c r="R63" s="37"/>
      <c r="S63" s="37"/>
    </row>
    <row r="64" spans="1:23" x14ac:dyDescent="0.25">
      <c r="A64" s="41" t="str">
        <f t="shared" ref="A64:A68" si="36">A56</f>
        <v>(3, 1)</v>
      </c>
      <c r="B64" s="37">
        <f>B56-$E$22</f>
        <v>452617.95149666665</v>
      </c>
      <c r="C64" s="37">
        <f>C56-$E$22</f>
        <v>0</v>
      </c>
      <c r="D64" s="37">
        <f>D56-$E$22</f>
        <v>0</v>
      </c>
      <c r="E64" s="37">
        <f>E56-$E$22</f>
        <v>0</v>
      </c>
      <c r="H64" s="41" t="str">
        <f t="shared" ref="H64:H68" si="37">H56</f>
        <v>(3, 1)</v>
      </c>
      <c r="I64" s="37">
        <f>I56-$E$22</f>
        <v>452617.95149666665</v>
      </c>
      <c r="J64" s="37">
        <f>J56-$E$22</f>
        <v>319428</v>
      </c>
      <c r="K64" s="37">
        <f>K56-$E$22</f>
        <v>319457</v>
      </c>
    </row>
    <row r="65" spans="1:11" x14ac:dyDescent="0.25">
      <c r="A65" s="41" t="str">
        <f t="shared" si="36"/>
        <v>(2, 0)</v>
      </c>
      <c r="B65" s="37">
        <f>B57-$E$23</f>
        <v>125000</v>
      </c>
      <c r="C65" s="37">
        <f>C57-$E$23</f>
        <v>121680.15050239998</v>
      </c>
      <c r="D65" s="37">
        <f>D57-$E$23</f>
        <v>121664.47030640001</v>
      </c>
      <c r="E65" s="37">
        <f>E57-$E$23</f>
        <v>0</v>
      </c>
      <c r="H65" s="41" t="str">
        <f t="shared" si="37"/>
        <v>(2, 0)</v>
      </c>
      <c r="I65" s="37">
        <f>I57-$E$23</f>
        <v>125000</v>
      </c>
      <c r="J65" s="37">
        <f>J57-$E$23</f>
        <v>125000</v>
      </c>
      <c r="K65" s="37">
        <f>K57-$E$23</f>
        <v>125000</v>
      </c>
    </row>
    <row r="66" spans="1:11" x14ac:dyDescent="0.25">
      <c r="A66" s="41" t="str">
        <f t="shared" si="36"/>
        <v>(2, 1)</v>
      </c>
      <c r="B66" s="37">
        <f>B58-$E$24</f>
        <v>125000</v>
      </c>
      <c r="C66" s="37">
        <f>C58-$E$24</f>
        <v>121669.68637160002</v>
      </c>
      <c r="D66" s="37">
        <f>D58-$E$24</f>
        <v>121660.37425519997</v>
      </c>
      <c r="E66" s="37">
        <f>E58-$E$24</f>
        <v>0</v>
      </c>
      <c r="H66" s="41" t="str">
        <f t="shared" si="37"/>
        <v>(2, 1)</v>
      </c>
      <c r="I66" s="37">
        <f>I58-$E$24</f>
        <v>125000</v>
      </c>
      <c r="J66" s="37">
        <f>J58-$E$24</f>
        <v>125000</v>
      </c>
      <c r="K66" s="37">
        <f>K58-$E$24</f>
        <v>125000</v>
      </c>
    </row>
    <row r="67" spans="1:11" x14ac:dyDescent="0.25">
      <c r="A67" s="41" t="str">
        <f t="shared" si="36"/>
        <v>(1, 0)</v>
      </c>
      <c r="B67" s="37">
        <f>B59-$E$25</f>
        <v>125000</v>
      </c>
      <c r="C67" s="37">
        <f>C59-$E$25</f>
        <v>118883.63554640004</v>
      </c>
      <c r="D67" s="37">
        <f>D59-$E$25</f>
        <v>118917.203966</v>
      </c>
      <c r="E67" s="37">
        <f>E59-$E$25</f>
        <v>0</v>
      </c>
      <c r="H67" s="41" t="str">
        <f t="shared" si="37"/>
        <v>(1, 0)</v>
      </c>
      <c r="I67" s="37">
        <f>I59-$E$25</f>
        <v>125000</v>
      </c>
      <c r="J67" s="37">
        <f>J59-$E$25</f>
        <v>125000</v>
      </c>
      <c r="K67" s="37">
        <f>K59-$E$25</f>
        <v>125000</v>
      </c>
    </row>
    <row r="68" spans="1:11" x14ac:dyDescent="0.25">
      <c r="A68" s="41" t="str">
        <f t="shared" si="36"/>
        <v>(1, 1)</v>
      </c>
      <c r="B68" s="37">
        <f>B60-$E$26</f>
        <v>125000</v>
      </c>
      <c r="C68" s="37">
        <f>C60-$E$26</f>
        <v>118896.05170160002</v>
      </c>
      <c r="D68" s="37">
        <f>D60-$E$26</f>
        <v>118878.22747880002</v>
      </c>
      <c r="E68" s="37">
        <f>E60-$E$26</f>
        <v>0</v>
      </c>
      <c r="H68" s="41" t="str">
        <f t="shared" si="37"/>
        <v>(1, 1)</v>
      </c>
      <c r="I68" s="37">
        <f>I60-$E$26</f>
        <v>125000</v>
      </c>
      <c r="J68" s="37">
        <f>J60-$E$26</f>
        <v>125000</v>
      </c>
      <c r="K68" s="37">
        <f>K60-$E$26</f>
        <v>125000</v>
      </c>
    </row>
    <row r="70" spans="1:11" x14ac:dyDescent="0.25">
      <c r="A70" s="1" t="s">
        <v>266</v>
      </c>
      <c r="F70" s="1" t="s">
        <v>350</v>
      </c>
      <c r="G70" s="1" t="s">
        <v>351</v>
      </c>
      <c r="H70" s="1" t="s">
        <v>352</v>
      </c>
    </row>
    <row r="71" spans="1:11" x14ac:dyDescent="0.25">
      <c r="A71" s="41" t="str">
        <f>A48</f>
        <v>def</v>
      </c>
      <c r="B71" s="37">
        <f>C49</f>
        <v>131251</v>
      </c>
      <c r="C71" s="37">
        <f>C50</f>
        <v>86251</v>
      </c>
      <c r="D71" s="37">
        <f>C51</f>
        <v>45001</v>
      </c>
      <c r="F71" s="41" t="str">
        <f>A71</f>
        <v>def</v>
      </c>
      <c r="G71" s="37">
        <f>B51</f>
        <v>0</v>
      </c>
      <c r="H71" s="37">
        <f>B49</f>
        <v>0</v>
      </c>
    </row>
    <row r="72" spans="1:11" x14ac:dyDescent="0.25">
      <c r="A72" s="41" t="str">
        <f>E48</f>
        <v>s1</v>
      </c>
      <c r="B72" s="37">
        <f>G49</f>
        <v>1384616.3846153847</v>
      </c>
      <c r="C72" s="37">
        <f>G50</f>
        <v>1304616.3846153847</v>
      </c>
      <c r="D72" s="37">
        <f>G51</f>
        <v>80001</v>
      </c>
      <c r="F72" s="41" t="str">
        <f t="shared" ref="F72:F76" si="38">A72</f>
        <v>s1</v>
      </c>
      <c r="G72" s="37">
        <f>F51</f>
        <v>0</v>
      </c>
      <c r="H72" s="37">
        <f>F49</f>
        <v>0</v>
      </c>
    </row>
    <row r="73" spans="1:11" x14ac:dyDescent="0.25">
      <c r="A73" s="41" t="str">
        <f>I48</f>
        <v>s2</v>
      </c>
      <c r="B73" s="37">
        <f>K49</f>
        <v>3080001</v>
      </c>
      <c r="C73" s="37">
        <f>K50</f>
        <v>3000001</v>
      </c>
      <c r="D73" s="37">
        <f>K51</f>
        <v>80001</v>
      </c>
      <c r="F73" s="41" t="str">
        <f t="shared" si="38"/>
        <v>s2</v>
      </c>
      <c r="G73" s="37">
        <f>J51</f>
        <v>0</v>
      </c>
      <c r="H73" s="37">
        <f>J49</f>
        <v>0</v>
      </c>
    </row>
    <row r="74" spans="1:11" x14ac:dyDescent="0.25">
      <c r="A74" s="41" t="str">
        <f>M48</f>
        <v>s3</v>
      </c>
      <c r="B74" s="37">
        <f>O49</f>
        <v>8750000.9759999998</v>
      </c>
      <c r="C74" s="37">
        <f>O50</f>
        <v>5750001</v>
      </c>
      <c r="D74" s="37">
        <f>O51</f>
        <v>3000000.9760000003</v>
      </c>
      <c r="F74" s="41" t="str">
        <f t="shared" si="38"/>
        <v>s3</v>
      </c>
      <c r="G74" s="37">
        <f>N51</f>
        <v>0</v>
      </c>
      <c r="H74" s="37">
        <f>N49</f>
        <v>0</v>
      </c>
    </row>
    <row r="75" spans="1:11" x14ac:dyDescent="0.25">
      <c r="A75" s="41" t="str">
        <f>Q48</f>
        <v>z1</v>
      </c>
      <c r="B75" s="37">
        <f>S49</f>
        <v>500000</v>
      </c>
      <c r="C75" s="37">
        <f>S50</f>
        <v>395000</v>
      </c>
      <c r="D75" s="37">
        <f>S51</f>
        <v>105001</v>
      </c>
      <c r="F75" s="41" t="str">
        <f t="shared" si="38"/>
        <v>z1</v>
      </c>
      <c r="G75" s="37">
        <f>R51</f>
        <v>0</v>
      </c>
      <c r="H75" s="37">
        <f>R49</f>
        <v>0</v>
      </c>
    </row>
    <row r="76" spans="1:11" x14ac:dyDescent="0.25">
      <c r="A76" s="41" t="str">
        <f>U48</f>
        <v>z3</v>
      </c>
      <c r="B76" s="37">
        <f>W49</f>
        <v>500000</v>
      </c>
      <c r="C76" s="37">
        <f>W50</f>
        <v>375001</v>
      </c>
      <c r="D76" s="37">
        <f>W51</f>
        <v>125000</v>
      </c>
      <c r="F76" s="41" t="str">
        <f t="shared" si="38"/>
        <v>z3</v>
      </c>
      <c r="G76" s="37">
        <f>V51</f>
        <v>0</v>
      </c>
      <c r="H76" s="37">
        <f>V49</f>
        <v>0</v>
      </c>
    </row>
    <row r="78" spans="1:11" x14ac:dyDescent="0.25">
      <c r="F78" s="1" t="s">
        <v>353</v>
      </c>
      <c r="G78" s="1" t="s">
        <v>354</v>
      </c>
      <c r="H78" s="1" t="s">
        <v>356</v>
      </c>
      <c r="I78" s="1">
        <f>G71</f>
        <v>0</v>
      </c>
      <c r="J78" s="1" t="s">
        <v>357</v>
      </c>
      <c r="K78" s="1" t="s">
        <v>358</v>
      </c>
    </row>
    <row r="79" spans="1:11" x14ac:dyDescent="0.25">
      <c r="F79" s="1" t="s">
        <v>355</v>
      </c>
      <c r="G79" s="1" t="s">
        <v>354</v>
      </c>
      <c r="H79" s="1" t="s">
        <v>356</v>
      </c>
      <c r="I79" s="1">
        <f>H71</f>
        <v>0</v>
      </c>
      <c r="J79" s="1" t="s">
        <v>357</v>
      </c>
      <c r="K79" s="1" t="s">
        <v>358</v>
      </c>
    </row>
    <row r="81" spans="6:11" x14ac:dyDescent="0.25">
      <c r="F81" s="1" t="s">
        <v>359</v>
      </c>
      <c r="G81" s="1" t="s">
        <v>354</v>
      </c>
      <c r="H81" s="1" t="s">
        <v>356</v>
      </c>
      <c r="I81" s="1">
        <f>G72</f>
        <v>0</v>
      </c>
      <c r="J81" s="1" t="s">
        <v>357</v>
      </c>
      <c r="K81" s="1" t="s">
        <v>358</v>
      </c>
    </row>
    <row r="82" spans="6:11" x14ac:dyDescent="0.25">
      <c r="F82" s="1" t="s">
        <v>360</v>
      </c>
      <c r="G82" s="1" t="s">
        <v>354</v>
      </c>
      <c r="H82" s="1" t="s">
        <v>356</v>
      </c>
      <c r="I82" s="1">
        <f>H72</f>
        <v>0</v>
      </c>
      <c r="J82" s="1" t="s">
        <v>357</v>
      </c>
      <c r="K82" s="1" t="s">
        <v>358</v>
      </c>
    </row>
    <row r="84" spans="6:11" x14ac:dyDescent="0.25">
      <c r="F84" s="1" t="s">
        <v>361</v>
      </c>
      <c r="G84" s="1" t="s">
        <v>354</v>
      </c>
      <c r="H84" s="1" t="s">
        <v>356</v>
      </c>
      <c r="I84" s="1">
        <f>G73</f>
        <v>0</v>
      </c>
      <c r="J84" s="1" t="s">
        <v>357</v>
      </c>
      <c r="K84" s="1" t="s">
        <v>358</v>
      </c>
    </row>
    <row r="85" spans="6:11" x14ac:dyDescent="0.25">
      <c r="F85" s="1" t="s">
        <v>362</v>
      </c>
      <c r="G85" s="1" t="s">
        <v>354</v>
      </c>
      <c r="H85" s="1" t="s">
        <v>356</v>
      </c>
      <c r="I85" s="1">
        <f>H73</f>
        <v>0</v>
      </c>
      <c r="J85" s="1" t="s">
        <v>357</v>
      </c>
      <c r="K85" s="1" t="s">
        <v>358</v>
      </c>
    </row>
    <row r="87" spans="6:11" x14ac:dyDescent="0.25">
      <c r="F87" s="1" t="s">
        <v>363</v>
      </c>
      <c r="G87" s="1" t="s">
        <v>354</v>
      </c>
      <c r="H87" s="1" t="s">
        <v>356</v>
      </c>
      <c r="I87" s="1">
        <f>G74</f>
        <v>0</v>
      </c>
      <c r="J87" s="1" t="s">
        <v>357</v>
      </c>
      <c r="K87" s="1" t="s">
        <v>358</v>
      </c>
    </row>
    <row r="88" spans="6:11" x14ac:dyDescent="0.25">
      <c r="F88" s="1" t="s">
        <v>364</v>
      </c>
      <c r="G88" s="1" t="s">
        <v>354</v>
      </c>
      <c r="H88" s="1" t="s">
        <v>356</v>
      </c>
      <c r="I88" s="1">
        <f>H74</f>
        <v>0</v>
      </c>
      <c r="J88" s="1" t="s">
        <v>357</v>
      </c>
      <c r="K88" s="1" t="s">
        <v>358</v>
      </c>
    </row>
    <row r="90" spans="6:11" x14ac:dyDescent="0.25">
      <c r="F90" s="1" t="s">
        <v>366</v>
      </c>
      <c r="G90" s="1" t="s">
        <v>354</v>
      </c>
      <c r="H90" s="1" t="s">
        <v>356</v>
      </c>
      <c r="I90" s="1">
        <f>G75</f>
        <v>0</v>
      </c>
      <c r="J90" s="1" t="s">
        <v>357</v>
      </c>
      <c r="K90" s="1" t="s">
        <v>358</v>
      </c>
    </row>
    <row r="91" spans="6:11" x14ac:dyDescent="0.25">
      <c r="F91" s="1" t="s">
        <v>365</v>
      </c>
      <c r="G91" s="1" t="s">
        <v>354</v>
      </c>
      <c r="H91" s="1" t="s">
        <v>356</v>
      </c>
      <c r="I91" s="1">
        <f>H75</f>
        <v>0</v>
      </c>
      <c r="J91" s="1" t="s">
        <v>357</v>
      </c>
      <c r="K91" s="1" t="s">
        <v>358</v>
      </c>
    </row>
    <row r="93" spans="6:11" x14ac:dyDescent="0.25">
      <c r="F93" s="1" t="s">
        <v>367</v>
      </c>
      <c r="G93" s="1" t="s">
        <v>354</v>
      </c>
      <c r="H93" s="1" t="s">
        <v>356</v>
      </c>
      <c r="I93" s="1">
        <f>G76</f>
        <v>0</v>
      </c>
      <c r="J93" s="1" t="s">
        <v>357</v>
      </c>
      <c r="K93" s="1" t="s">
        <v>358</v>
      </c>
    </row>
    <row r="94" spans="6:11" x14ac:dyDescent="0.25">
      <c r="F94" s="1" t="s">
        <v>368</v>
      </c>
      <c r="G94" s="1" t="s">
        <v>354</v>
      </c>
      <c r="H94" s="1" t="s">
        <v>356</v>
      </c>
      <c r="I94" s="1">
        <f>H76</f>
        <v>0</v>
      </c>
      <c r="J94" s="1" t="s">
        <v>357</v>
      </c>
      <c r="K94" s="1" t="s">
        <v>358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4" workbookViewId="0">
      <selection activeCell="E14" sqref="E14"/>
    </sheetView>
  </sheetViews>
  <sheetFormatPr defaultRowHeight="15.75" x14ac:dyDescent="0.25"/>
  <cols>
    <col min="1" max="1" width="9.28515625" style="1" bestFit="1" customWidth="1"/>
    <col min="2" max="2" width="11.140625" style="1" bestFit="1" customWidth="1"/>
    <col min="3" max="3" width="10.28515625" style="1" bestFit="1" customWidth="1"/>
    <col min="4" max="4" width="14.140625" style="1" bestFit="1" customWidth="1"/>
    <col min="5" max="5" width="10.28515625" style="1" bestFit="1" customWidth="1"/>
    <col min="6" max="8" width="11.140625" style="1" bestFit="1" customWidth="1"/>
    <col min="9" max="9" width="14.140625" style="1" bestFit="1" customWidth="1"/>
    <col min="10" max="10" width="11.140625" style="1" bestFit="1" customWidth="1"/>
    <col min="11" max="11" width="10.28515625" style="1" bestFit="1" customWidth="1"/>
    <col min="12" max="12" width="11.140625" style="1" bestFit="1" customWidth="1"/>
    <col min="13" max="13" width="10.28515625" style="1" bestFit="1" customWidth="1"/>
    <col min="14" max="14" width="14.140625" style="1" bestFit="1" customWidth="1"/>
    <col min="15" max="15" width="7.85546875" style="1" bestFit="1" customWidth="1"/>
    <col min="16" max="16" width="5.85546875" style="1" bestFit="1" customWidth="1"/>
    <col min="17" max="17" width="11.140625" style="1" bestFit="1" customWidth="1"/>
    <col min="18" max="18" width="10.28515625" style="1" bestFit="1" customWidth="1"/>
    <col min="19" max="19" width="14.140625" style="1" bestFit="1" customWidth="1"/>
    <col min="20" max="20" width="9.85546875" style="1" bestFit="1" customWidth="1"/>
    <col min="21" max="21" width="8.7109375" style="1" bestFit="1" customWidth="1"/>
    <col min="22" max="22" width="14.7109375" style="1" bestFit="1" customWidth="1"/>
    <col min="23" max="23" width="14.140625" style="1" bestFit="1" customWidth="1"/>
    <col min="24" max="16384" width="9.140625" style="1"/>
  </cols>
  <sheetData>
    <row r="1" spans="1:19" x14ac:dyDescent="0.25">
      <c r="A1" s="1" t="s">
        <v>331</v>
      </c>
      <c r="F1" s="1" t="s">
        <v>332</v>
      </c>
      <c r="K1" s="1" t="s">
        <v>333</v>
      </c>
      <c r="P1" s="1" t="s">
        <v>334</v>
      </c>
    </row>
    <row r="2" spans="1:19" x14ac:dyDescent="0.25">
      <c r="A2" s="41" t="s">
        <v>259</v>
      </c>
      <c r="B2" s="41" t="s">
        <v>260</v>
      </c>
      <c r="C2" s="41" t="s">
        <v>261</v>
      </c>
      <c r="D2" s="41" t="s">
        <v>339</v>
      </c>
      <c r="F2" s="41" t="s">
        <v>259</v>
      </c>
      <c r="G2" s="41" t="s">
        <v>260</v>
      </c>
      <c r="H2" s="41" t="s">
        <v>261</v>
      </c>
      <c r="I2" s="41" t="s">
        <v>339</v>
      </c>
      <c r="K2" s="41" t="s">
        <v>259</v>
      </c>
      <c r="L2" s="41" t="s">
        <v>260</v>
      </c>
      <c r="M2" s="41" t="s">
        <v>261</v>
      </c>
      <c r="N2" s="41" t="s">
        <v>339</v>
      </c>
      <c r="P2" s="41" t="s">
        <v>259</v>
      </c>
      <c r="Q2" s="41" t="s">
        <v>260</v>
      </c>
      <c r="R2" s="41" t="s">
        <v>261</v>
      </c>
      <c r="S2" s="41" t="s">
        <v>339</v>
      </c>
    </row>
    <row r="3" spans="1:19" x14ac:dyDescent="0.25">
      <c r="A3" s="41" t="s">
        <v>250</v>
      </c>
      <c r="B3" s="38">
        <f>'M vs T (bst)'!B32</f>
        <v>386701.11110833299</v>
      </c>
      <c r="C3" s="38">
        <f>'M vs T (bst)'!C32</f>
        <v>404687.36112309003</v>
      </c>
      <c r="D3" s="38">
        <f>'M vs T (bst)'!D32</f>
        <v>441644.58039066673</v>
      </c>
      <c r="F3" s="41" t="str">
        <f t="shared" ref="F3:F8" si="0">A3</f>
        <v>(3, 0)</v>
      </c>
      <c r="G3" s="38">
        <f>'M vs T (bst)'!G32</f>
        <v>96894.309044159396</v>
      </c>
      <c r="H3" s="38">
        <f>'M vs T (bst)'!H32</f>
        <v>235469.94670897399</v>
      </c>
      <c r="I3" s="38">
        <f>'M vs T (bst)'!I32</f>
        <v>0</v>
      </c>
      <c r="K3" s="41" t="str">
        <f t="shared" ref="K3:K8" si="1">F3</f>
        <v>(3, 0)</v>
      </c>
      <c r="L3" s="38">
        <f>'M vs T (bst)'!L32</f>
        <v>-295555.83328555501</v>
      </c>
      <c r="M3" s="38">
        <f>'M vs T (bst)'!M32</f>
        <v>-0.138472222077865</v>
      </c>
      <c r="N3" s="38">
        <f>'M vs T (bst)'!N32</f>
        <v>0</v>
      </c>
      <c r="P3" s="41" t="str">
        <f t="shared" ref="P3:P8" si="2">K3</f>
        <v>(3, 0)</v>
      </c>
      <c r="Q3" s="38">
        <f>'M vs T (bst)'!Q32</f>
        <v>-1581018.7911481401</v>
      </c>
      <c r="R3" s="38">
        <f>'M vs T (bst)'!R32</f>
        <v>-381944.58253472199</v>
      </c>
      <c r="S3" s="38">
        <f>'M vs T (bst)'!S32</f>
        <v>0</v>
      </c>
    </row>
    <row r="4" spans="1:19" x14ac:dyDescent="0.25">
      <c r="A4" s="41" t="s">
        <v>251</v>
      </c>
      <c r="B4" s="38">
        <f>'M vs T (bst)'!B33</f>
        <v>390971.98612755199</v>
      </c>
      <c r="C4" s="38">
        <f>'M vs T (bst)'!C33</f>
        <v>404687.36112309003</v>
      </c>
      <c r="D4" s="38">
        <f>'M vs T (bst)'!D33</f>
        <v>452617.95149666665</v>
      </c>
      <c r="F4" s="41" t="str">
        <f t="shared" si="0"/>
        <v>(3, 1)</v>
      </c>
      <c r="G4" s="38">
        <f>'M vs T (bst)'!G33</f>
        <v>136467.00047223599</v>
      </c>
      <c r="H4" s="38">
        <f>'M vs T (bst)'!H33</f>
        <v>235469.94670897399</v>
      </c>
      <c r="I4" s="38">
        <f>'M vs T (bst)'!I33</f>
        <v>0</v>
      </c>
      <c r="K4" s="41" t="str">
        <f t="shared" si="1"/>
        <v>(3, 1)</v>
      </c>
      <c r="L4" s="38">
        <f>'M vs T (bst)'!L33</f>
        <v>-208889.12456222199</v>
      </c>
      <c r="M4" s="38">
        <f>'M vs T (bst)'!M33</f>
        <v>-0.13847222207659601</v>
      </c>
      <c r="N4" s="38">
        <f>'M vs T (bst)'!N33</f>
        <v>0</v>
      </c>
      <c r="P4" s="41" t="str">
        <f t="shared" si="2"/>
        <v>(3, 1)</v>
      </c>
      <c r="Q4" s="38">
        <f>'M vs T (bst)'!Q33</f>
        <v>-1296296.5269780001</v>
      </c>
      <c r="R4" s="38">
        <f>'M vs T (bst)'!R33</f>
        <v>-381944.58253472199</v>
      </c>
      <c r="S4" s="38">
        <f>'M vs T (bst)'!S33</f>
        <v>0</v>
      </c>
    </row>
    <row r="5" spans="1:19" x14ac:dyDescent="0.25">
      <c r="A5" s="41" t="s">
        <v>252</v>
      </c>
      <c r="B5" s="38">
        <f>'M vs T (bst)'!B34</f>
        <v>110572.870372948</v>
      </c>
      <c r="C5" s="38">
        <f>'M vs T (bst)'!C34</f>
        <v>98760.309254748703</v>
      </c>
      <c r="D5" s="38">
        <f>'M vs T (bst)'!D34</f>
        <v>125000</v>
      </c>
      <c r="F5" s="41" t="str">
        <f t="shared" si="0"/>
        <v>(2, 0)</v>
      </c>
      <c r="G5" s="38">
        <f>'M vs T (bst)'!G34</f>
        <v>195505.651844629</v>
      </c>
      <c r="H5" s="38">
        <f>'M vs T (bst)'!H34</f>
        <v>78565.419660749103</v>
      </c>
      <c r="I5" s="38">
        <f>'M vs T (bst)'!I34</f>
        <v>121680.15050239998</v>
      </c>
      <c r="K5" s="41" t="str">
        <f t="shared" si="1"/>
        <v>(2, 0)</v>
      </c>
      <c r="L5" s="38">
        <f>'M vs T (bst)'!L34</f>
        <v>313240.69470601802</v>
      </c>
      <c r="M5" s="38">
        <f>'M vs T (bst)'!M34</f>
        <v>55018.411142629498</v>
      </c>
      <c r="N5" s="38">
        <f>'M vs T (bst)'!N34</f>
        <v>121664.47030640001</v>
      </c>
      <c r="P5" s="41" t="str">
        <f t="shared" si="2"/>
        <v>(2, 0)</v>
      </c>
      <c r="Q5" s="38">
        <f>'M vs T (bst)'!Q34</f>
        <v>531249.95365335594</v>
      </c>
      <c r="R5" s="38">
        <f>'M vs T (bst)'!R34</f>
        <v>-256250.105463657</v>
      </c>
      <c r="S5" s="38">
        <f>'M vs T (bst)'!S34</f>
        <v>0</v>
      </c>
    </row>
    <row r="6" spans="1:19" x14ac:dyDescent="0.25">
      <c r="A6" s="41" t="s">
        <v>253</v>
      </c>
      <c r="B6" s="38">
        <f>'M vs T (bst)'!B35</f>
        <v>110572.870372948</v>
      </c>
      <c r="C6" s="38">
        <f>'M vs T (bst)'!C35</f>
        <v>98760.309254748703</v>
      </c>
      <c r="D6" s="38">
        <f>'M vs T (bst)'!D35</f>
        <v>125000</v>
      </c>
      <c r="F6" s="41" t="str">
        <f t="shared" si="0"/>
        <v>(2, 1)</v>
      </c>
      <c r="G6" s="38">
        <f>'M vs T (bst)'!G35</f>
        <v>195505.651844629</v>
      </c>
      <c r="H6" s="38">
        <f>'M vs T (bst)'!H35</f>
        <v>78565.419660749103</v>
      </c>
      <c r="I6" s="38">
        <f>'M vs T (bst)'!I35</f>
        <v>121669.68637160002</v>
      </c>
      <c r="K6" s="41" t="str">
        <f t="shared" si="1"/>
        <v>(2, 1)</v>
      </c>
      <c r="L6" s="38">
        <f>'M vs T (bst)'!L35</f>
        <v>313240.69470601802</v>
      </c>
      <c r="M6" s="38">
        <f>'M vs T (bst)'!M35</f>
        <v>55018.411142629498</v>
      </c>
      <c r="N6" s="38">
        <f>'M vs T (bst)'!N35</f>
        <v>121660.37425519997</v>
      </c>
      <c r="P6" s="41" t="str">
        <f t="shared" si="2"/>
        <v>(2, 1)</v>
      </c>
      <c r="Q6" s="38">
        <f>'M vs T (bst)'!Q35</f>
        <v>531249.95365335594</v>
      </c>
      <c r="R6" s="38">
        <f>'M vs T (bst)'!R35</f>
        <v>-256250.105463657</v>
      </c>
      <c r="S6" s="38">
        <f>'M vs T (bst)'!S35</f>
        <v>0</v>
      </c>
    </row>
    <row r="7" spans="1:19" x14ac:dyDescent="0.25">
      <c r="A7" s="41" t="s">
        <v>254</v>
      </c>
      <c r="B7" s="38">
        <f>'M vs T (bst)'!B36</f>
        <v>109401.00925656399</v>
      </c>
      <c r="C7" s="38">
        <f>'M vs T (bst)'!C36</f>
        <v>99572.827313960603</v>
      </c>
      <c r="D7" s="38">
        <f>'M vs T (bst)'!D36</f>
        <v>125000</v>
      </c>
      <c r="F7" s="41" t="str">
        <f t="shared" si="0"/>
        <v>(1, 0)</v>
      </c>
      <c r="G7" s="38">
        <f>'M vs T (bst)'!G36</f>
        <v>169437.28953982101</v>
      </c>
      <c r="H7" s="38">
        <f>'M vs T (bst)'!H36</f>
        <v>80009.882167249205</v>
      </c>
      <c r="I7" s="38">
        <f>'M vs T (bst)'!I36</f>
        <v>118883.63554640004</v>
      </c>
      <c r="K7" s="41" t="str">
        <f t="shared" si="1"/>
        <v>(1, 0)</v>
      </c>
      <c r="L7" s="38">
        <f>'M vs T (bst)'!L36</f>
        <v>251851.81942976799</v>
      </c>
      <c r="M7" s="38">
        <f>'M vs T (bst)'!M36</f>
        <v>56462.873649129499</v>
      </c>
      <c r="N7" s="38">
        <f>'M vs T (bst)'!N36</f>
        <v>118917.203966</v>
      </c>
      <c r="P7" s="41" t="str">
        <f t="shared" si="2"/>
        <v>(1, 0)</v>
      </c>
      <c r="Q7" s="38">
        <f>'M vs T (bst)'!Q36</f>
        <v>453124.96685734898</v>
      </c>
      <c r="R7" s="38">
        <f>'M vs T (bst)'!R36</f>
        <v>-202083.42093101799</v>
      </c>
      <c r="S7" s="38">
        <f>'M vs T (bst)'!S36</f>
        <v>0</v>
      </c>
    </row>
    <row r="8" spans="1:19" x14ac:dyDescent="0.25">
      <c r="A8" s="41" t="s">
        <v>255</v>
      </c>
      <c r="B8" s="38">
        <f>'M vs T (bst)'!B37</f>
        <v>109401.00925656399</v>
      </c>
      <c r="C8" s="38">
        <f>'M vs T (bst)'!C37</f>
        <v>99572.827313960603</v>
      </c>
      <c r="D8" s="38">
        <f>'M vs T (bst)'!D37</f>
        <v>125000</v>
      </c>
      <c r="F8" s="41" t="str">
        <f t="shared" si="0"/>
        <v>(1, 1)</v>
      </c>
      <c r="G8" s="38">
        <f>'M vs T (bst)'!G37</f>
        <v>169437.28953982101</v>
      </c>
      <c r="H8" s="38">
        <f>'M vs T (bst)'!H37</f>
        <v>80009.882167249205</v>
      </c>
      <c r="I8" s="38">
        <f>'M vs T (bst)'!I37</f>
        <v>118896.05170160002</v>
      </c>
      <c r="K8" s="41" t="str">
        <f t="shared" si="1"/>
        <v>(1, 1)</v>
      </c>
      <c r="L8" s="38">
        <f>'M vs T (bst)'!L37</f>
        <v>251851.81942976799</v>
      </c>
      <c r="M8" s="38">
        <f>'M vs T (bst)'!M37</f>
        <v>56462.873649129499</v>
      </c>
      <c r="N8" s="38">
        <f>'M vs T (bst)'!N37</f>
        <v>118878.22747880002</v>
      </c>
      <c r="P8" s="41" t="str">
        <f t="shared" si="2"/>
        <v>(1, 1)</v>
      </c>
      <c r="Q8" s="38">
        <f>'M vs T (bst)'!Q37</f>
        <v>453124.96685734898</v>
      </c>
      <c r="R8" s="38">
        <f>'M vs T (bst)'!R37</f>
        <v>-202083.42093101799</v>
      </c>
      <c r="S8" s="38">
        <f>'M vs T (bst)'!S37</f>
        <v>0</v>
      </c>
    </row>
    <row r="10" spans="1:19" x14ac:dyDescent="0.25">
      <c r="F10" s="1" t="s">
        <v>348</v>
      </c>
      <c r="K10" s="1" t="s">
        <v>349</v>
      </c>
    </row>
    <row r="11" spans="1:19" x14ac:dyDescent="0.25">
      <c r="F11" s="41" t="s">
        <v>259</v>
      </c>
      <c r="G11" s="41" t="s">
        <v>260</v>
      </c>
      <c r="H11" s="41" t="s">
        <v>261</v>
      </c>
      <c r="I11" s="41" t="s">
        <v>339</v>
      </c>
      <c r="K11" s="41" t="s">
        <v>259</v>
      </c>
      <c r="L11" s="41" t="s">
        <v>260</v>
      </c>
      <c r="M11" s="41" t="s">
        <v>261</v>
      </c>
      <c r="N11" s="41" t="s">
        <v>339</v>
      </c>
    </row>
    <row r="12" spans="1:19" x14ac:dyDescent="0.25">
      <c r="F12" s="41" t="s">
        <v>250</v>
      </c>
      <c r="G12" s="38">
        <f>'M vs T (bst)'!V32</f>
        <v>301898.101848958</v>
      </c>
      <c r="H12" s="38">
        <f>'M vs T (bst)'!W32</f>
        <v>361805.55561041599</v>
      </c>
      <c r="I12" s="37">
        <f>'M vs T (bst)'!X32</f>
        <v>277729.5</v>
      </c>
      <c r="K12" s="41" t="s">
        <v>250</v>
      </c>
      <c r="L12" s="38">
        <f>'M vs T (bst)'!AA32</f>
        <v>302083.27777256898</v>
      </c>
      <c r="M12" s="38">
        <f>'M vs T (bst)'!AB32</f>
        <v>364583.19449652702</v>
      </c>
      <c r="N12" s="37">
        <f>'M vs T (bst)'!AC32</f>
        <v>277228.5</v>
      </c>
    </row>
    <row r="13" spans="1:19" x14ac:dyDescent="0.25">
      <c r="D13" s="49">
        <f>(G13-I13)/G13</f>
        <v>-6.8800442724475238E-3</v>
      </c>
      <c r="F13" s="41" t="s">
        <v>251</v>
      </c>
      <c r="G13" s="38">
        <f>'M vs T (bst)'!V33</f>
        <v>317245.33802913199</v>
      </c>
      <c r="H13" s="38">
        <f>'M vs T (bst)'!W33</f>
        <v>361805.55561041599</v>
      </c>
      <c r="I13" s="37">
        <f>'M vs T (bst)'!X33</f>
        <v>319428</v>
      </c>
      <c r="K13" s="41" t="s">
        <v>251</v>
      </c>
      <c r="L13" s="38">
        <f>'M vs T (bst)'!AA33</f>
        <v>317708.27784288197</v>
      </c>
      <c r="M13" s="38">
        <f>'M vs T (bst)'!AB33</f>
        <v>364583.19449652702</v>
      </c>
      <c r="N13" s="37">
        <f>'M vs T (bst)'!AC33</f>
        <v>319457</v>
      </c>
      <c r="Q13" s="49">
        <f>(L13-N13)/L13</f>
        <v>-5.5041756198207477E-3</v>
      </c>
    </row>
    <row r="14" spans="1:19" x14ac:dyDescent="0.25">
      <c r="F14" s="41" t="s">
        <v>252</v>
      </c>
      <c r="G14" s="38">
        <f>'M vs T (bst)'!V34</f>
        <v>132569.32872721</v>
      </c>
      <c r="H14" s="38">
        <f>'M vs T (bst)'!W34</f>
        <v>88861.017584759</v>
      </c>
      <c r="I14" s="37">
        <f>'M vs T (bst)'!X34</f>
        <v>125000</v>
      </c>
      <c r="K14" s="41" t="s">
        <v>252</v>
      </c>
      <c r="L14" s="38">
        <f>'M vs T (bst)'!AA34</f>
        <v>131365.685204571</v>
      </c>
      <c r="M14" s="38">
        <f>'M vs T (bst)'!AB34</f>
        <v>87268.504618981402</v>
      </c>
      <c r="N14" s="37">
        <f>'M vs T (bst)'!AC34</f>
        <v>125000</v>
      </c>
    </row>
    <row r="15" spans="1:19" x14ac:dyDescent="0.25">
      <c r="F15" s="41" t="s">
        <v>253</v>
      </c>
      <c r="G15" s="38">
        <f>'M vs T (bst)'!V35</f>
        <v>132569.32872721</v>
      </c>
      <c r="H15" s="38">
        <f>'M vs T (bst)'!W35</f>
        <v>88861.017584759</v>
      </c>
      <c r="I15" s="37">
        <f>'M vs T (bst)'!X35</f>
        <v>125000</v>
      </c>
      <c r="K15" s="41" t="s">
        <v>253</v>
      </c>
      <c r="L15" s="38">
        <f>'M vs T (bst)'!AA35</f>
        <v>131365.685204571</v>
      </c>
      <c r="M15" s="38">
        <f>'M vs T (bst)'!AB35</f>
        <v>87268.504618981402</v>
      </c>
      <c r="N15" s="37">
        <f>'M vs T (bst)'!AC35</f>
        <v>125000</v>
      </c>
    </row>
    <row r="16" spans="1:19" x14ac:dyDescent="0.25">
      <c r="F16" s="41" t="s">
        <v>254</v>
      </c>
      <c r="G16" s="38">
        <f>'M vs T (bst)'!V36</f>
        <v>125798.53008563</v>
      </c>
      <c r="H16" s="38">
        <f>'M vs T (bst)'!W36</f>
        <v>90756.868982179396</v>
      </c>
      <c r="I16" s="37">
        <f>'M vs T (bst)'!X36</f>
        <v>125000</v>
      </c>
      <c r="K16" s="41" t="s">
        <v>254</v>
      </c>
      <c r="L16" s="38">
        <f>'M vs T (bst)'!AA36</f>
        <v>125289.296288339</v>
      </c>
      <c r="M16" s="38">
        <f>'M vs T (bst)'!AB36</f>
        <v>89525.449073582102</v>
      </c>
      <c r="N16" s="37">
        <f>'M vs T (bst)'!AC36</f>
        <v>125000</v>
      </c>
    </row>
    <row r="17" spans="1:19" x14ac:dyDescent="0.25">
      <c r="F17" s="41" t="s">
        <v>255</v>
      </c>
      <c r="G17" s="38">
        <f>'M vs T (bst)'!V37</f>
        <v>125798.53008563</v>
      </c>
      <c r="H17" s="38">
        <f>'M vs T (bst)'!W37</f>
        <v>90756.868982179396</v>
      </c>
      <c r="I17" s="37">
        <f>'M vs T (bst)'!X37</f>
        <v>125000</v>
      </c>
      <c r="K17" s="41" t="s">
        <v>255</v>
      </c>
      <c r="L17" s="38">
        <f>'M vs T (bst)'!AA37</f>
        <v>125289.296288339</v>
      </c>
      <c r="M17" s="38">
        <f>'M vs T (bst)'!AB37</f>
        <v>89525.449073582102</v>
      </c>
      <c r="N17" s="37">
        <f>'M vs T (bst)'!AC37</f>
        <v>125000</v>
      </c>
    </row>
    <row r="19" spans="1:19" x14ac:dyDescent="0.25">
      <c r="A19" s="1" t="str">
        <f>A1</f>
        <v>def</v>
      </c>
      <c r="F19" s="1" t="str">
        <f>F1</f>
        <v>s1</v>
      </c>
      <c r="K19" s="1" t="str">
        <f>K1</f>
        <v>s2</v>
      </c>
      <c r="P19" s="1" t="str">
        <f>P1</f>
        <v>s3</v>
      </c>
    </row>
    <row r="20" spans="1:19" x14ac:dyDescent="0.25">
      <c r="A20" s="41" t="s">
        <v>259</v>
      </c>
      <c r="B20" s="41" t="s">
        <v>340</v>
      </c>
      <c r="C20" s="41" t="s">
        <v>341</v>
      </c>
      <c r="D20" s="41" t="s">
        <v>342</v>
      </c>
      <c r="F20" s="41" t="s">
        <v>259</v>
      </c>
      <c r="G20" s="41" t="s">
        <v>340</v>
      </c>
      <c r="H20" s="41" t="s">
        <v>341</v>
      </c>
      <c r="I20" s="41" t="s">
        <v>342</v>
      </c>
      <c r="K20" s="41" t="s">
        <v>259</v>
      </c>
      <c r="L20" s="41" t="s">
        <v>340</v>
      </c>
      <c r="M20" s="41" t="s">
        <v>341</v>
      </c>
      <c r="N20" s="41" t="s">
        <v>342</v>
      </c>
      <c r="P20" s="41" t="s">
        <v>259</v>
      </c>
      <c r="Q20" s="41" t="s">
        <v>340</v>
      </c>
      <c r="R20" s="41" t="s">
        <v>341</v>
      </c>
      <c r="S20" s="41" t="s">
        <v>342</v>
      </c>
    </row>
    <row r="21" spans="1:19" x14ac:dyDescent="0.25">
      <c r="A21" s="41" t="s">
        <v>250</v>
      </c>
      <c r="B21" s="37" t="b">
        <f t="shared" ref="B21:B26" si="3">B3&gt;D3</f>
        <v>0</v>
      </c>
      <c r="C21" s="37" t="b">
        <f t="shared" ref="C21:C26" si="4">C3&gt;D3</f>
        <v>0</v>
      </c>
      <c r="D21" s="37" t="b">
        <f t="shared" ref="D21:D26" si="5">B3&gt;C3</f>
        <v>0</v>
      </c>
      <c r="F21" s="41" t="s">
        <v>250</v>
      </c>
      <c r="G21" s="37" t="b">
        <f t="shared" ref="G21:G26" si="6">G3&gt;I3</f>
        <v>1</v>
      </c>
      <c r="H21" s="37" t="b">
        <f t="shared" ref="H21:H26" si="7">H3&gt;I3</f>
        <v>1</v>
      </c>
      <c r="I21" s="37" t="b">
        <f t="shared" ref="I21:I26" si="8">G3&gt;H3</f>
        <v>0</v>
      </c>
      <c r="K21" s="41" t="s">
        <v>250</v>
      </c>
      <c r="L21" s="37" t="b">
        <f t="shared" ref="L21:L26" si="9">L3&gt;N3</f>
        <v>0</v>
      </c>
      <c r="M21" s="37" t="b">
        <f t="shared" ref="M21:M26" si="10">M3&gt;N3</f>
        <v>0</v>
      </c>
      <c r="N21" s="37" t="b">
        <f t="shared" ref="N21:N26" si="11">L3&gt;M3</f>
        <v>0</v>
      </c>
      <c r="P21" s="41" t="s">
        <v>250</v>
      </c>
      <c r="Q21" s="37" t="b">
        <f t="shared" ref="Q21:Q26" si="12">Q3&gt;S3</f>
        <v>0</v>
      </c>
      <c r="R21" s="37" t="b">
        <f t="shared" ref="R21:R26" si="13">R3&gt;S3</f>
        <v>0</v>
      </c>
      <c r="S21" s="37" t="b">
        <f t="shared" ref="S21:S26" si="14">Q3&gt;R3</f>
        <v>0</v>
      </c>
    </row>
    <row r="22" spans="1:19" x14ac:dyDescent="0.25">
      <c r="A22" s="41" t="s">
        <v>251</v>
      </c>
      <c r="B22" s="37" t="b">
        <f t="shared" si="3"/>
        <v>0</v>
      </c>
      <c r="C22" s="37" t="b">
        <f t="shared" si="4"/>
        <v>0</v>
      </c>
      <c r="D22" s="37" t="b">
        <f t="shared" si="5"/>
        <v>0</v>
      </c>
      <c r="F22" s="41" t="s">
        <v>251</v>
      </c>
      <c r="G22" s="37" t="b">
        <f t="shared" si="6"/>
        <v>1</v>
      </c>
      <c r="H22" s="37" t="b">
        <f t="shared" si="7"/>
        <v>1</v>
      </c>
      <c r="I22" s="37" t="b">
        <f t="shared" si="8"/>
        <v>0</v>
      </c>
      <c r="K22" s="41" t="s">
        <v>251</v>
      </c>
      <c r="L22" s="37" t="b">
        <f t="shared" si="9"/>
        <v>0</v>
      </c>
      <c r="M22" s="37" t="b">
        <f t="shared" si="10"/>
        <v>0</v>
      </c>
      <c r="N22" s="37" t="b">
        <f t="shared" si="11"/>
        <v>0</v>
      </c>
      <c r="P22" s="41" t="s">
        <v>251</v>
      </c>
      <c r="Q22" s="37" t="b">
        <f t="shared" si="12"/>
        <v>0</v>
      </c>
      <c r="R22" s="37" t="b">
        <f t="shared" si="13"/>
        <v>0</v>
      </c>
      <c r="S22" s="37" t="b">
        <f t="shared" si="14"/>
        <v>0</v>
      </c>
    </row>
    <row r="23" spans="1:19" x14ac:dyDescent="0.25">
      <c r="A23" s="41" t="s">
        <v>252</v>
      </c>
      <c r="B23" s="37" t="b">
        <f t="shared" si="3"/>
        <v>0</v>
      </c>
      <c r="C23" s="37" t="b">
        <f t="shared" si="4"/>
        <v>0</v>
      </c>
      <c r="D23" s="37" t="b">
        <f t="shared" si="5"/>
        <v>1</v>
      </c>
      <c r="F23" s="41" t="s">
        <v>252</v>
      </c>
      <c r="G23" s="37" t="b">
        <f t="shared" si="6"/>
        <v>1</v>
      </c>
      <c r="H23" s="37" t="b">
        <f t="shared" si="7"/>
        <v>0</v>
      </c>
      <c r="I23" s="37" t="b">
        <f t="shared" si="8"/>
        <v>1</v>
      </c>
      <c r="K23" s="41" t="s">
        <v>252</v>
      </c>
      <c r="L23" s="37" t="b">
        <f t="shared" si="9"/>
        <v>1</v>
      </c>
      <c r="M23" s="37" t="b">
        <f t="shared" si="10"/>
        <v>0</v>
      </c>
      <c r="N23" s="37" t="b">
        <f t="shared" si="11"/>
        <v>1</v>
      </c>
      <c r="P23" s="41" t="s">
        <v>252</v>
      </c>
      <c r="Q23" s="37" t="b">
        <f t="shared" si="12"/>
        <v>1</v>
      </c>
      <c r="R23" s="37" t="b">
        <f t="shared" si="13"/>
        <v>0</v>
      </c>
      <c r="S23" s="37" t="b">
        <f t="shared" si="14"/>
        <v>1</v>
      </c>
    </row>
    <row r="24" spans="1:19" x14ac:dyDescent="0.25">
      <c r="A24" s="41" t="s">
        <v>253</v>
      </c>
      <c r="B24" s="37" t="b">
        <f t="shared" si="3"/>
        <v>0</v>
      </c>
      <c r="C24" s="37" t="b">
        <f t="shared" si="4"/>
        <v>0</v>
      </c>
      <c r="D24" s="37" t="b">
        <f t="shared" si="5"/>
        <v>1</v>
      </c>
      <c r="F24" s="41" t="s">
        <v>253</v>
      </c>
      <c r="G24" s="37" t="b">
        <f t="shared" si="6"/>
        <v>1</v>
      </c>
      <c r="H24" s="37" t="b">
        <f t="shared" si="7"/>
        <v>0</v>
      </c>
      <c r="I24" s="37" t="b">
        <f t="shared" si="8"/>
        <v>1</v>
      </c>
      <c r="K24" s="41" t="s">
        <v>253</v>
      </c>
      <c r="L24" s="37" t="b">
        <f t="shared" si="9"/>
        <v>1</v>
      </c>
      <c r="M24" s="37" t="b">
        <f t="shared" si="10"/>
        <v>0</v>
      </c>
      <c r="N24" s="37" t="b">
        <f t="shared" si="11"/>
        <v>1</v>
      </c>
      <c r="P24" s="41" t="s">
        <v>253</v>
      </c>
      <c r="Q24" s="37" t="b">
        <f t="shared" si="12"/>
        <v>1</v>
      </c>
      <c r="R24" s="37" t="b">
        <f t="shared" si="13"/>
        <v>0</v>
      </c>
      <c r="S24" s="37" t="b">
        <f t="shared" si="14"/>
        <v>1</v>
      </c>
    </row>
    <row r="25" spans="1:19" x14ac:dyDescent="0.25">
      <c r="A25" s="41" t="s">
        <v>254</v>
      </c>
      <c r="B25" s="37" t="b">
        <f t="shared" si="3"/>
        <v>0</v>
      </c>
      <c r="C25" s="37" t="b">
        <f t="shared" si="4"/>
        <v>0</v>
      </c>
      <c r="D25" s="37" t="b">
        <f t="shared" si="5"/>
        <v>1</v>
      </c>
      <c r="F25" s="41" t="s">
        <v>254</v>
      </c>
      <c r="G25" s="37" t="b">
        <f t="shared" si="6"/>
        <v>1</v>
      </c>
      <c r="H25" s="37" t="b">
        <f t="shared" si="7"/>
        <v>0</v>
      </c>
      <c r="I25" s="37" t="b">
        <f t="shared" si="8"/>
        <v>1</v>
      </c>
      <c r="K25" s="41" t="s">
        <v>254</v>
      </c>
      <c r="L25" s="37" t="b">
        <f t="shared" si="9"/>
        <v>1</v>
      </c>
      <c r="M25" s="37" t="b">
        <f t="shared" si="10"/>
        <v>0</v>
      </c>
      <c r="N25" s="37" t="b">
        <f t="shared" si="11"/>
        <v>1</v>
      </c>
      <c r="P25" s="41" t="s">
        <v>254</v>
      </c>
      <c r="Q25" s="37" t="b">
        <f t="shared" si="12"/>
        <v>1</v>
      </c>
      <c r="R25" s="37" t="b">
        <f t="shared" si="13"/>
        <v>0</v>
      </c>
      <c r="S25" s="37" t="b">
        <f t="shared" si="14"/>
        <v>1</v>
      </c>
    </row>
    <row r="26" spans="1:19" x14ac:dyDescent="0.25">
      <c r="A26" s="41" t="s">
        <v>255</v>
      </c>
      <c r="B26" s="37" t="b">
        <f t="shared" si="3"/>
        <v>0</v>
      </c>
      <c r="C26" s="37" t="b">
        <f t="shared" si="4"/>
        <v>0</v>
      </c>
      <c r="D26" s="37" t="b">
        <f t="shared" si="5"/>
        <v>1</v>
      </c>
      <c r="F26" s="41" t="s">
        <v>255</v>
      </c>
      <c r="G26" s="37" t="b">
        <f t="shared" si="6"/>
        <v>1</v>
      </c>
      <c r="H26" s="37" t="b">
        <f t="shared" si="7"/>
        <v>0</v>
      </c>
      <c r="I26" s="37" t="b">
        <f t="shared" si="8"/>
        <v>1</v>
      </c>
      <c r="K26" s="41" t="s">
        <v>255</v>
      </c>
      <c r="L26" s="37" t="b">
        <f t="shared" si="9"/>
        <v>1</v>
      </c>
      <c r="M26" s="37" t="b">
        <f t="shared" si="10"/>
        <v>0</v>
      </c>
      <c r="N26" s="37" t="b">
        <f t="shared" si="11"/>
        <v>1</v>
      </c>
      <c r="P26" s="41" t="s">
        <v>255</v>
      </c>
      <c r="Q26" s="37" t="b">
        <f t="shared" si="12"/>
        <v>1</v>
      </c>
      <c r="R26" s="37" t="b">
        <f t="shared" si="13"/>
        <v>0</v>
      </c>
      <c r="S26" s="37" t="b">
        <f t="shared" si="14"/>
        <v>1</v>
      </c>
    </row>
    <row r="28" spans="1:19" x14ac:dyDescent="0.25">
      <c r="F28" s="1" t="str">
        <f>F10</f>
        <v>z1</v>
      </c>
      <c r="K28" s="1" t="str">
        <f>K10</f>
        <v>z3</v>
      </c>
    </row>
    <row r="29" spans="1:19" x14ac:dyDescent="0.25">
      <c r="F29" s="41" t="s">
        <v>259</v>
      </c>
      <c r="G29" s="41" t="s">
        <v>340</v>
      </c>
      <c r="H29" s="41" t="s">
        <v>341</v>
      </c>
      <c r="I29" s="41" t="s">
        <v>342</v>
      </c>
      <c r="K29" s="41" t="s">
        <v>259</v>
      </c>
      <c r="L29" s="41" t="s">
        <v>340</v>
      </c>
      <c r="M29" s="41" t="s">
        <v>341</v>
      </c>
      <c r="N29" s="41" t="s">
        <v>342</v>
      </c>
    </row>
    <row r="30" spans="1:19" x14ac:dyDescent="0.25">
      <c r="F30" s="41" t="s">
        <v>250</v>
      </c>
      <c r="G30" s="37" t="b">
        <f t="shared" ref="G30:G35" si="15">G12&gt;I12</f>
        <v>1</v>
      </c>
      <c r="H30" s="37" t="b">
        <f t="shared" ref="H30:H35" si="16">H12&gt;I12</f>
        <v>1</v>
      </c>
      <c r="I30" s="37" t="b">
        <f t="shared" ref="I30:I35" si="17">G12&gt;H12</f>
        <v>0</v>
      </c>
      <c r="K30" s="41" t="s">
        <v>250</v>
      </c>
      <c r="L30" s="37" t="b">
        <f t="shared" ref="L30:L35" si="18">L12&gt;N12</f>
        <v>1</v>
      </c>
      <c r="M30" s="37" t="b">
        <f t="shared" ref="M30:M35" si="19">M12&gt;N12</f>
        <v>1</v>
      </c>
      <c r="N30" s="37" t="b">
        <f t="shared" ref="N30:N35" si="20">L12&gt;M12</f>
        <v>0</v>
      </c>
    </row>
    <row r="31" spans="1:19" x14ac:dyDescent="0.25">
      <c r="F31" s="41" t="s">
        <v>251</v>
      </c>
      <c r="G31" s="37" t="b">
        <f t="shared" si="15"/>
        <v>0</v>
      </c>
      <c r="H31" s="37" t="b">
        <f t="shared" si="16"/>
        <v>1</v>
      </c>
      <c r="I31" s="37" t="b">
        <f t="shared" si="17"/>
        <v>0</v>
      </c>
      <c r="K31" s="41" t="s">
        <v>251</v>
      </c>
      <c r="L31" s="37" t="b">
        <f t="shared" si="18"/>
        <v>0</v>
      </c>
      <c r="M31" s="37" t="b">
        <f t="shared" si="19"/>
        <v>1</v>
      </c>
      <c r="N31" s="37" t="b">
        <f t="shared" si="20"/>
        <v>0</v>
      </c>
    </row>
    <row r="32" spans="1:19" x14ac:dyDescent="0.25">
      <c r="F32" s="41" t="s">
        <v>252</v>
      </c>
      <c r="G32" s="37" t="b">
        <f t="shared" si="15"/>
        <v>1</v>
      </c>
      <c r="H32" s="37" t="b">
        <f t="shared" si="16"/>
        <v>0</v>
      </c>
      <c r="I32" s="37" t="b">
        <f t="shared" si="17"/>
        <v>1</v>
      </c>
      <c r="K32" s="41" t="s">
        <v>252</v>
      </c>
      <c r="L32" s="37" t="b">
        <f t="shared" si="18"/>
        <v>1</v>
      </c>
      <c r="M32" s="37" t="b">
        <f t="shared" si="19"/>
        <v>0</v>
      </c>
      <c r="N32" s="37" t="b">
        <f t="shared" si="20"/>
        <v>1</v>
      </c>
    </row>
    <row r="33" spans="1:14" x14ac:dyDescent="0.25">
      <c r="F33" s="41" t="s">
        <v>253</v>
      </c>
      <c r="G33" s="37" t="b">
        <f t="shared" si="15"/>
        <v>1</v>
      </c>
      <c r="H33" s="37" t="b">
        <f t="shared" si="16"/>
        <v>0</v>
      </c>
      <c r="I33" s="37" t="b">
        <f t="shared" si="17"/>
        <v>1</v>
      </c>
      <c r="K33" s="41" t="s">
        <v>253</v>
      </c>
      <c r="L33" s="37" t="b">
        <f t="shared" si="18"/>
        <v>1</v>
      </c>
      <c r="M33" s="37" t="b">
        <f t="shared" si="19"/>
        <v>0</v>
      </c>
      <c r="N33" s="37" t="b">
        <f t="shared" si="20"/>
        <v>1</v>
      </c>
    </row>
    <row r="34" spans="1:14" x14ac:dyDescent="0.25">
      <c r="F34" s="41" t="s">
        <v>254</v>
      </c>
      <c r="G34" s="37" t="b">
        <f t="shared" si="15"/>
        <v>1</v>
      </c>
      <c r="H34" s="37" t="b">
        <f t="shared" si="16"/>
        <v>0</v>
      </c>
      <c r="I34" s="37" t="b">
        <f t="shared" si="17"/>
        <v>1</v>
      </c>
      <c r="K34" s="41" t="s">
        <v>254</v>
      </c>
      <c r="L34" s="37" t="b">
        <f t="shared" si="18"/>
        <v>1</v>
      </c>
      <c r="M34" s="37" t="b">
        <f t="shared" si="19"/>
        <v>0</v>
      </c>
      <c r="N34" s="37" t="b">
        <f t="shared" si="20"/>
        <v>1</v>
      </c>
    </row>
    <row r="35" spans="1:14" x14ac:dyDescent="0.25">
      <c r="F35" s="41" t="s">
        <v>255</v>
      </c>
      <c r="G35" s="37" t="b">
        <f t="shared" si="15"/>
        <v>1</v>
      </c>
      <c r="H35" s="37" t="b">
        <f t="shared" si="16"/>
        <v>0</v>
      </c>
      <c r="I35" s="37" t="b">
        <f t="shared" si="17"/>
        <v>1</v>
      </c>
      <c r="K35" s="41" t="s">
        <v>255</v>
      </c>
      <c r="L35" s="37" t="b">
        <f t="shared" si="18"/>
        <v>1</v>
      </c>
      <c r="M35" s="37" t="b">
        <f t="shared" si="19"/>
        <v>0</v>
      </c>
      <c r="N35" s="37" t="b">
        <f t="shared" si="20"/>
        <v>1</v>
      </c>
    </row>
    <row r="39" spans="1:14" x14ac:dyDescent="0.25">
      <c r="A39" s="50" t="s">
        <v>373</v>
      </c>
      <c r="B39" s="58" t="str">
        <f>A19</f>
        <v>def</v>
      </c>
      <c r="C39" s="58"/>
      <c r="D39" s="58" t="str">
        <f>F19</f>
        <v>s1</v>
      </c>
      <c r="E39" s="58"/>
      <c r="F39" s="58" t="str">
        <f>K19</f>
        <v>s2</v>
      </c>
      <c r="G39" s="58"/>
      <c r="H39" s="58" t="str">
        <f>P19</f>
        <v>s3</v>
      </c>
      <c r="I39" s="58"/>
    </row>
    <row r="40" spans="1:14" x14ac:dyDescent="0.25">
      <c r="A40" s="50" t="s">
        <v>259</v>
      </c>
      <c r="B40" s="50" t="s">
        <v>340</v>
      </c>
      <c r="C40" s="50" t="s">
        <v>341</v>
      </c>
      <c r="D40" s="50" t="str">
        <f>B40</f>
        <v>My &gt; BST</v>
      </c>
      <c r="E40" s="50" t="str">
        <f>C40</f>
        <v>Th &gt; BST</v>
      </c>
      <c r="F40" s="50" t="str">
        <f t="shared" ref="F40:I40" si="21">D40</f>
        <v>My &gt; BST</v>
      </c>
      <c r="G40" s="50" t="str">
        <f t="shared" si="21"/>
        <v>Th &gt; BST</v>
      </c>
      <c r="H40" s="50" t="str">
        <f t="shared" si="21"/>
        <v>My &gt; BST</v>
      </c>
      <c r="I40" s="50" t="str">
        <f t="shared" si="21"/>
        <v>Th &gt; BST</v>
      </c>
    </row>
    <row r="41" spans="1:14" x14ac:dyDescent="0.25">
      <c r="A41" s="50" t="s">
        <v>250</v>
      </c>
      <c r="B41" s="51" t="b">
        <f>B21</f>
        <v>0</v>
      </c>
      <c r="C41" s="51" t="b">
        <f>C21</f>
        <v>0</v>
      </c>
      <c r="D41" s="51" t="b">
        <f>G21</f>
        <v>1</v>
      </c>
      <c r="E41" s="51" t="b">
        <f>H21</f>
        <v>1</v>
      </c>
      <c r="F41" s="51" t="b">
        <f>L21</f>
        <v>0</v>
      </c>
      <c r="G41" s="51" t="b">
        <f>M21</f>
        <v>0</v>
      </c>
      <c r="H41" s="51" t="b">
        <f>Q21</f>
        <v>0</v>
      </c>
      <c r="I41" s="51" t="b">
        <f>R21</f>
        <v>0</v>
      </c>
    </row>
    <row r="42" spans="1:14" x14ac:dyDescent="0.25">
      <c r="A42" s="50" t="s">
        <v>251</v>
      </c>
      <c r="B42" s="51" t="b">
        <f t="shared" ref="B42:C42" si="22">B22</f>
        <v>0</v>
      </c>
      <c r="C42" s="51" t="b">
        <f t="shared" si="22"/>
        <v>0</v>
      </c>
      <c r="D42" s="51" t="b">
        <f t="shared" ref="D42:E42" si="23">G22</f>
        <v>1</v>
      </c>
      <c r="E42" s="51" t="b">
        <f t="shared" si="23"/>
        <v>1</v>
      </c>
      <c r="F42" s="51" t="b">
        <f t="shared" ref="F42:G42" si="24">L22</f>
        <v>0</v>
      </c>
      <c r="G42" s="51" t="b">
        <f t="shared" si="24"/>
        <v>0</v>
      </c>
      <c r="H42" s="51" t="b">
        <f t="shared" ref="H42:I42" si="25">Q22</f>
        <v>0</v>
      </c>
      <c r="I42" s="51" t="b">
        <f t="shared" si="25"/>
        <v>0</v>
      </c>
    </row>
    <row r="43" spans="1:14" x14ac:dyDescent="0.25">
      <c r="A43" s="50" t="s">
        <v>252</v>
      </c>
      <c r="B43" s="51" t="b">
        <f t="shared" ref="B43:C43" si="26">B23</f>
        <v>0</v>
      </c>
      <c r="C43" s="51" t="b">
        <f t="shared" si="26"/>
        <v>0</v>
      </c>
      <c r="D43" s="51" t="b">
        <f t="shared" ref="D43:E43" si="27">G23</f>
        <v>1</v>
      </c>
      <c r="E43" s="51" t="b">
        <f t="shared" si="27"/>
        <v>0</v>
      </c>
      <c r="F43" s="51" t="b">
        <f t="shared" ref="F43:G43" si="28">L23</f>
        <v>1</v>
      </c>
      <c r="G43" s="51" t="b">
        <f t="shared" si="28"/>
        <v>0</v>
      </c>
      <c r="H43" s="51" t="b">
        <f t="shared" ref="H43:I43" si="29">Q23</f>
        <v>1</v>
      </c>
      <c r="I43" s="51" t="b">
        <f t="shared" si="29"/>
        <v>0</v>
      </c>
    </row>
    <row r="44" spans="1:14" x14ac:dyDescent="0.25">
      <c r="A44" s="50" t="s">
        <v>253</v>
      </c>
      <c r="B44" s="51" t="b">
        <f t="shared" ref="B44:C44" si="30">B24</f>
        <v>0</v>
      </c>
      <c r="C44" s="51" t="b">
        <f t="shared" si="30"/>
        <v>0</v>
      </c>
      <c r="D44" s="51" t="b">
        <f t="shared" ref="D44:E44" si="31">G24</f>
        <v>1</v>
      </c>
      <c r="E44" s="51" t="b">
        <f t="shared" si="31"/>
        <v>0</v>
      </c>
      <c r="F44" s="51" t="b">
        <f t="shared" ref="F44:G44" si="32">L24</f>
        <v>1</v>
      </c>
      <c r="G44" s="51" t="b">
        <f t="shared" si="32"/>
        <v>0</v>
      </c>
      <c r="H44" s="51" t="b">
        <f t="shared" ref="H44:I44" si="33">Q24</f>
        <v>1</v>
      </c>
      <c r="I44" s="51" t="b">
        <f t="shared" si="33"/>
        <v>0</v>
      </c>
    </row>
    <row r="45" spans="1:14" x14ac:dyDescent="0.25">
      <c r="A45" s="50" t="s">
        <v>254</v>
      </c>
      <c r="B45" s="51" t="b">
        <f t="shared" ref="B45:C45" si="34">B25</f>
        <v>0</v>
      </c>
      <c r="C45" s="51" t="b">
        <f t="shared" si="34"/>
        <v>0</v>
      </c>
      <c r="D45" s="51" t="b">
        <f t="shared" ref="D45:E45" si="35">G25</f>
        <v>1</v>
      </c>
      <c r="E45" s="51" t="b">
        <f t="shared" si="35"/>
        <v>0</v>
      </c>
      <c r="F45" s="51" t="b">
        <f t="shared" ref="F45:G45" si="36">L25</f>
        <v>1</v>
      </c>
      <c r="G45" s="51" t="b">
        <f t="shared" si="36"/>
        <v>0</v>
      </c>
      <c r="H45" s="51" t="b">
        <f t="shared" ref="H45:I45" si="37">Q25</f>
        <v>1</v>
      </c>
      <c r="I45" s="51" t="b">
        <f t="shared" si="37"/>
        <v>0</v>
      </c>
    </row>
    <row r="46" spans="1:14" x14ac:dyDescent="0.25">
      <c r="A46" s="50" t="s">
        <v>255</v>
      </c>
      <c r="B46" s="51" t="b">
        <f t="shared" ref="B46:C46" si="38">B26</f>
        <v>0</v>
      </c>
      <c r="C46" s="51" t="b">
        <f t="shared" si="38"/>
        <v>0</v>
      </c>
      <c r="D46" s="51" t="b">
        <f t="shared" ref="D46:E46" si="39">G26</f>
        <v>1</v>
      </c>
      <c r="E46" s="51" t="b">
        <f t="shared" si="39"/>
        <v>0</v>
      </c>
      <c r="F46" s="51" t="b">
        <f t="shared" ref="F46:G46" si="40">L26</f>
        <v>1</v>
      </c>
      <c r="G46" s="51" t="b">
        <f t="shared" si="40"/>
        <v>0</v>
      </c>
      <c r="H46" s="51" t="b">
        <f t="shared" ref="H46:I46" si="41">Q26</f>
        <v>1</v>
      </c>
      <c r="I46" s="51" t="b">
        <f t="shared" si="41"/>
        <v>0</v>
      </c>
    </row>
    <row r="47" spans="1:14" x14ac:dyDescent="0.25">
      <c r="A47" s="50" t="s">
        <v>374</v>
      </c>
      <c r="B47" s="51" t="str">
        <f>'M vs T (bst)'!A9</f>
        <v>274</v>
      </c>
      <c r="C47" s="51" t="str">
        <f>'M vs T (bst)'!A18</f>
        <v>1044</v>
      </c>
      <c r="D47" s="51" t="str">
        <f>'M vs T (bst)'!E9</f>
        <v>306</v>
      </c>
      <c r="E47" s="51" t="str">
        <f>'M vs T (bst)'!E18</f>
        <v>982</v>
      </c>
      <c r="F47" s="51" t="str">
        <f>'M vs T (bst)'!J9</f>
        <v>308</v>
      </c>
      <c r="G47" s="51" t="str">
        <f>'M vs T (bst)'!J18</f>
        <v>888</v>
      </c>
      <c r="H47" s="51" t="str">
        <f>'M vs T (bst)'!O9</f>
        <v>348</v>
      </c>
      <c r="I47" s="51" t="str">
        <f>'M vs T (bst)'!O18</f>
        <v>1028</v>
      </c>
    </row>
    <row r="48" spans="1:14" x14ac:dyDescent="0.25">
      <c r="A48" s="32"/>
      <c r="B48" s="32"/>
      <c r="C48" s="32"/>
      <c r="D48" s="32"/>
      <c r="E48" s="32"/>
      <c r="F48" s="32"/>
      <c r="G48" s="32"/>
      <c r="H48" s="32"/>
      <c r="I48" s="32"/>
    </row>
    <row r="49" spans="1:9" x14ac:dyDescent="0.25">
      <c r="A49" s="50" t="s">
        <v>373</v>
      </c>
      <c r="B49" s="58" t="str">
        <f>F28</f>
        <v>z1</v>
      </c>
      <c r="C49" s="58"/>
      <c r="D49" s="58" t="str">
        <f>K28</f>
        <v>z3</v>
      </c>
      <c r="E49" s="58"/>
      <c r="F49" s="32"/>
      <c r="G49" s="32"/>
      <c r="H49" s="32"/>
      <c r="I49" s="32"/>
    </row>
    <row r="50" spans="1:9" x14ac:dyDescent="0.25">
      <c r="A50" s="50" t="s">
        <v>259</v>
      </c>
      <c r="B50" s="50" t="str">
        <f>H40</f>
        <v>My &gt; BST</v>
      </c>
      <c r="C50" s="50" t="str">
        <f>I40</f>
        <v>Th &gt; BST</v>
      </c>
      <c r="D50" s="50" t="str">
        <f>B50</f>
        <v>My &gt; BST</v>
      </c>
      <c r="E50" s="50" t="str">
        <f>C50</f>
        <v>Th &gt; BST</v>
      </c>
      <c r="F50" s="32"/>
      <c r="G50" s="32"/>
      <c r="H50" s="32"/>
      <c r="I50" s="32"/>
    </row>
    <row r="51" spans="1:9" x14ac:dyDescent="0.25">
      <c r="A51" s="50" t="s">
        <v>250</v>
      </c>
      <c r="B51" s="51" t="b">
        <f t="shared" ref="B51:C56" si="42">G30</f>
        <v>1</v>
      </c>
      <c r="C51" s="51" t="b">
        <f t="shared" si="42"/>
        <v>1</v>
      </c>
      <c r="D51" s="51" t="b">
        <f t="shared" ref="D51:E56" si="43">L30</f>
        <v>1</v>
      </c>
      <c r="E51" s="51" t="b">
        <f t="shared" si="43"/>
        <v>1</v>
      </c>
      <c r="F51" s="32"/>
      <c r="G51" s="32"/>
      <c r="H51" s="32"/>
      <c r="I51" s="32"/>
    </row>
    <row r="52" spans="1:9" x14ac:dyDescent="0.25">
      <c r="A52" s="50" t="s">
        <v>251</v>
      </c>
      <c r="B52" s="51" t="b">
        <f t="shared" si="42"/>
        <v>0</v>
      </c>
      <c r="C52" s="51" t="b">
        <f t="shared" si="42"/>
        <v>1</v>
      </c>
      <c r="D52" s="51" t="b">
        <f t="shared" si="43"/>
        <v>0</v>
      </c>
      <c r="E52" s="51" t="b">
        <f t="shared" si="43"/>
        <v>1</v>
      </c>
      <c r="F52" s="32"/>
      <c r="G52" s="32"/>
      <c r="H52" s="32"/>
      <c r="I52" s="32"/>
    </row>
    <row r="53" spans="1:9" x14ac:dyDescent="0.25">
      <c r="A53" s="50" t="s">
        <v>252</v>
      </c>
      <c r="B53" s="51" t="b">
        <f t="shared" si="42"/>
        <v>1</v>
      </c>
      <c r="C53" s="51" t="b">
        <f t="shared" si="42"/>
        <v>0</v>
      </c>
      <c r="D53" s="51" t="b">
        <f t="shared" si="43"/>
        <v>1</v>
      </c>
      <c r="E53" s="51" t="b">
        <f t="shared" si="43"/>
        <v>0</v>
      </c>
      <c r="F53" s="32"/>
      <c r="G53" s="32"/>
      <c r="H53" s="32"/>
      <c r="I53" s="32"/>
    </row>
    <row r="54" spans="1:9" x14ac:dyDescent="0.25">
      <c r="A54" s="50" t="s">
        <v>253</v>
      </c>
      <c r="B54" s="51" t="b">
        <f t="shared" si="42"/>
        <v>1</v>
      </c>
      <c r="C54" s="51" t="b">
        <f t="shared" si="42"/>
        <v>0</v>
      </c>
      <c r="D54" s="51" t="b">
        <f t="shared" si="43"/>
        <v>1</v>
      </c>
      <c r="E54" s="51" t="b">
        <f t="shared" si="43"/>
        <v>0</v>
      </c>
      <c r="F54" s="32"/>
      <c r="G54" s="32"/>
      <c r="H54" s="32"/>
      <c r="I54" s="32"/>
    </row>
    <row r="55" spans="1:9" x14ac:dyDescent="0.25">
      <c r="A55" s="50" t="s">
        <v>254</v>
      </c>
      <c r="B55" s="51" t="b">
        <f t="shared" si="42"/>
        <v>1</v>
      </c>
      <c r="C55" s="51" t="b">
        <f t="shared" si="42"/>
        <v>0</v>
      </c>
      <c r="D55" s="51" t="b">
        <f t="shared" si="43"/>
        <v>1</v>
      </c>
      <c r="E55" s="51" t="b">
        <f t="shared" si="43"/>
        <v>0</v>
      </c>
      <c r="F55" s="32"/>
      <c r="G55" s="32"/>
      <c r="H55" s="32"/>
      <c r="I55" s="32"/>
    </row>
    <row r="56" spans="1:9" x14ac:dyDescent="0.25">
      <c r="A56" s="50" t="s">
        <v>255</v>
      </c>
      <c r="B56" s="51" t="b">
        <f t="shared" si="42"/>
        <v>1</v>
      </c>
      <c r="C56" s="51" t="b">
        <f t="shared" si="42"/>
        <v>0</v>
      </c>
      <c r="D56" s="51" t="b">
        <f t="shared" si="43"/>
        <v>1</v>
      </c>
      <c r="E56" s="51" t="b">
        <f t="shared" si="43"/>
        <v>0</v>
      </c>
      <c r="F56" s="32"/>
      <c r="G56" s="32"/>
      <c r="H56" s="32"/>
      <c r="I56" s="32"/>
    </row>
    <row r="57" spans="1:9" x14ac:dyDescent="0.25">
      <c r="A57" s="50" t="s">
        <v>374</v>
      </c>
      <c r="B57" s="51" t="str">
        <f>'M vs T (bst)'!T9</f>
        <v>344</v>
      </c>
      <c r="C57" s="51" t="str">
        <f>'M vs T (bst)'!T18</f>
        <v>856</v>
      </c>
      <c r="D57" s="51" t="str">
        <f>'M vs T (bst)'!Y9</f>
        <v>290</v>
      </c>
      <c r="E57" s="51" t="str">
        <f>'M vs T (bst)'!Y18</f>
        <v>910</v>
      </c>
      <c r="F57" s="32"/>
      <c r="G57" s="32"/>
      <c r="H57" s="32"/>
      <c r="I57" s="32"/>
    </row>
  </sheetData>
  <mergeCells count="6">
    <mergeCell ref="D49:E49"/>
    <mergeCell ref="B49:C49"/>
    <mergeCell ref="H39:I39"/>
    <mergeCell ref="F39:G39"/>
    <mergeCell ref="D39:E39"/>
    <mergeCell ref="B39:C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zoomScaleNormal="100" workbookViewId="0">
      <selection activeCell="C2" sqref="C2:C10"/>
    </sheetView>
  </sheetViews>
  <sheetFormatPr defaultRowHeight="12" x14ac:dyDescent="0.25"/>
  <cols>
    <col min="1" max="1" width="30.5703125" style="29" bestFit="1" customWidth="1"/>
    <col min="2" max="2" width="9.140625" style="30"/>
    <col min="3" max="3" width="16.42578125" style="34" customWidth="1"/>
    <col min="4" max="4" width="11" style="29" bestFit="1" customWidth="1"/>
    <col min="5" max="5" width="10.42578125" style="29" bestFit="1" customWidth="1"/>
    <col min="6" max="7" width="12.28515625" style="29" bestFit="1" customWidth="1"/>
    <col min="8" max="8" width="14.85546875" style="29" bestFit="1" customWidth="1"/>
    <col min="9" max="9" width="9.140625" style="29"/>
    <col min="10" max="10" width="13.140625" style="29" bestFit="1" customWidth="1"/>
    <col min="11" max="11" width="12.5703125" style="29" bestFit="1" customWidth="1"/>
    <col min="12" max="12" width="16.42578125" style="29" bestFit="1" customWidth="1"/>
    <col min="13" max="14" width="12.5703125" style="29" bestFit="1" customWidth="1"/>
    <col min="15" max="15" width="8.42578125" style="29" bestFit="1" customWidth="1"/>
    <col min="16" max="16" width="9.140625" style="29"/>
    <col min="17" max="17" width="19.5703125" style="29" bestFit="1" customWidth="1"/>
    <col min="18" max="21" width="12.5703125" style="29" bestFit="1" customWidth="1"/>
    <col min="22" max="22" width="8.42578125" style="29" bestFit="1" customWidth="1"/>
    <col min="23" max="23" width="9.140625" style="29"/>
    <col min="24" max="24" width="19.5703125" style="29" bestFit="1" customWidth="1"/>
    <col min="25" max="28" width="12.5703125" style="29" bestFit="1" customWidth="1"/>
    <col min="29" max="29" width="8.42578125" style="29" bestFit="1" customWidth="1"/>
    <col min="30" max="30" width="9.140625" style="29"/>
    <col min="31" max="31" width="19.5703125" style="29" bestFit="1" customWidth="1"/>
    <col min="32" max="35" width="12.5703125" style="29" bestFit="1" customWidth="1"/>
    <col min="36" max="36" width="8.42578125" style="29" bestFit="1" customWidth="1"/>
    <col min="37" max="16384" width="9.140625" style="29"/>
  </cols>
  <sheetData>
    <row r="1" spans="1:14" ht="12.75" x14ac:dyDescent="0.25">
      <c r="A1" s="29" t="s">
        <v>242</v>
      </c>
      <c r="B1" s="30">
        <v>1</v>
      </c>
      <c r="C1" s="2" t="str">
        <f>A2</f>
        <v>(0.361,0.2635)</v>
      </c>
      <c r="D1" s="2" t="s">
        <v>243</v>
      </c>
      <c r="E1" s="2" t="s">
        <v>244</v>
      </c>
      <c r="F1" s="2" t="s">
        <v>245</v>
      </c>
      <c r="G1" s="2" t="s">
        <v>246</v>
      </c>
      <c r="H1" s="2" t="s">
        <v>247</v>
      </c>
      <c r="J1" s="31" t="s">
        <v>248</v>
      </c>
      <c r="K1" s="31"/>
      <c r="L1" s="31" t="s">
        <v>249</v>
      </c>
    </row>
    <row r="2" spans="1:14" ht="12.75" x14ac:dyDescent="0.25">
      <c r="A2" s="29" t="s">
        <v>257</v>
      </c>
      <c r="C2" s="2" t="s">
        <v>250</v>
      </c>
      <c r="D2" s="3">
        <f t="shared" ref="D2:D10" si="0">A3</f>
        <v>531449.77300000004</v>
      </c>
      <c r="E2" s="3">
        <f t="shared" ref="E2:E10" si="1">A12</f>
        <v>568097.0895</v>
      </c>
      <c r="F2" s="3">
        <f t="shared" ref="F2:F10" si="2">A21</f>
        <v>568069.94900000002</v>
      </c>
      <c r="G2" s="3">
        <f t="shared" ref="G2:G10" si="3">A30</f>
        <v>90000</v>
      </c>
      <c r="H2" s="3">
        <f t="shared" ref="H2:H10" si="4">A39</f>
        <v>90000</v>
      </c>
      <c r="J2" s="32">
        <f>MAX(D2:H2)</f>
        <v>568097.0895</v>
      </c>
      <c r="K2" s="32"/>
      <c r="L2" s="32" t="str">
        <f>HLOOKUP(J2,D2:$H$12,N2,FALSE)</f>
        <v>OptOpt_BB</v>
      </c>
      <c r="N2" s="32">
        <v>11</v>
      </c>
    </row>
    <row r="3" spans="1:14" ht="12.75" x14ac:dyDescent="0.25">
      <c r="A3" s="29">
        <v>531449.77300000004</v>
      </c>
      <c r="C3" s="2" t="s">
        <v>251</v>
      </c>
      <c r="D3" s="3">
        <f t="shared" si="0"/>
        <v>542433.50699999998</v>
      </c>
      <c r="E3" s="3">
        <f t="shared" si="1"/>
        <v>568100.51500000001</v>
      </c>
      <c r="F3" s="3">
        <f t="shared" si="2"/>
        <v>568106.31200000003</v>
      </c>
      <c r="G3" s="3">
        <f t="shared" si="3"/>
        <v>90000</v>
      </c>
      <c r="H3" s="3">
        <f t="shared" si="4"/>
        <v>90000</v>
      </c>
      <c r="J3" s="32">
        <f t="shared" ref="J3:J9" si="5">MAX(D3:H3)</f>
        <v>568106.31200000003</v>
      </c>
      <c r="K3" s="32"/>
      <c r="L3" s="32" t="str">
        <f>HLOOKUP(J3,D3:$H$12,N3,FALSE)</f>
        <v>NoneOpt_NBB</v>
      </c>
      <c r="N3" s="32">
        <v>10</v>
      </c>
    </row>
    <row r="4" spans="1:14" ht="12.75" x14ac:dyDescent="0.25">
      <c r="A4" s="29">
        <v>542433.50699999998</v>
      </c>
      <c r="C4" s="2" t="s">
        <v>252</v>
      </c>
      <c r="D4" s="3">
        <f t="shared" si="0"/>
        <v>165000</v>
      </c>
      <c r="E4" s="3">
        <f t="shared" si="1"/>
        <v>158726.54199999999</v>
      </c>
      <c r="F4" s="3">
        <f t="shared" si="2"/>
        <v>40000</v>
      </c>
      <c r="G4" s="3">
        <f t="shared" si="3"/>
        <v>163123.16099999999</v>
      </c>
      <c r="H4" s="3">
        <f t="shared" si="4"/>
        <v>40000</v>
      </c>
      <c r="J4" s="32">
        <f t="shared" si="5"/>
        <v>165000</v>
      </c>
      <c r="K4" s="32"/>
      <c r="L4" s="32" t="str">
        <f>HLOOKUP(J4,D4:$H$12,N4,FALSE)</f>
        <v>OptOpt_EB</v>
      </c>
      <c r="N4" s="32">
        <v>9</v>
      </c>
    </row>
    <row r="5" spans="1:14" ht="12.75" x14ac:dyDescent="0.25">
      <c r="A5" s="29">
        <v>165000</v>
      </c>
      <c r="C5" s="2" t="s">
        <v>253</v>
      </c>
      <c r="D5" s="3">
        <f t="shared" si="0"/>
        <v>165000</v>
      </c>
      <c r="E5" s="3">
        <f t="shared" si="1"/>
        <v>158702.35500000001</v>
      </c>
      <c r="F5" s="3">
        <f t="shared" si="2"/>
        <v>40000</v>
      </c>
      <c r="G5" s="3">
        <f t="shared" si="3"/>
        <v>163114.76775</v>
      </c>
      <c r="H5" s="3">
        <f t="shared" si="4"/>
        <v>40000</v>
      </c>
      <c r="J5" s="32">
        <f t="shared" si="5"/>
        <v>165000</v>
      </c>
      <c r="K5" s="32"/>
      <c r="L5" s="32" t="str">
        <f>HLOOKUP(J5,D5:$H$12,N5,FALSE)</f>
        <v>OptOpt_EB</v>
      </c>
      <c r="N5" s="32">
        <v>8</v>
      </c>
    </row>
    <row r="6" spans="1:14" ht="12.75" x14ac:dyDescent="0.25">
      <c r="A6" s="29">
        <v>165000</v>
      </c>
      <c r="C6" s="2" t="s">
        <v>254</v>
      </c>
      <c r="D6" s="3">
        <f t="shared" si="0"/>
        <v>165000</v>
      </c>
      <c r="E6" s="3">
        <f t="shared" si="1"/>
        <v>160591.73874999999</v>
      </c>
      <c r="F6" s="3">
        <f t="shared" si="2"/>
        <v>40000</v>
      </c>
      <c r="G6" s="3">
        <f t="shared" si="3"/>
        <v>161563.55074999999</v>
      </c>
      <c r="H6" s="3">
        <f t="shared" si="4"/>
        <v>40000</v>
      </c>
      <c r="J6" s="32">
        <f t="shared" si="5"/>
        <v>165000</v>
      </c>
      <c r="K6" s="32"/>
      <c r="L6" s="32" t="str">
        <f>HLOOKUP(J6,D6:$H$12,N6,FALSE)</f>
        <v>OptOpt_EB</v>
      </c>
      <c r="N6" s="32">
        <v>7</v>
      </c>
    </row>
    <row r="7" spans="1:14" ht="12.75" x14ac:dyDescent="0.25">
      <c r="A7" s="29">
        <v>165000</v>
      </c>
      <c r="C7" s="2" t="s">
        <v>255</v>
      </c>
      <c r="D7" s="3">
        <f t="shared" si="0"/>
        <v>165000</v>
      </c>
      <c r="E7" s="3">
        <f t="shared" si="1"/>
        <v>160636.59299999999</v>
      </c>
      <c r="F7" s="3">
        <f t="shared" si="2"/>
        <v>40000</v>
      </c>
      <c r="G7" s="3">
        <f t="shared" si="3"/>
        <v>161536.74650000001</v>
      </c>
      <c r="H7" s="3">
        <f t="shared" si="4"/>
        <v>40000</v>
      </c>
      <c r="J7" s="32">
        <f t="shared" si="5"/>
        <v>165000</v>
      </c>
      <c r="K7" s="32"/>
      <c r="L7" s="32" t="str">
        <f>HLOOKUP(J7,D7:$H$12,N7,FALSE)</f>
        <v>OptOpt_EB</v>
      </c>
      <c r="N7" s="32">
        <v>6</v>
      </c>
    </row>
    <row r="8" spans="1:14" ht="12.75" x14ac:dyDescent="0.25">
      <c r="A8" s="29">
        <v>165000</v>
      </c>
      <c r="C8" s="2" t="s">
        <v>256</v>
      </c>
      <c r="D8" s="3">
        <f t="shared" si="0"/>
        <v>141852.37</v>
      </c>
      <c r="E8" s="3">
        <f t="shared" si="1"/>
        <v>116829.88924999999</v>
      </c>
      <c r="F8" s="3">
        <f t="shared" si="2"/>
        <v>98886.164000000004</v>
      </c>
      <c r="G8" s="3">
        <f t="shared" si="3"/>
        <v>77117.694000000003</v>
      </c>
      <c r="H8" s="3">
        <f t="shared" si="4"/>
        <v>70000</v>
      </c>
      <c r="J8" s="32">
        <f t="shared" si="5"/>
        <v>141852.37</v>
      </c>
      <c r="K8" s="32"/>
      <c r="L8" s="32" t="str">
        <f>HLOOKUP(J8,D8:$H$12,N8,FALSE)</f>
        <v>OptOpt_EB</v>
      </c>
      <c r="N8" s="32">
        <v>5</v>
      </c>
    </row>
    <row r="9" spans="1:14" ht="12.75" x14ac:dyDescent="0.25">
      <c r="A9" s="29">
        <v>141852.37</v>
      </c>
      <c r="C9" s="33" t="s">
        <v>239</v>
      </c>
      <c r="D9" s="3">
        <f t="shared" si="0"/>
        <v>1090000</v>
      </c>
      <c r="E9" s="3">
        <f t="shared" si="1"/>
        <v>1090000</v>
      </c>
      <c r="F9" s="3">
        <f t="shared" si="2"/>
        <v>1590000</v>
      </c>
      <c r="G9" s="3">
        <f t="shared" si="3"/>
        <v>2090000</v>
      </c>
      <c r="H9" s="3">
        <f t="shared" si="4"/>
        <v>2590000</v>
      </c>
      <c r="J9" s="32">
        <f t="shared" si="5"/>
        <v>2590000</v>
      </c>
      <c r="K9" s="32"/>
      <c r="L9" s="32" t="str">
        <f>HLOOKUP(J9,D9:$H$12,N9,FALSE)</f>
        <v>NoneNone_NBNB</v>
      </c>
      <c r="N9" s="32">
        <v>4</v>
      </c>
    </row>
    <row r="10" spans="1:14" ht="12.75" x14ac:dyDescent="0.25">
      <c r="A10" s="29">
        <v>1090000</v>
      </c>
      <c r="C10" s="33" t="s">
        <v>240</v>
      </c>
      <c r="D10" s="3">
        <f t="shared" si="0"/>
        <v>0.5</v>
      </c>
      <c r="E10" s="3">
        <f t="shared" si="1"/>
        <v>0.5</v>
      </c>
      <c r="F10" s="3">
        <f t="shared" si="2"/>
        <v>0.33333333333333298</v>
      </c>
      <c r="G10" s="3">
        <f t="shared" si="3"/>
        <v>0.16666666666666599</v>
      </c>
      <c r="H10" s="3">
        <f t="shared" si="4"/>
        <v>0</v>
      </c>
      <c r="J10" s="31"/>
      <c r="K10" s="31"/>
      <c r="L10" s="32"/>
      <c r="N10" s="32"/>
    </row>
    <row r="11" spans="1:14" ht="12.75" x14ac:dyDescent="0.25">
      <c r="A11" s="29">
        <v>0.5</v>
      </c>
      <c r="J11" s="32"/>
      <c r="K11" s="32"/>
      <c r="L11" s="32"/>
      <c r="N11" s="32"/>
    </row>
    <row r="12" spans="1:14" ht="12.75" x14ac:dyDescent="0.25">
      <c r="A12" s="29">
        <v>568097.0895</v>
      </c>
      <c r="B12" s="30">
        <v>2</v>
      </c>
      <c r="C12" s="2" t="str">
        <f>A48</f>
        <v>(0.921,1.714285714)</v>
      </c>
      <c r="D12" s="2" t="str">
        <f>D1</f>
        <v>OptOpt_EB</v>
      </c>
      <c r="E12" s="2" t="str">
        <f t="shared" ref="E12:H12" si="6">E1</f>
        <v>OptOpt_BB</v>
      </c>
      <c r="F12" s="2" t="str">
        <f t="shared" si="6"/>
        <v>NoneOpt_NBB</v>
      </c>
      <c r="G12" s="2" t="str">
        <f t="shared" si="6"/>
        <v>OptNone_BNB</v>
      </c>
      <c r="H12" s="2" t="str">
        <f t="shared" si="6"/>
        <v>NoneNone_NBNB</v>
      </c>
      <c r="J12" s="31" t="s">
        <v>248</v>
      </c>
      <c r="K12" s="31"/>
      <c r="L12" s="31" t="s">
        <v>249</v>
      </c>
    </row>
    <row r="13" spans="1:14" ht="12.75" x14ac:dyDescent="0.25">
      <c r="A13" s="29">
        <v>568100.51500000001</v>
      </c>
      <c r="C13" s="2" t="str">
        <f t="shared" ref="C13:C21" si="7">C2</f>
        <v>(3, 0)</v>
      </c>
      <c r="D13" s="3">
        <f t="shared" ref="D13:D21" si="8">A49</f>
        <v>209147.42863548</v>
      </c>
      <c r="E13" s="3">
        <f t="shared" ref="E13:E21" si="9">A58</f>
        <v>446792.00002444797</v>
      </c>
      <c r="F13" s="3">
        <f t="shared" ref="F13:F21" si="10">A67</f>
        <v>446699.42859589501</v>
      </c>
      <c r="G13" s="3">
        <f t="shared" ref="G13:G21" si="11">A76</f>
        <v>90000</v>
      </c>
      <c r="H13" s="3">
        <f t="shared" ref="H13:H21" si="12">A85</f>
        <v>90000</v>
      </c>
      <c r="J13" s="32">
        <f>MAX(D13:H13)</f>
        <v>446792.00002444797</v>
      </c>
      <c r="K13" s="32"/>
      <c r="L13" s="32" t="str">
        <f>HLOOKUP(J13,D13:$H$23,N2,FALSE)</f>
        <v>OptOpt_BB</v>
      </c>
      <c r="N13" s="32"/>
    </row>
    <row r="14" spans="1:14" ht="12.75" x14ac:dyDescent="0.25">
      <c r="A14" s="29">
        <v>158726.54199999999</v>
      </c>
      <c r="C14" s="2" t="str">
        <f t="shared" si="7"/>
        <v>(3, 1)</v>
      </c>
      <c r="D14" s="3">
        <f t="shared" si="8"/>
        <v>280837.14290951501</v>
      </c>
      <c r="E14" s="3">
        <f t="shared" si="9"/>
        <v>446296.57145310199</v>
      </c>
      <c r="F14" s="3">
        <f t="shared" si="10"/>
        <v>447136.57145295897</v>
      </c>
      <c r="G14" s="3">
        <f t="shared" si="11"/>
        <v>90000</v>
      </c>
      <c r="H14" s="3">
        <f t="shared" si="12"/>
        <v>90000</v>
      </c>
      <c r="J14" s="32">
        <f t="shared" ref="J14:J20" si="13">MAX(D14:H14)</f>
        <v>447136.57145295897</v>
      </c>
      <c r="K14" s="32"/>
      <c r="L14" s="32" t="str">
        <f>HLOOKUP(J14,D14:$H$23,N3,FALSE)</f>
        <v>NoneOpt_NBB</v>
      </c>
      <c r="N14" s="32"/>
    </row>
    <row r="15" spans="1:14" ht="12.75" x14ac:dyDescent="0.25">
      <c r="A15" s="29">
        <v>158702.35500000001</v>
      </c>
      <c r="C15" s="2" t="str">
        <f t="shared" si="7"/>
        <v>(2, 0)</v>
      </c>
      <c r="D15" s="3">
        <f t="shared" si="8"/>
        <v>165000</v>
      </c>
      <c r="E15" s="3">
        <f t="shared" si="9"/>
        <v>149066.46974999999</v>
      </c>
      <c r="F15" s="3">
        <f t="shared" si="10"/>
        <v>40000</v>
      </c>
      <c r="G15" s="3">
        <f t="shared" si="11"/>
        <v>160227.14775</v>
      </c>
      <c r="H15" s="3">
        <f t="shared" si="12"/>
        <v>40000</v>
      </c>
      <c r="J15" s="32">
        <f t="shared" si="13"/>
        <v>165000</v>
      </c>
      <c r="K15" s="32"/>
      <c r="L15" s="32" t="str">
        <f>HLOOKUP(J15,D15:$H$23,N4,FALSE)</f>
        <v>OptOpt_EB</v>
      </c>
      <c r="N15" s="32"/>
    </row>
    <row r="16" spans="1:14" ht="12.75" x14ac:dyDescent="0.25">
      <c r="A16" s="29">
        <v>160591.73874999999</v>
      </c>
      <c r="C16" s="2" t="str">
        <f t="shared" si="7"/>
        <v>(2, 1)</v>
      </c>
      <c r="D16" s="3">
        <f t="shared" si="8"/>
        <v>165000</v>
      </c>
      <c r="E16" s="3">
        <f t="shared" si="9"/>
        <v>149028.70874999999</v>
      </c>
      <c r="F16" s="3">
        <f t="shared" si="10"/>
        <v>40000</v>
      </c>
      <c r="G16" s="3">
        <f t="shared" si="11"/>
        <v>160130.44274999999</v>
      </c>
      <c r="H16" s="3">
        <f t="shared" si="12"/>
        <v>40000</v>
      </c>
      <c r="J16" s="32">
        <f t="shared" si="13"/>
        <v>165000</v>
      </c>
      <c r="K16" s="32"/>
      <c r="L16" s="32" t="str">
        <f>HLOOKUP(J16,D16:$H$23,N5,FALSE)</f>
        <v>OptOpt_EB</v>
      </c>
      <c r="N16" s="32"/>
    </row>
    <row r="17" spans="1:14" ht="12.75" x14ac:dyDescent="0.25">
      <c r="A17" s="29">
        <v>160636.59299999999</v>
      </c>
      <c r="C17" s="2" t="str">
        <f t="shared" si="7"/>
        <v>(1, 0)</v>
      </c>
      <c r="D17" s="3">
        <f t="shared" si="8"/>
        <v>165000</v>
      </c>
      <c r="E17" s="3">
        <f t="shared" si="9"/>
        <v>153828.26999999999</v>
      </c>
      <c r="F17" s="3">
        <f t="shared" si="10"/>
        <v>40000</v>
      </c>
      <c r="G17" s="3">
        <f t="shared" si="11"/>
        <v>156170.14275</v>
      </c>
      <c r="H17" s="3">
        <f t="shared" si="12"/>
        <v>40000</v>
      </c>
      <c r="J17" s="32">
        <f t="shared" si="13"/>
        <v>165000</v>
      </c>
      <c r="K17" s="32"/>
      <c r="L17" s="32" t="str">
        <f>HLOOKUP(J17,D17:$H$23,N6,FALSE)</f>
        <v>OptOpt_EB</v>
      </c>
      <c r="N17" s="32"/>
    </row>
    <row r="18" spans="1:14" ht="12.75" x14ac:dyDescent="0.25">
      <c r="A18" s="29">
        <v>116829.88924999999</v>
      </c>
      <c r="C18" s="2" t="str">
        <f t="shared" si="7"/>
        <v>(1, 1)</v>
      </c>
      <c r="D18" s="3">
        <f t="shared" si="8"/>
        <v>165000</v>
      </c>
      <c r="E18" s="3">
        <f t="shared" si="9"/>
        <v>153802.25175</v>
      </c>
      <c r="F18" s="3">
        <f t="shared" si="10"/>
        <v>40000</v>
      </c>
      <c r="G18" s="3">
        <f t="shared" si="11"/>
        <v>156186.951</v>
      </c>
      <c r="H18" s="3">
        <f t="shared" si="12"/>
        <v>40000</v>
      </c>
      <c r="J18" s="32">
        <f t="shared" si="13"/>
        <v>165000</v>
      </c>
      <c r="K18" s="32"/>
      <c r="L18" s="32" t="str">
        <f>HLOOKUP(J18,D18:$H$23,N7,FALSE)</f>
        <v>OptOpt_EB</v>
      </c>
      <c r="N18" s="32"/>
    </row>
    <row r="19" spans="1:14" ht="12.75" x14ac:dyDescent="0.25">
      <c r="A19" s="29">
        <v>1090000</v>
      </c>
      <c r="C19" s="2" t="str">
        <f t="shared" si="7"/>
        <v>Inspector</v>
      </c>
      <c r="D19" s="3">
        <f t="shared" si="8"/>
        <v>725761.750953043</v>
      </c>
      <c r="E19" s="3">
        <f t="shared" si="9"/>
        <v>392817.020772535</v>
      </c>
      <c r="F19" s="3">
        <f t="shared" si="10"/>
        <v>341199.432451342</v>
      </c>
      <c r="G19" s="3">
        <f t="shared" si="11"/>
        <v>93730.225749999998</v>
      </c>
      <c r="H19" s="3">
        <f t="shared" si="12"/>
        <v>70000</v>
      </c>
      <c r="J19" s="32">
        <f t="shared" si="13"/>
        <v>725761.750953043</v>
      </c>
      <c r="K19" s="32"/>
      <c r="L19" s="32" t="str">
        <f>HLOOKUP(J19,D19:$H$23,N8,FALSE)</f>
        <v>OptOpt_EB</v>
      </c>
      <c r="N19" s="32"/>
    </row>
    <row r="20" spans="1:14" ht="12.75" x14ac:dyDescent="0.25">
      <c r="A20" s="29">
        <v>0.5</v>
      </c>
      <c r="C20" s="2" t="str">
        <f t="shared" si="7"/>
        <v>State</v>
      </c>
      <c r="D20" s="3">
        <f t="shared" si="8"/>
        <v>1090000</v>
      </c>
      <c r="E20" s="3">
        <f t="shared" si="9"/>
        <v>1090000</v>
      </c>
      <c r="F20" s="3">
        <f t="shared" si="10"/>
        <v>1590000</v>
      </c>
      <c r="G20" s="3">
        <f t="shared" si="11"/>
        <v>2090000</v>
      </c>
      <c r="H20" s="3">
        <f t="shared" si="12"/>
        <v>2590000</v>
      </c>
      <c r="J20" s="32">
        <f t="shared" si="13"/>
        <v>2590000</v>
      </c>
      <c r="K20" s="32"/>
      <c r="L20" s="32" t="str">
        <f>HLOOKUP(J20,D20:$H$23,N9,FALSE)</f>
        <v>NoneNone_NBNB</v>
      </c>
      <c r="N20" s="32"/>
    </row>
    <row r="21" spans="1:14" x14ac:dyDescent="0.25">
      <c r="A21" s="29">
        <v>568069.94900000002</v>
      </c>
      <c r="C21" s="2" t="str">
        <f t="shared" si="7"/>
        <v>LoC</v>
      </c>
      <c r="D21" s="3">
        <f t="shared" si="8"/>
        <v>0.5</v>
      </c>
      <c r="E21" s="3">
        <f t="shared" si="9"/>
        <v>0.5</v>
      </c>
      <c r="F21" s="3">
        <f t="shared" si="10"/>
        <v>0.33333333333333298</v>
      </c>
      <c r="G21" s="3">
        <f t="shared" si="11"/>
        <v>0.16666666666666599</v>
      </c>
      <c r="H21" s="3">
        <f t="shared" si="12"/>
        <v>0</v>
      </c>
    </row>
    <row r="22" spans="1:14" x14ac:dyDescent="0.25">
      <c r="A22" s="29">
        <v>568106.31200000003</v>
      </c>
    </row>
    <row r="23" spans="1:14" ht="12.75" x14ac:dyDescent="0.25">
      <c r="A23" s="29">
        <v>40000</v>
      </c>
      <c r="B23" s="30">
        <v>3</v>
      </c>
      <c r="C23" s="2" t="str">
        <f>A94</f>
        <v>(0.921,6.23)</v>
      </c>
      <c r="D23" s="2" t="str">
        <f>D12</f>
        <v>OptOpt_EB</v>
      </c>
      <c r="E23" s="2" t="str">
        <f t="shared" ref="E23:H23" si="14">E12</f>
        <v>OptOpt_BB</v>
      </c>
      <c r="F23" s="2" t="str">
        <f t="shared" si="14"/>
        <v>NoneOpt_NBB</v>
      </c>
      <c r="G23" s="2" t="str">
        <f t="shared" si="14"/>
        <v>OptNone_BNB</v>
      </c>
      <c r="H23" s="2" t="str">
        <f t="shared" si="14"/>
        <v>NoneNone_NBNB</v>
      </c>
      <c r="J23" s="31" t="s">
        <v>248</v>
      </c>
      <c r="K23" s="31"/>
      <c r="L23" s="31" t="s">
        <v>249</v>
      </c>
    </row>
    <row r="24" spans="1:14" ht="12.75" x14ac:dyDescent="0.25">
      <c r="A24" s="29">
        <v>40000</v>
      </c>
      <c r="C24" s="2" t="str">
        <f t="shared" ref="C24:C32" si="15">C2</f>
        <v>(3, 0)</v>
      </c>
      <c r="D24" s="3">
        <f t="shared" ref="D24:D32" si="16">A95</f>
        <v>-794679.8</v>
      </c>
      <c r="E24" s="3">
        <f t="shared" ref="E24:E32" si="17">A104</f>
        <v>71545.63</v>
      </c>
      <c r="F24" s="3">
        <f t="shared" ref="F24:F32" si="18">A113</f>
        <v>71801.06</v>
      </c>
      <c r="G24" s="3">
        <f t="shared" ref="G24:G32" si="19">A122</f>
        <v>90000</v>
      </c>
      <c r="H24" s="3">
        <f t="shared" ref="H24:H32" si="20">A131</f>
        <v>90000</v>
      </c>
      <c r="J24" s="32">
        <f>MAX(D24:H24)</f>
        <v>90000</v>
      </c>
      <c r="K24" s="32"/>
      <c r="L24" s="32" t="str">
        <f>HLOOKUP(J24,D24:$H$34,N2,FALSE)</f>
        <v>OptNone_BNB</v>
      </c>
      <c r="N24" s="32"/>
    </row>
    <row r="25" spans="1:14" ht="12.75" x14ac:dyDescent="0.25">
      <c r="A25" s="29">
        <v>40000</v>
      </c>
      <c r="C25" s="2" t="str">
        <f t="shared" si="15"/>
        <v>(3, 1)</v>
      </c>
      <c r="D25" s="3">
        <f t="shared" si="16"/>
        <v>-533580.5</v>
      </c>
      <c r="E25" s="3">
        <f t="shared" si="17"/>
        <v>72380.45</v>
      </c>
      <c r="F25" s="3">
        <f t="shared" si="18"/>
        <v>66704.92</v>
      </c>
      <c r="G25" s="3">
        <f t="shared" si="19"/>
        <v>90000</v>
      </c>
      <c r="H25" s="3">
        <f t="shared" si="20"/>
        <v>90000</v>
      </c>
      <c r="J25" s="32">
        <f t="shared" ref="J25:J31" si="21">MAX(D25:H25)</f>
        <v>90000</v>
      </c>
      <c r="K25" s="32"/>
      <c r="L25" s="32" t="str">
        <f>HLOOKUP(J25,D25:$H$34,N3,FALSE)</f>
        <v>OptNone_BNB</v>
      </c>
      <c r="N25" s="32"/>
    </row>
    <row r="26" spans="1:14" ht="12.75" x14ac:dyDescent="0.25">
      <c r="A26" s="29">
        <v>40000</v>
      </c>
      <c r="C26" s="2" t="str">
        <f t="shared" si="15"/>
        <v>(2, 0)</v>
      </c>
      <c r="D26" s="3">
        <f t="shared" si="16"/>
        <v>165000</v>
      </c>
      <c r="E26" s="3">
        <f t="shared" si="17"/>
        <v>149054.49674999999</v>
      </c>
      <c r="F26" s="3">
        <f t="shared" si="18"/>
        <v>40000</v>
      </c>
      <c r="G26" s="3">
        <f t="shared" si="19"/>
        <v>160214.02350000001</v>
      </c>
      <c r="H26" s="3">
        <f t="shared" si="20"/>
        <v>40000</v>
      </c>
      <c r="J26" s="32">
        <f t="shared" si="21"/>
        <v>165000</v>
      </c>
      <c r="K26" s="32"/>
      <c r="L26" s="32" t="str">
        <f>HLOOKUP(J26,D26:$H$34,N4,FALSE)</f>
        <v>OptOpt_EB</v>
      </c>
      <c r="N26" s="32"/>
    </row>
    <row r="27" spans="1:14" ht="12.75" x14ac:dyDescent="0.25">
      <c r="A27" s="29">
        <v>98886.164000000004</v>
      </c>
      <c r="C27" s="2" t="str">
        <f t="shared" si="15"/>
        <v>(2, 1)</v>
      </c>
      <c r="D27" s="3">
        <f t="shared" si="16"/>
        <v>165000</v>
      </c>
      <c r="E27" s="3">
        <f t="shared" si="17"/>
        <v>149069.9235</v>
      </c>
      <c r="F27" s="3">
        <f t="shared" si="18"/>
        <v>40000</v>
      </c>
      <c r="G27" s="3">
        <f t="shared" si="19"/>
        <v>160211.49075</v>
      </c>
      <c r="H27" s="3">
        <f t="shared" si="20"/>
        <v>40000</v>
      </c>
      <c r="J27" s="32">
        <f t="shared" si="21"/>
        <v>165000</v>
      </c>
      <c r="K27" s="32"/>
      <c r="L27" s="32" t="str">
        <f>HLOOKUP(J27,D27:$H$34,N5,FALSE)</f>
        <v>OptOpt_EB</v>
      </c>
      <c r="N27" s="32"/>
    </row>
    <row r="28" spans="1:14" ht="12.75" x14ac:dyDescent="0.25">
      <c r="A28" s="29">
        <v>1590000</v>
      </c>
      <c r="C28" s="2" t="str">
        <f t="shared" si="15"/>
        <v>(1, 0)</v>
      </c>
      <c r="D28" s="3">
        <f t="shared" si="16"/>
        <v>165000</v>
      </c>
      <c r="E28" s="3">
        <f t="shared" si="17"/>
        <v>153687.58725000001</v>
      </c>
      <c r="F28" s="3">
        <f t="shared" si="18"/>
        <v>40000</v>
      </c>
      <c r="G28" s="3">
        <f t="shared" si="19"/>
        <v>156270.53174999999</v>
      </c>
      <c r="H28" s="3">
        <f t="shared" si="20"/>
        <v>40000</v>
      </c>
      <c r="J28" s="32">
        <f t="shared" si="21"/>
        <v>165000</v>
      </c>
      <c r="K28" s="32"/>
      <c r="L28" s="32" t="str">
        <f>HLOOKUP(J28,D28:$H$34,N6,FALSE)</f>
        <v>OptOpt_EB</v>
      </c>
      <c r="N28" s="32"/>
    </row>
    <row r="29" spans="1:14" ht="12.75" x14ac:dyDescent="0.25">
      <c r="A29" s="29">
        <v>0.33333333333333298</v>
      </c>
      <c r="C29" s="2" t="str">
        <f t="shared" si="15"/>
        <v>(1, 1)</v>
      </c>
      <c r="D29" s="3">
        <f t="shared" si="16"/>
        <v>165000</v>
      </c>
      <c r="E29" s="3">
        <f t="shared" si="17"/>
        <v>153769.78649999999</v>
      </c>
      <c r="F29" s="3">
        <f t="shared" si="18"/>
        <v>40000</v>
      </c>
      <c r="G29" s="3">
        <f t="shared" si="19"/>
        <v>156191.78625</v>
      </c>
      <c r="H29" s="3">
        <f t="shared" si="20"/>
        <v>40000</v>
      </c>
      <c r="J29" s="32">
        <f t="shared" si="21"/>
        <v>165000</v>
      </c>
      <c r="K29" s="32"/>
      <c r="L29" s="32" t="str">
        <f>HLOOKUP(J29,D29:$H$34,N7,FALSE)</f>
        <v>OptOpt_EB</v>
      </c>
      <c r="N29" s="32"/>
    </row>
    <row r="30" spans="1:14" ht="12.75" x14ac:dyDescent="0.25">
      <c r="A30" s="29">
        <v>90000</v>
      </c>
      <c r="C30" s="2" t="str">
        <f t="shared" si="15"/>
        <v>Inspector</v>
      </c>
      <c r="D30" s="3">
        <f t="shared" si="16"/>
        <v>2543988.4649999999</v>
      </c>
      <c r="E30" s="3">
        <f t="shared" si="17"/>
        <v>1142176.2860000001</v>
      </c>
      <c r="F30" s="3">
        <f t="shared" si="18"/>
        <v>1096510.835</v>
      </c>
      <c r="G30" s="3">
        <f t="shared" si="19"/>
        <v>93579.637749999994</v>
      </c>
      <c r="H30" s="3">
        <f t="shared" si="20"/>
        <v>70000</v>
      </c>
      <c r="J30" s="32">
        <f t="shared" si="21"/>
        <v>2543988.4649999999</v>
      </c>
      <c r="K30" s="32"/>
      <c r="L30" s="32" t="str">
        <f>HLOOKUP(J30,D30:$H$34,N8,FALSE)</f>
        <v>OptOpt_EB</v>
      </c>
      <c r="N30" s="32"/>
    </row>
    <row r="31" spans="1:14" ht="12.75" x14ac:dyDescent="0.25">
      <c r="A31" s="29">
        <v>90000</v>
      </c>
      <c r="C31" s="2" t="str">
        <f t="shared" si="15"/>
        <v>State</v>
      </c>
      <c r="D31" s="3">
        <f t="shared" si="16"/>
        <v>1090000</v>
      </c>
      <c r="E31" s="3">
        <f t="shared" si="17"/>
        <v>1090000</v>
      </c>
      <c r="F31" s="3">
        <f t="shared" si="18"/>
        <v>1590000</v>
      </c>
      <c r="G31" s="3">
        <f t="shared" si="19"/>
        <v>2090000</v>
      </c>
      <c r="H31" s="3">
        <f t="shared" si="20"/>
        <v>2590000</v>
      </c>
      <c r="J31" s="32">
        <f t="shared" si="21"/>
        <v>2590000</v>
      </c>
      <c r="K31" s="32"/>
      <c r="L31" s="32" t="str">
        <f>HLOOKUP(J31,D31:$H$34,N9,FALSE)</f>
        <v>NoneNone_NBNB</v>
      </c>
      <c r="N31" s="32"/>
    </row>
    <row r="32" spans="1:14" x14ac:dyDescent="0.25">
      <c r="A32" s="29">
        <v>163123.16099999999</v>
      </c>
      <c r="C32" s="2" t="str">
        <f t="shared" si="15"/>
        <v>LoC</v>
      </c>
      <c r="D32" s="3">
        <f t="shared" si="16"/>
        <v>0.5</v>
      </c>
      <c r="E32" s="3">
        <f t="shared" si="17"/>
        <v>0.5</v>
      </c>
      <c r="F32" s="3">
        <f t="shared" si="18"/>
        <v>0.33333333333333298</v>
      </c>
      <c r="G32" s="3">
        <f t="shared" si="19"/>
        <v>0.16666666666666599</v>
      </c>
      <c r="H32" s="3">
        <f t="shared" si="20"/>
        <v>0</v>
      </c>
    </row>
    <row r="33" spans="1:14" x14ac:dyDescent="0.25">
      <c r="A33" s="29">
        <v>163114.76775</v>
      </c>
    </row>
    <row r="34" spans="1:14" ht="12.75" x14ac:dyDescent="0.25">
      <c r="A34" s="29">
        <v>161563.55074999999</v>
      </c>
      <c r="B34" s="30">
        <v>4</v>
      </c>
      <c r="C34" s="2" t="str">
        <f>A140</f>
        <v>(23.99999981,17.50074995)</v>
      </c>
      <c r="D34" s="2" t="str">
        <f>D23</f>
        <v>OptOpt_EB</v>
      </c>
      <c r="E34" s="2" t="str">
        <f t="shared" ref="E34:H34" si="22">E23</f>
        <v>OptOpt_BB</v>
      </c>
      <c r="F34" s="2" t="str">
        <f t="shared" si="22"/>
        <v>NoneOpt_NBB</v>
      </c>
      <c r="G34" s="2" t="str">
        <f t="shared" si="22"/>
        <v>OptNone_BNB</v>
      </c>
      <c r="H34" s="2" t="str">
        <f t="shared" si="22"/>
        <v>NoneNone_NBNB</v>
      </c>
      <c r="J34" s="31" t="s">
        <v>248</v>
      </c>
      <c r="K34" s="31"/>
      <c r="L34" s="31" t="s">
        <v>249</v>
      </c>
    </row>
    <row r="35" spans="1:14" ht="12.75" x14ac:dyDescent="0.25">
      <c r="A35" s="29">
        <v>161536.74650000001</v>
      </c>
      <c r="C35" s="2" t="str">
        <f t="shared" ref="C35:C43" si="23">C2</f>
        <v>(3, 0)</v>
      </c>
      <c r="D35" s="3">
        <f t="shared" ref="D35:D43" si="24">A141</f>
        <v>-3291228.8201705101</v>
      </c>
      <c r="E35" s="3">
        <f t="shared" ref="E35:E43" si="25">A150</f>
        <v>-873972.734816337</v>
      </c>
      <c r="F35" s="3">
        <f t="shared" ref="F35:F43" si="26">A159</f>
        <v>-873570.21756748494</v>
      </c>
      <c r="G35" s="3">
        <f t="shared" ref="G35:G43" si="27">A168</f>
        <v>90000</v>
      </c>
      <c r="H35" s="3">
        <f t="shared" ref="H35:H43" si="28">A177</f>
        <v>90000</v>
      </c>
      <c r="J35" s="32">
        <f>MAX(D35:H35)</f>
        <v>90000</v>
      </c>
      <c r="K35" s="32"/>
      <c r="L35" s="32" t="str">
        <f>HLOOKUP(J35,D35:$H$45,N2,FALSE)</f>
        <v>OptNone_BNB</v>
      </c>
      <c r="N35" s="32"/>
    </row>
    <row r="36" spans="1:14" ht="12.75" x14ac:dyDescent="0.25">
      <c r="A36" s="29">
        <v>77117.694000000003</v>
      </c>
      <c r="C36" s="2" t="str">
        <f t="shared" si="23"/>
        <v>(3, 1)</v>
      </c>
      <c r="D36" s="3">
        <f t="shared" si="24"/>
        <v>-2566575.26698132</v>
      </c>
      <c r="E36" s="3">
        <f t="shared" si="25"/>
        <v>-860304.64910544595</v>
      </c>
      <c r="F36" s="3">
        <f t="shared" si="26"/>
        <v>-863332.27884678706</v>
      </c>
      <c r="G36" s="3">
        <f t="shared" si="27"/>
        <v>90000</v>
      </c>
      <c r="H36" s="3">
        <f t="shared" si="28"/>
        <v>90000</v>
      </c>
      <c r="J36" s="32">
        <f t="shared" ref="J36:J42" si="29">MAX(D36:H36)</f>
        <v>90000</v>
      </c>
      <c r="K36" s="32"/>
      <c r="L36" s="32" t="str">
        <f>HLOOKUP(J36,D36:$H$45,N3,FALSE)</f>
        <v>OptNone_BNB</v>
      </c>
      <c r="N36" s="32"/>
    </row>
    <row r="37" spans="1:14" ht="12.75" x14ac:dyDescent="0.25">
      <c r="A37" s="29">
        <v>2090000</v>
      </c>
      <c r="C37" s="2" t="str">
        <f t="shared" si="23"/>
        <v>(2, 0)</v>
      </c>
      <c r="D37" s="3">
        <f t="shared" si="24"/>
        <v>165000</v>
      </c>
      <c r="E37" s="3">
        <f t="shared" si="25"/>
        <v>-251591.99670242</v>
      </c>
      <c r="F37" s="3">
        <f t="shared" si="26"/>
        <v>40000</v>
      </c>
      <c r="G37" s="3">
        <f t="shared" si="27"/>
        <v>40968.000981929297</v>
      </c>
      <c r="H37" s="3">
        <f t="shared" si="28"/>
        <v>40000</v>
      </c>
      <c r="J37" s="32">
        <f t="shared" si="29"/>
        <v>165000</v>
      </c>
      <c r="K37" s="32"/>
      <c r="L37" s="32" t="str">
        <f>HLOOKUP(J37,D37:$H$45,N4,FALSE)</f>
        <v>OptOpt_EB</v>
      </c>
      <c r="N37" s="32"/>
    </row>
    <row r="38" spans="1:14" ht="12.75" x14ac:dyDescent="0.25">
      <c r="A38" s="29">
        <v>0.16666666666666599</v>
      </c>
      <c r="C38" s="2" t="str">
        <f t="shared" si="23"/>
        <v>(2, 1)</v>
      </c>
      <c r="D38" s="3">
        <f t="shared" si="24"/>
        <v>165000</v>
      </c>
      <c r="E38" s="3">
        <f t="shared" si="25"/>
        <v>-254003.99668333301</v>
      </c>
      <c r="F38" s="3">
        <f t="shared" si="26"/>
        <v>40000</v>
      </c>
      <c r="G38" s="3">
        <f t="shared" si="27"/>
        <v>41454.000978082098</v>
      </c>
      <c r="H38" s="3">
        <f t="shared" si="28"/>
        <v>40000</v>
      </c>
      <c r="J38" s="32">
        <f t="shared" si="29"/>
        <v>165000</v>
      </c>
      <c r="K38" s="32"/>
      <c r="L38" s="32" t="str">
        <f>HLOOKUP(J38,D38:$H$45,N5,FALSE)</f>
        <v>OptOpt_EB</v>
      </c>
      <c r="N38" s="32"/>
    </row>
    <row r="39" spans="1:14" ht="12.75" x14ac:dyDescent="0.25">
      <c r="A39" s="29">
        <v>90000</v>
      </c>
      <c r="C39" s="2" t="str">
        <f t="shared" si="23"/>
        <v>(1, 0)</v>
      </c>
      <c r="D39" s="3">
        <f t="shared" si="24"/>
        <v>165000</v>
      </c>
      <c r="E39" s="3">
        <f t="shared" si="25"/>
        <v>-128189.997678885</v>
      </c>
      <c r="F39" s="3">
        <f t="shared" si="26"/>
        <v>40000</v>
      </c>
      <c r="G39" s="3">
        <f t="shared" si="27"/>
        <v>-63899.998187855403</v>
      </c>
      <c r="H39" s="3">
        <f t="shared" si="28"/>
        <v>40000</v>
      </c>
      <c r="J39" s="32">
        <f t="shared" si="29"/>
        <v>165000</v>
      </c>
      <c r="K39" s="32"/>
      <c r="L39" s="32" t="str">
        <f>HLOOKUP(J39,D39:$H$45,N6,FALSE)</f>
        <v>OptOpt_EB</v>
      </c>
      <c r="N39" s="32"/>
    </row>
    <row r="40" spans="1:14" ht="12.75" x14ac:dyDescent="0.25">
      <c r="A40" s="29">
        <v>90000</v>
      </c>
      <c r="C40" s="2" t="str">
        <f t="shared" si="23"/>
        <v>(1, 1)</v>
      </c>
      <c r="D40" s="3">
        <f t="shared" si="24"/>
        <v>165000</v>
      </c>
      <c r="E40" s="3">
        <f t="shared" si="25"/>
        <v>-126113.99769531999</v>
      </c>
      <c r="F40" s="3">
        <f t="shared" si="26"/>
        <v>40000</v>
      </c>
      <c r="G40" s="3">
        <f t="shared" si="27"/>
        <v>-63137.998193887899</v>
      </c>
      <c r="H40" s="3">
        <f t="shared" si="28"/>
        <v>40000</v>
      </c>
      <c r="J40" s="32">
        <f t="shared" si="29"/>
        <v>165000</v>
      </c>
      <c r="K40" s="32"/>
      <c r="L40" s="32" t="str">
        <f>HLOOKUP(J40,D40:$H$45,N7,FALSE)</f>
        <v>OptOpt_EB</v>
      </c>
      <c r="N40" s="32"/>
    </row>
    <row r="41" spans="1:14" ht="12.75" x14ac:dyDescent="0.25">
      <c r="A41" s="29">
        <v>40000</v>
      </c>
      <c r="C41" s="2" t="str">
        <f t="shared" si="23"/>
        <v>Inspector</v>
      </c>
      <c r="D41" s="3">
        <f t="shared" si="24"/>
        <v>7073582.1346926596</v>
      </c>
      <c r="E41" s="3">
        <f t="shared" si="25"/>
        <v>4385837.5702068498</v>
      </c>
      <c r="F41" s="3">
        <f t="shared" si="26"/>
        <v>2971955.2489205599</v>
      </c>
      <c r="G41" s="3">
        <f t="shared" si="27"/>
        <v>771092.91442319099</v>
      </c>
      <c r="H41" s="3">
        <f t="shared" si="28"/>
        <v>70000</v>
      </c>
      <c r="J41" s="32">
        <f t="shared" si="29"/>
        <v>7073582.1346926596</v>
      </c>
      <c r="K41" s="32"/>
      <c r="L41" s="32" t="str">
        <f>HLOOKUP(J41,D41:$H$45,N8,FALSE)</f>
        <v>OptOpt_EB</v>
      </c>
      <c r="N41" s="32"/>
    </row>
    <row r="42" spans="1:14" ht="12.75" x14ac:dyDescent="0.25">
      <c r="A42" s="29">
        <v>40000</v>
      </c>
      <c r="C42" s="2" t="str">
        <f t="shared" si="23"/>
        <v>State</v>
      </c>
      <c r="D42" s="3">
        <f t="shared" si="24"/>
        <v>1090000</v>
      </c>
      <c r="E42" s="3">
        <f t="shared" si="25"/>
        <v>1090000</v>
      </c>
      <c r="F42" s="3">
        <f t="shared" si="26"/>
        <v>1590000</v>
      </c>
      <c r="G42" s="3">
        <f t="shared" si="27"/>
        <v>2090000</v>
      </c>
      <c r="H42" s="3">
        <f t="shared" si="28"/>
        <v>2590000</v>
      </c>
      <c r="J42" s="32">
        <f t="shared" si="29"/>
        <v>2590000</v>
      </c>
      <c r="K42" s="32"/>
      <c r="L42" s="32" t="str">
        <f>HLOOKUP(J42,D42:$H$45,N9,FALSE)</f>
        <v>NoneNone_NBNB</v>
      </c>
      <c r="N42" s="32"/>
    </row>
    <row r="43" spans="1:14" x14ac:dyDescent="0.25">
      <c r="A43" s="29">
        <v>40000</v>
      </c>
      <c r="C43" s="2" t="str">
        <f t="shared" si="23"/>
        <v>LoC</v>
      </c>
      <c r="D43" s="3">
        <f t="shared" si="24"/>
        <v>0.5</v>
      </c>
      <c r="E43" s="3">
        <f t="shared" si="25"/>
        <v>0.5</v>
      </c>
      <c r="F43" s="3">
        <f t="shared" si="26"/>
        <v>0.33333333333333298</v>
      </c>
      <c r="G43" s="3">
        <f t="shared" si="27"/>
        <v>0.16666666666666599</v>
      </c>
      <c r="H43" s="3">
        <f t="shared" si="28"/>
        <v>0</v>
      </c>
    </row>
    <row r="44" spans="1:14" x14ac:dyDescent="0.25">
      <c r="A44" s="29">
        <v>40000</v>
      </c>
    </row>
    <row r="45" spans="1:14" ht="12.75" x14ac:dyDescent="0.25">
      <c r="A45" s="29">
        <v>70000</v>
      </c>
      <c r="B45" s="30">
        <v>5</v>
      </c>
      <c r="C45" s="2" t="str">
        <f>A186</f>
        <v>(0.841,1)</v>
      </c>
      <c r="D45" s="2" t="str">
        <f>D34</f>
        <v>OptOpt_EB</v>
      </c>
      <c r="E45" s="2" t="str">
        <f t="shared" ref="E45:H45" si="30">E34</f>
        <v>OptOpt_BB</v>
      </c>
      <c r="F45" s="2" t="str">
        <f t="shared" si="30"/>
        <v>NoneOpt_NBB</v>
      </c>
      <c r="G45" s="2" t="str">
        <f t="shared" si="30"/>
        <v>OptNone_BNB</v>
      </c>
      <c r="H45" s="2" t="str">
        <f t="shared" si="30"/>
        <v>NoneNone_NBNB</v>
      </c>
      <c r="J45" s="31" t="s">
        <v>248</v>
      </c>
      <c r="K45" s="31"/>
      <c r="L45" s="31" t="s">
        <v>249</v>
      </c>
    </row>
    <row r="46" spans="1:14" ht="12.75" x14ac:dyDescent="0.25">
      <c r="A46" s="29">
        <v>2590000</v>
      </c>
      <c r="C46" s="2" t="str">
        <f t="shared" ref="C46:C54" si="31">C2</f>
        <v>(3, 0)</v>
      </c>
      <c r="D46" s="3">
        <f t="shared" ref="D46:D54" si="32">A187</f>
        <v>367506</v>
      </c>
      <c r="E46" s="3">
        <f t="shared" ref="E46:E54" si="33">A196</f>
        <v>506592</v>
      </c>
      <c r="F46" s="3">
        <f t="shared" ref="F46:F54" si="34">A205</f>
        <v>506677</v>
      </c>
      <c r="G46" s="3">
        <f t="shared" ref="G46:G54" si="35">A214</f>
        <v>90000</v>
      </c>
      <c r="H46" s="3">
        <f t="shared" ref="H46:H54" si="36">A223</f>
        <v>90000</v>
      </c>
      <c r="J46" s="32">
        <f>MAX(D46:H46)</f>
        <v>506677</v>
      </c>
      <c r="K46" s="32"/>
      <c r="L46" s="32" t="str">
        <f>HLOOKUP(J46,D46:$H$56,N2,FALSE)</f>
        <v>NoneOpt_NBB</v>
      </c>
      <c r="N46" s="32"/>
    </row>
    <row r="47" spans="1:14" ht="12.75" x14ac:dyDescent="0.25">
      <c r="A47" s="29">
        <v>0</v>
      </c>
      <c r="C47" s="2" t="str">
        <f t="shared" si="31"/>
        <v>(3, 1)</v>
      </c>
      <c r="D47" s="3">
        <f t="shared" si="32"/>
        <v>409597</v>
      </c>
      <c r="E47" s="3">
        <f t="shared" si="33"/>
        <v>506494</v>
      </c>
      <c r="F47" s="3">
        <f t="shared" si="34"/>
        <v>506789</v>
      </c>
      <c r="G47" s="3">
        <f t="shared" si="35"/>
        <v>90000</v>
      </c>
      <c r="H47" s="3">
        <f t="shared" si="36"/>
        <v>90000</v>
      </c>
      <c r="J47" s="32">
        <f t="shared" ref="J47:J53" si="37">MAX(D47:H47)</f>
        <v>506789</v>
      </c>
      <c r="K47" s="32"/>
      <c r="L47" s="32" t="str">
        <f>HLOOKUP(J47,D47:$H$56,N3,FALSE)</f>
        <v>NoneOpt_NBB</v>
      </c>
      <c r="N47" s="32"/>
    </row>
    <row r="48" spans="1:14" ht="12.75" x14ac:dyDescent="0.25">
      <c r="A48" s="29" t="s">
        <v>369</v>
      </c>
      <c r="C48" s="2" t="str">
        <f t="shared" si="31"/>
        <v>(2, 0)</v>
      </c>
      <c r="D48" s="3">
        <f t="shared" si="32"/>
        <v>165000</v>
      </c>
      <c r="E48" s="3">
        <f t="shared" si="33"/>
        <v>150464.5765</v>
      </c>
      <c r="F48" s="3">
        <f t="shared" si="34"/>
        <v>40000</v>
      </c>
      <c r="G48" s="3">
        <f t="shared" si="35"/>
        <v>160666.53724999999</v>
      </c>
      <c r="H48" s="3">
        <f t="shared" si="36"/>
        <v>40000</v>
      </c>
      <c r="J48" s="32">
        <f t="shared" si="37"/>
        <v>165000</v>
      </c>
      <c r="K48" s="32"/>
      <c r="L48" s="32" t="str">
        <f>HLOOKUP(J48,D48:$H$56,N4,FALSE)</f>
        <v>OptOpt_EB</v>
      </c>
      <c r="N48" s="32"/>
    </row>
    <row r="49" spans="1:14" ht="12.75" x14ac:dyDescent="0.25">
      <c r="A49" s="29">
        <v>209147.42863548</v>
      </c>
      <c r="C49" s="2" t="str">
        <f t="shared" si="31"/>
        <v>(2, 1)</v>
      </c>
      <c r="D49" s="3">
        <f t="shared" si="32"/>
        <v>165000</v>
      </c>
      <c r="E49" s="3">
        <f t="shared" si="33"/>
        <v>150412.4345</v>
      </c>
      <c r="F49" s="3">
        <f t="shared" si="34"/>
        <v>40000</v>
      </c>
      <c r="G49" s="3">
        <f t="shared" si="35"/>
        <v>160650.76850000001</v>
      </c>
      <c r="H49" s="3">
        <f t="shared" si="36"/>
        <v>40000</v>
      </c>
      <c r="J49" s="32">
        <f t="shared" si="37"/>
        <v>165000</v>
      </c>
      <c r="K49" s="32"/>
      <c r="L49" s="32" t="str">
        <f>HLOOKUP(J49,D49:$H$56,N5,FALSE)</f>
        <v>OptOpt_EB</v>
      </c>
      <c r="N49" s="32"/>
    </row>
    <row r="50" spans="1:14" ht="12.75" x14ac:dyDescent="0.25">
      <c r="A50" s="29">
        <v>280837.14290951501</v>
      </c>
      <c r="C50" s="2" t="str">
        <f t="shared" si="31"/>
        <v>(1, 0)</v>
      </c>
      <c r="D50" s="3">
        <f t="shared" si="32"/>
        <v>165000</v>
      </c>
      <c r="E50" s="3">
        <f t="shared" si="33"/>
        <v>154751.36374999999</v>
      </c>
      <c r="F50" s="3">
        <f t="shared" si="34"/>
        <v>40000</v>
      </c>
      <c r="G50" s="3">
        <f t="shared" si="35"/>
        <v>157045.82199999999</v>
      </c>
      <c r="H50" s="3">
        <f t="shared" si="36"/>
        <v>40000</v>
      </c>
      <c r="J50" s="32">
        <f t="shared" si="37"/>
        <v>165000</v>
      </c>
      <c r="K50" s="32"/>
      <c r="L50" s="32" t="str">
        <f>HLOOKUP(J50,D50:$H$56,N6,FALSE)</f>
        <v>OptOpt_EB</v>
      </c>
      <c r="N50" s="32"/>
    </row>
    <row r="51" spans="1:14" ht="12.75" x14ac:dyDescent="0.25">
      <c r="A51" s="29">
        <v>165000</v>
      </c>
      <c r="C51" s="2" t="str">
        <f t="shared" si="31"/>
        <v>(1, 1)</v>
      </c>
      <c r="D51" s="3">
        <f t="shared" si="32"/>
        <v>165000</v>
      </c>
      <c r="E51" s="3">
        <f t="shared" si="33"/>
        <v>154782.48074999999</v>
      </c>
      <c r="F51" s="3">
        <f t="shared" si="34"/>
        <v>40000</v>
      </c>
      <c r="G51" s="3">
        <f t="shared" si="35"/>
        <v>157004.61300000001</v>
      </c>
      <c r="H51" s="3">
        <f t="shared" si="36"/>
        <v>40000</v>
      </c>
      <c r="J51" s="32">
        <f t="shared" si="37"/>
        <v>165000</v>
      </c>
      <c r="K51" s="32"/>
      <c r="L51" s="32" t="str">
        <f>HLOOKUP(J51,D51:$H$56,N7,FALSE)</f>
        <v>OptOpt_EB</v>
      </c>
      <c r="N51" s="32"/>
    </row>
    <row r="52" spans="1:14" ht="12.75" x14ac:dyDescent="0.25">
      <c r="A52" s="29">
        <v>165000</v>
      </c>
      <c r="C52" s="2" t="str">
        <f t="shared" si="31"/>
        <v>Inspector</v>
      </c>
      <c r="D52" s="3">
        <f t="shared" si="32"/>
        <v>438610.6225</v>
      </c>
      <c r="E52" s="3">
        <f t="shared" si="33"/>
        <v>268160.7095</v>
      </c>
      <c r="F52" s="3">
        <f t="shared" si="34"/>
        <v>221588.715</v>
      </c>
      <c r="G52" s="3">
        <f t="shared" si="35"/>
        <v>91117.549249999996</v>
      </c>
      <c r="H52" s="3">
        <f t="shared" si="36"/>
        <v>70000</v>
      </c>
      <c r="J52" s="32">
        <f t="shared" si="37"/>
        <v>438610.6225</v>
      </c>
      <c r="K52" s="32"/>
      <c r="L52" s="32" t="str">
        <f>HLOOKUP(J52,D52:$H$56,N8,FALSE)</f>
        <v>OptOpt_EB</v>
      </c>
      <c r="N52" s="32"/>
    </row>
    <row r="53" spans="1:14" ht="12.75" x14ac:dyDescent="0.25">
      <c r="A53" s="29">
        <v>165000</v>
      </c>
      <c r="C53" s="2" t="str">
        <f t="shared" si="31"/>
        <v>State</v>
      </c>
      <c r="D53" s="3">
        <f t="shared" si="32"/>
        <v>1090000</v>
      </c>
      <c r="E53" s="3">
        <f t="shared" si="33"/>
        <v>1090000</v>
      </c>
      <c r="F53" s="3">
        <f t="shared" si="34"/>
        <v>1590000</v>
      </c>
      <c r="G53" s="3">
        <f t="shared" si="35"/>
        <v>2090000</v>
      </c>
      <c r="H53" s="3">
        <f t="shared" si="36"/>
        <v>2590000</v>
      </c>
      <c r="J53" s="32">
        <f t="shared" si="37"/>
        <v>2590000</v>
      </c>
      <c r="K53" s="32"/>
      <c r="L53" s="32" t="str">
        <f>HLOOKUP(J53,D53:$H$56,N9,FALSE)</f>
        <v>NoneNone_NBNB</v>
      </c>
      <c r="N53" s="32"/>
    </row>
    <row r="54" spans="1:14" x14ac:dyDescent="0.25">
      <c r="A54" s="29">
        <v>165000</v>
      </c>
      <c r="C54" s="2" t="str">
        <f t="shared" si="31"/>
        <v>LoC</v>
      </c>
      <c r="D54" s="3">
        <f t="shared" si="32"/>
        <v>0.5</v>
      </c>
      <c r="E54" s="3">
        <f t="shared" si="33"/>
        <v>0.5</v>
      </c>
      <c r="F54" s="3">
        <f t="shared" si="34"/>
        <v>0.33333333333333298</v>
      </c>
      <c r="G54" s="3">
        <f t="shared" si="35"/>
        <v>0.16666666666666599</v>
      </c>
      <c r="H54" s="3">
        <f t="shared" si="36"/>
        <v>0</v>
      </c>
    </row>
    <row r="55" spans="1:14" x14ac:dyDescent="0.25">
      <c r="A55" s="29">
        <v>725761.750953043</v>
      </c>
    </row>
    <row r="56" spans="1:14" ht="12.75" x14ac:dyDescent="0.25">
      <c r="A56" s="29">
        <v>1090000</v>
      </c>
      <c r="B56" s="30">
        <v>6</v>
      </c>
      <c r="C56" s="2" t="str">
        <f>A232</f>
        <v>(1,1)</v>
      </c>
      <c r="D56" s="2" t="str">
        <f>D45</f>
        <v>OptOpt_EB</v>
      </c>
      <c r="E56" s="2" t="str">
        <f t="shared" ref="E56:H56" si="38">E45</f>
        <v>OptOpt_BB</v>
      </c>
      <c r="F56" s="2" t="str">
        <f t="shared" si="38"/>
        <v>NoneOpt_NBB</v>
      </c>
      <c r="G56" s="2" t="str">
        <f t="shared" si="38"/>
        <v>OptNone_BNB</v>
      </c>
      <c r="H56" s="2" t="str">
        <f t="shared" si="38"/>
        <v>NoneNone_NBNB</v>
      </c>
      <c r="J56" s="31" t="s">
        <v>248</v>
      </c>
      <c r="K56" s="31"/>
      <c r="L56" s="31" t="s">
        <v>249</v>
      </c>
    </row>
    <row r="57" spans="1:14" ht="12.75" x14ac:dyDescent="0.25">
      <c r="A57" s="29">
        <v>0.5</v>
      </c>
      <c r="C57" s="2" t="str">
        <f t="shared" ref="C57:C65" si="39">C2</f>
        <v>(3, 0)</v>
      </c>
      <c r="D57" s="3">
        <f>A233</f>
        <v>368089</v>
      </c>
      <c r="E57" s="3">
        <f>A242</f>
        <v>507039</v>
      </c>
      <c r="F57" s="3">
        <f>A251</f>
        <v>506264</v>
      </c>
      <c r="G57" s="3">
        <f>A260</f>
        <v>90000</v>
      </c>
      <c r="H57" s="3">
        <f>A269</f>
        <v>90000</v>
      </c>
      <c r="J57" s="32">
        <f>MAX(D57:H57)</f>
        <v>507039</v>
      </c>
      <c r="K57" s="32"/>
      <c r="L57" s="32" t="str">
        <f>HLOOKUP(J57,D57:$H$67,N2,FALSE)</f>
        <v>OptOpt_BB</v>
      </c>
      <c r="N57" s="32"/>
    </row>
    <row r="58" spans="1:14" ht="12.75" x14ac:dyDescent="0.25">
      <c r="A58" s="29">
        <v>446792.00002444797</v>
      </c>
      <c r="C58" s="2" t="str">
        <f t="shared" si="39"/>
        <v>(3, 1)</v>
      </c>
      <c r="D58" s="3">
        <f t="shared" ref="D58:D65" si="40">A234</f>
        <v>409224</v>
      </c>
      <c r="E58" s="3">
        <f t="shared" ref="E58:E65" si="41">A243</f>
        <v>506527</v>
      </c>
      <c r="F58" s="3">
        <f t="shared" ref="F58:F65" si="42">A252</f>
        <v>506750</v>
      </c>
      <c r="G58" s="3">
        <f t="shared" ref="G58:G65" si="43">A261</f>
        <v>90000</v>
      </c>
      <c r="H58" s="3">
        <f t="shared" ref="H58:H65" si="44">A270</f>
        <v>90000</v>
      </c>
      <c r="J58" s="32">
        <f t="shared" ref="J58:J64" si="45">MAX(D58:H58)</f>
        <v>506750</v>
      </c>
      <c r="K58" s="32"/>
      <c r="L58" s="32" t="str">
        <f>HLOOKUP(J58,D58:$H$67,N3,FALSE)</f>
        <v>NoneOpt_NBB</v>
      </c>
      <c r="N58" s="32"/>
    </row>
    <row r="59" spans="1:14" ht="12.75" x14ac:dyDescent="0.25">
      <c r="A59" s="29">
        <v>446296.57145310199</v>
      </c>
      <c r="C59" s="2" t="str">
        <f t="shared" si="39"/>
        <v>(2, 0)</v>
      </c>
      <c r="D59" s="3">
        <f t="shared" si="40"/>
        <v>165000</v>
      </c>
      <c r="E59" s="3">
        <f t="shared" si="41"/>
        <v>147712</v>
      </c>
      <c r="F59" s="3">
        <f t="shared" si="42"/>
        <v>40000</v>
      </c>
      <c r="G59" s="3">
        <f t="shared" si="43"/>
        <v>159849.75</v>
      </c>
      <c r="H59" s="3">
        <f t="shared" si="44"/>
        <v>40000</v>
      </c>
      <c r="J59" s="32">
        <f t="shared" si="45"/>
        <v>165000</v>
      </c>
      <c r="K59" s="32"/>
      <c r="L59" s="32" t="str">
        <f>HLOOKUP(J59,D59:$H$67,N4,FALSE)</f>
        <v>OptOpt_EB</v>
      </c>
      <c r="N59" s="32"/>
    </row>
    <row r="60" spans="1:14" ht="12.75" x14ac:dyDescent="0.25">
      <c r="A60" s="29">
        <v>149066.46974999999</v>
      </c>
      <c r="C60" s="2" t="str">
        <f t="shared" si="39"/>
        <v>(2, 1)</v>
      </c>
      <c r="D60" s="3">
        <f t="shared" si="40"/>
        <v>165000</v>
      </c>
      <c r="E60" s="3">
        <f t="shared" si="41"/>
        <v>147587.75</v>
      </c>
      <c r="F60" s="3">
        <f t="shared" si="42"/>
        <v>40000</v>
      </c>
      <c r="G60" s="3">
        <f t="shared" si="43"/>
        <v>159799.5</v>
      </c>
      <c r="H60" s="3">
        <f t="shared" si="44"/>
        <v>40000</v>
      </c>
      <c r="J60" s="32">
        <f t="shared" si="45"/>
        <v>165000</v>
      </c>
      <c r="K60" s="32"/>
      <c r="L60" s="32" t="str">
        <f>HLOOKUP(J60,D60:$H$67,N5,FALSE)</f>
        <v>OptOpt_EB</v>
      </c>
      <c r="N60" s="32"/>
    </row>
    <row r="61" spans="1:14" ht="12.75" x14ac:dyDescent="0.25">
      <c r="A61" s="29">
        <v>149028.70874999999</v>
      </c>
      <c r="C61" s="2" t="str">
        <f t="shared" si="39"/>
        <v>(1, 0)</v>
      </c>
      <c r="D61" s="3">
        <f t="shared" si="40"/>
        <v>165000</v>
      </c>
      <c r="E61" s="3">
        <f t="shared" si="41"/>
        <v>152857.25</v>
      </c>
      <c r="F61" s="3">
        <f t="shared" si="42"/>
        <v>40000</v>
      </c>
      <c r="G61" s="3">
        <f t="shared" si="43"/>
        <v>155381.25</v>
      </c>
      <c r="H61" s="3">
        <f t="shared" si="44"/>
        <v>40000</v>
      </c>
      <c r="J61" s="32">
        <f t="shared" si="45"/>
        <v>165000</v>
      </c>
      <c r="K61" s="32"/>
      <c r="L61" s="32" t="str">
        <f>HLOOKUP(J61,D61:$H$67,N6,FALSE)</f>
        <v>OptOpt_EB</v>
      </c>
      <c r="N61" s="32"/>
    </row>
    <row r="62" spans="1:14" ht="12.75" x14ac:dyDescent="0.25">
      <c r="A62" s="29">
        <v>153828.26999999999</v>
      </c>
      <c r="C62" s="2" t="str">
        <f t="shared" si="39"/>
        <v>(1, 1)</v>
      </c>
      <c r="D62" s="3">
        <f t="shared" si="40"/>
        <v>165000</v>
      </c>
      <c r="E62" s="3">
        <f t="shared" si="41"/>
        <v>152865</v>
      </c>
      <c r="F62" s="3">
        <f t="shared" si="42"/>
        <v>40000</v>
      </c>
      <c r="G62" s="3">
        <f t="shared" si="43"/>
        <v>155470.75</v>
      </c>
      <c r="H62" s="3">
        <f t="shared" si="44"/>
        <v>40000</v>
      </c>
      <c r="J62" s="32">
        <f t="shared" si="45"/>
        <v>165000</v>
      </c>
      <c r="K62" s="32"/>
      <c r="L62" s="32" t="str">
        <f>HLOOKUP(J62,D62:$H$67,N7,FALSE)</f>
        <v>OptOpt_EB</v>
      </c>
      <c r="N62" s="32"/>
    </row>
    <row r="63" spans="1:14" ht="12.75" x14ac:dyDescent="0.25">
      <c r="A63" s="29">
        <v>153802.25175</v>
      </c>
      <c r="C63" s="2" t="str">
        <f t="shared" si="39"/>
        <v>Inspector</v>
      </c>
      <c r="D63" s="3">
        <f t="shared" si="40"/>
        <v>438412.69750000001</v>
      </c>
      <c r="E63" s="3">
        <f t="shared" si="41"/>
        <v>277100.34499999997</v>
      </c>
      <c r="F63" s="3">
        <f t="shared" si="42"/>
        <v>222015.285</v>
      </c>
      <c r="G63" s="3">
        <f t="shared" si="43"/>
        <v>95958.9</v>
      </c>
      <c r="H63" s="3">
        <f t="shared" si="44"/>
        <v>70000</v>
      </c>
      <c r="J63" s="32">
        <f t="shared" si="45"/>
        <v>438412.69750000001</v>
      </c>
      <c r="K63" s="32"/>
      <c r="L63" s="32" t="str">
        <f>HLOOKUP(J63,D63:$H$67,N8,FALSE)</f>
        <v>OptOpt_EB</v>
      </c>
      <c r="N63" s="32"/>
    </row>
    <row r="64" spans="1:14" ht="12.75" x14ac:dyDescent="0.25">
      <c r="A64" s="29">
        <v>392817.020772535</v>
      </c>
      <c r="C64" s="2" t="str">
        <f t="shared" si="39"/>
        <v>State</v>
      </c>
      <c r="D64" s="3">
        <f t="shared" si="40"/>
        <v>1090000</v>
      </c>
      <c r="E64" s="3">
        <f t="shared" si="41"/>
        <v>1090000</v>
      </c>
      <c r="F64" s="3">
        <f t="shared" si="42"/>
        <v>1590000</v>
      </c>
      <c r="G64" s="3">
        <f t="shared" si="43"/>
        <v>2090000</v>
      </c>
      <c r="H64" s="3">
        <f t="shared" si="44"/>
        <v>2590000</v>
      </c>
      <c r="J64" s="32">
        <f t="shared" si="45"/>
        <v>2590000</v>
      </c>
      <c r="K64" s="32"/>
      <c r="L64" s="32" t="str">
        <f>HLOOKUP(J64,D64:$H$67,N9,FALSE)</f>
        <v>NoneNone_NBNB</v>
      </c>
      <c r="N64" s="32"/>
    </row>
    <row r="65" spans="1:14" x14ac:dyDescent="0.25">
      <c r="A65" s="29">
        <v>1090000</v>
      </c>
      <c r="C65" s="2" t="str">
        <f t="shared" si="39"/>
        <v>LoC</v>
      </c>
      <c r="D65" s="3">
        <f t="shared" si="40"/>
        <v>0.5</v>
      </c>
      <c r="E65" s="3">
        <f t="shared" si="41"/>
        <v>0.5</v>
      </c>
      <c r="F65" s="3">
        <f t="shared" si="42"/>
        <v>0.33333333333333298</v>
      </c>
      <c r="G65" s="3">
        <f t="shared" si="43"/>
        <v>0.16666666666666599</v>
      </c>
      <c r="H65" s="3">
        <f t="shared" si="44"/>
        <v>0</v>
      </c>
    </row>
    <row r="66" spans="1:14" x14ac:dyDescent="0.25">
      <c r="A66" s="29">
        <v>0.5</v>
      </c>
    </row>
    <row r="67" spans="1:14" ht="12.75" x14ac:dyDescent="0.25">
      <c r="A67" s="29">
        <v>446699.42859589501</v>
      </c>
      <c r="B67" s="30">
        <v>7</v>
      </c>
      <c r="C67" s="2">
        <f>A278</f>
        <v>0</v>
      </c>
      <c r="D67" s="2" t="str">
        <f>D56</f>
        <v>OptOpt_EB</v>
      </c>
      <c r="E67" s="2" t="str">
        <f t="shared" ref="E67:H67" si="46">E56</f>
        <v>OptOpt_BB</v>
      </c>
      <c r="F67" s="2" t="str">
        <f t="shared" si="46"/>
        <v>NoneOpt_NBB</v>
      </c>
      <c r="G67" s="2" t="str">
        <f t="shared" si="46"/>
        <v>OptNone_BNB</v>
      </c>
      <c r="H67" s="2" t="str">
        <f t="shared" si="46"/>
        <v>NoneNone_NBNB</v>
      </c>
      <c r="J67" s="31" t="s">
        <v>248</v>
      </c>
      <c r="K67" s="31"/>
      <c r="L67" s="31" t="s">
        <v>249</v>
      </c>
    </row>
    <row r="68" spans="1:14" ht="12.75" x14ac:dyDescent="0.25">
      <c r="A68" s="29">
        <v>447136.57145295897</v>
      </c>
      <c r="C68" s="2" t="str">
        <f>C57</f>
        <v>(3, 0)</v>
      </c>
      <c r="D68" s="3">
        <f>A279</f>
        <v>0</v>
      </c>
      <c r="E68" s="3">
        <f>A288</f>
        <v>0</v>
      </c>
      <c r="F68" s="3">
        <f>A297</f>
        <v>0</v>
      </c>
      <c r="G68" s="3">
        <f>A306</f>
        <v>0</v>
      </c>
      <c r="H68" s="3">
        <f>A315</f>
        <v>0</v>
      </c>
      <c r="J68" s="32">
        <f>MAX(D68:H68)</f>
        <v>0</v>
      </c>
      <c r="K68" s="32"/>
      <c r="L68" s="32" t="str">
        <f>HLOOKUP(J68,D68:$H$78,N2,FALSE)</f>
        <v>OptOpt_EB</v>
      </c>
      <c r="N68" s="32"/>
    </row>
    <row r="69" spans="1:14" ht="12.75" x14ac:dyDescent="0.25">
      <c r="A69" s="29">
        <v>40000</v>
      </c>
      <c r="C69" s="2" t="str">
        <f t="shared" ref="C69:C76" si="47">C58</f>
        <v>(3, 1)</v>
      </c>
      <c r="D69" s="3">
        <f t="shared" ref="D69:D76" si="48">A280</f>
        <v>0</v>
      </c>
      <c r="E69" s="3">
        <f t="shared" ref="E69:E76" si="49">A289</f>
        <v>0</v>
      </c>
      <c r="F69" s="3">
        <f t="shared" ref="F69:F76" si="50">A298</f>
        <v>0</v>
      </c>
      <c r="G69" s="3">
        <f t="shared" ref="G69:G76" si="51">A307</f>
        <v>0</v>
      </c>
      <c r="H69" s="3">
        <f t="shared" ref="H69:H76" si="52">A316</f>
        <v>0</v>
      </c>
      <c r="J69" s="32">
        <f t="shared" ref="J69:J75" si="53">MAX(D69:H69)</f>
        <v>0</v>
      </c>
      <c r="K69" s="32"/>
      <c r="L69" s="32" t="str">
        <f>HLOOKUP(J69,D69:$H$78,N3,FALSE)</f>
        <v>OptOpt_EB</v>
      </c>
      <c r="N69" s="32"/>
    </row>
    <row r="70" spans="1:14" ht="12.75" x14ac:dyDescent="0.25">
      <c r="A70" s="29">
        <v>40000</v>
      </c>
      <c r="C70" s="2" t="str">
        <f t="shared" si="47"/>
        <v>(2, 0)</v>
      </c>
      <c r="D70" s="3">
        <f t="shared" si="48"/>
        <v>0</v>
      </c>
      <c r="E70" s="3">
        <f t="shared" si="49"/>
        <v>0</v>
      </c>
      <c r="F70" s="3">
        <f t="shared" si="50"/>
        <v>0</v>
      </c>
      <c r="G70" s="3">
        <f t="shared" si="51"/>
        <v>0</v>
      </c>
      <c r="H70" s="3">
        <f t="shared" si="52"/>
        <v>0</v>
      </c>
      <c r="J70" s="32">
        <f t="shared" si="53"/>
        <v>0</v>
      </c>
      <c r="K70" s="32"/>
      <c r="L70" s="32" t="str">
        <f>HLOOKUP(J70,D70:$H$78,N4,FALSE)</f>
        <v>OptOpt_EB</v>
      </c>
      <c r="N70" s="32"/>
    </row>
    <row r="71" spans="1:14" ht="12.75" x14ac:dyDescent="0.25">
      <c r="A71" s="29">
        <v>40000</v>
      </c>
      <c r="C71" s="2" t="str">
        <f t="shared" si="47"/>
        <v>(2, 1)</v>
      </c>
      <c r="D71" s="3">
        <f t="shared" si="48"/>
        <v>0</v>
      </c>
      <c r="E71" s="3">
        <f t="shared" si="49"/>
        <v>0</v>
      </c>
      <c r="F71" s="3">
        <f t="shared" si="50"/>
        <v>0</v>
      </c>
      <c r="G71" s="3">
        <f t="shared" si="51"/>
        <v>0</v>
      </c>
      <c r="H71" s="3">
        <f t="shared" si="52"/>
        <v>0</v>
      </c>
      <c r="J71" s="32">
        <f t="shared" si="53"/>
        <v>0</v>
      </c>
      <c r="K71" s="32"/>
      <c r="L71" s="32" t="str">
        <f>HLOOKUP(J71,D71:$H$78,N5,FALSE)</f>
        <v>OptOpt_EB</v>
      </c>
      <c r="N71" s="32"/>
    </row>
    <row r="72" spans="1:14" ht="12.75" x14ac:dyDescent="0.25">
      <c r="A72" s="29">
        <v>40000</v>
      </c>
      <c r="C72" s="2" t="str">
        <f t="shared" si="47"/>
        <v>(1, 0)</v>
      </c>
      <c r="D72" s="3">
        <f t="shared" si="48"/>
        <v>0</v>
      </c>
      <c r="E72" s="3">
        <f t="shared" si="49"/>
        <v>0</v>
      </c>
      <c r="F72" s="3">
        <f t="shared" si="50"/>
        <v>0</v>
      </c>
      <c r="G72" s="3">
        <f t="shared" si="51"/>
        <v>0</v>
      </c>
      <c r="H72" s="3">
        <f t="shared" si="52"/>
        <v>0</v>
      </c>
      <c r="J72" s="32">
        <f t="shared" si="53"/>
        <v>0</v>
      </c>
      <c r="K72" s="32"/>
      <c r="L72" s="32" t="str">
        <f>HLOOKUP(J72,D72:$H$78,N6,FALSE)</f>
        <v>OptOpt_EB</v>
      </c>
      <c r="N72" s="32"/>
    </row>
    <row r="73" spans="1:14" ht="12.75" x14ac:dyDescent="0.25">
      <c r="A73" s="29">
        <v>341199.432451342</v>
      </c>
      <c r="C73" s="2" t="str">
        <f t="shared" si="47"/>
        <v>(1, 1)</v>
      </c>
      <c r="D73" s="3">
        <f t="shared" si="48"/>
        <v>0</v>
      </c>
      <c r="E73" s="3">
        <f t="shared" si="49"/>
        <v>0</v>
      </c>
      <c r="F73" s="3">
        <f t="shared" si="50"/>
        <v>0</v>
      </c>
      <c r="G73" s="3">
        <f t="shared" si="51"/>
        <v>0</v>
      </c>
      <c r="H73" s="3">
        <f t="shared" si="52"/>
        <v>0</v>
      </c>
      <c r="J73" s="32">
        <f t="shared" si="53"/>
        <v>0</v>
      </c>
      <c r="K73" s="32"/>
      <c r="L73" s="32" t="str">
        <f>HLOOKUP(J73,D73:$H$78,N7,FALSE)</f>
        <v>OptOpt_EB</v>
      </c>
      <c r="N73" s="32"/>
    </row>
    <row r="74" spans="1:14" ht="12.75" x14ac:dyDescent="0.25">
      <c r="A74" s="29">
        <v>1590000</v>
      </c>
      <c r="C74" s="2" t="str">
        <f t="shared" si="47"/>
        <v>Inspector</v>
      </c>
      <c r="D74" s="3">
        <f t="shared" si="48"/>
        <v>0</v>
      </c>
      <c r="E74" s="3">
        <f t="shared" si="49"/>
        <v>0</v>
      </c>
      <c r="F74" s="3">
        <f t="shared" si="50"/>
        <v>0</v>
      </c>
      <c r="G74" s="3">
        <f t="shared" si="51"/>
        <v>0</v>
      </c>
      <c r="H74" s="3">
        <f t="shared" si="52"/>
        <v>0</v>
      </c>
      <c r="J74" s="32">
        <f t="shared" si="53"/>
        <v>0</v>
      </c>
      <c r="K74" s="32"/>
      <c r="L74" s="32" t="str">
        <f>HLOOKUP(J74,D74:$H$78,N8,FALSE)</f>
        <v>OptOpt_EB</v>
      </c>
      <c r="N74" s="32"/>
    </row>
    <row r="75" spans="1:14" ht="12.75" x14ac:dyDescent="0.25">
      <c r="A75" s="29">
        <v>0.33333333333333298</v>
      </c>
      <c r="C75" s="2" t="str">
        <f t="shared" si="47"/>
        <v>State</v>
      </c>
      <c r="D75" s="3">
        <f t="shared" si="48"/>
        <v>0</v>
      </c>
      <c r="E75" s="3">
        <f t="shared" si="49"/>
        <v>0</v>
      </c>
      <c r="F75" s="3">
        <f t="shared" si="50"/>
        <v>0</v>
      </c>
      <c r="G75" s="3">
        <f t="shared" si="51"/>
        <v>0</v>
      </c>
      <c r="H75" s="3">
        <f t="shared" si="52"/>
        <v>0</v>
      </c>
      <c r="J75" s="32">
        <f t="shared" si="53"/>
        <v>0</v>
      </c>
      <c r="K75" s="32"/>
      <c r="L75" s="32" t="str">
        <f>HLOOKUP(J75,D75:$H$78,N9,FALSE)</f>
        <v>OptOpt_EB</v>
      </c>
      <c r="N75" s="32"/>
    </row>
    <row r="76" spans="1:14" ht="12.75" x14ac:dyDescent="0.25">
      <c r="A76" s="29">
        <v>90000</v>
      </c>
      <c r="C76" s="2" t="str">
        <f t="shared" si="47"/>
        <v>LoC</v>
      </c>
      <c r="D76" s="3">
        <f t="shared" si="48"/>
        <v>0</v>
      </c>
      <c r="E76" s="3">
        <f t="shared" si="49"/>
        <v>0</v>
      </c>
      <c r="F76" s="3">
        <f t="shared" si="50"/>
        <v>0</v>
      </c>
      <c r="G76" s="3">
        <f t="shared" si="51"/>
        <v>0</v>
      </c>
      <c r="H76" s="3">
        <f t="shared" si="52"/>
        <v>0</v>
      </c>
      <c r="L76" s="32"/>
    </row>
    <row r="77" spans="1:14" x14ac:dyDescent="0.25">
      <c r="A77" s="29">
        <v>90000</v>
      </c>
    </row>
    <row r="78" spans="1:14" ht="12.75" x14ac:dyDescent="0.25">
      <c r="A78" s="29">
        <v>160227.14775</v>
      </c>
      <c r="B78" s="30">
        <v>8</v>
      </c>
      <c r="C78" s="2">
        <f>A324</f>
        <v>0</v>
      </c>
      <c r="D78" s="2" t="str">
        <f>D67</f>
        <v>OptOpt_EB</v>
      </c>
      <c r="E78" s="2" t="str">
        <f t="shared" ref="E78:H78" si="54">E67</f>
        <v>OptOpt_BB</v>
      </c>
      <c r="F78" s="2" t="str">
        <f t="shared" si="54"/>
        <v>NoneOpt_NBB</v>
      </c>
      <c r="G78" s="2" t="str">
        <f t="shared" si="54"/>
        <v>OptNone_BNB</v>
      </c>
      <c r="H78" s="2" t="str">
        <f t="shared" si="54"/>
        <v>NoneNone_NBNB</v>
      </c>
      <c r="J78" s="31" t="s">
        <v>248</v>
      </c>
      <c r="K78" s="31"/>
      <c r="L78" s="31" t="s">
        <v>249</v>
      </c>
    </row>
    <row r="79" spans="1:14" ht="12.75" x14ac:dyDescent="0.25">
      <c r="A79" s="29">
        <v>160130.44274999999</v>
      </c>
      <c r="C79" s="2" t="str">
        <f>C68</f>
        <v>(3, 0)</v>
      </c>
      <c r="D79" s="3">
        <f>A325</f>
        <v>0</v>
      </c>
      <c r="E79" s="3">
        <f>A334</f>
        <v>0</v>
      </c>
      <c r="F79" s="3">
        <f>A343</f>
        <v>0</v>
      </c>
      <c r="G79" s="3">
        <f>A352</f>
        <v>0</v>
      </c>
      <c r="H79" s="3">
        <f>A361</f>
        <v>0</v>
      </c>
      <c r="J79" s="32">
        <f>MAX(D79:H79)</f>
        <v>0</v>
      </c>
      <c r="K79" s="32"/>
      <c r="L79" s="32" t="str">
        <f>HLOOKUP(J79,D79:$H$89,N2,FALSE)</f>
        <v>OptOpt_EB</v>
      </c>
      <c r="N79" s="32"/>
    </row>
    <row r="80" spans="1:14" ht="12.75" x14ac:dyDescent="0.25">
      <c r="A80" s="29">
        <v>156170.14275</v>
      </c>
      <c r="C80" s="2" t="str">
        <f t="shared" ref="C80:C87" si="55">C69</f>
        <v>(3, 1)</v>
      </c>
      <c r="D80" s="3">
        <f t="shared" ref="D80:D87" si="56">A326</f>
        <v>0</v>
      </c>
      <c r="E80" s="3">
        <f t="shared" ref="E80:E87" si="57">A335</f>
        <v>0</v>
      </c>
      <c r="F80" s="3">
        <f t="shared" ref="F80:F87" si="58">A344</f>
        <v>0</v>
      </c>
      <c r="G80" s="3">
        <f t="shared" ref="G80:G87" si="59">A353</f>
        <v>0</v>
      </c>
      <c r="H80" s="3">
        <f t="shared" ref="H80:H87" si="60">A362</f>
        <v>0</v>
      </c>
      <c r="J80" s="32">
        <f t="shared" ref="J80:J86" si="61">MAX(D80:H80)</f>
        <v>0</v>
      </c>
      <c r="K80" s="32"/>
      <c r="L80" s="32" t="str">
        <f>HLOOKUP(J80,D80:$H$89,N3,FALSE)</f>
        <v>OptOpt_EB</v>
      </c>
      <c r="N80" s="32"/>
    </row>
    <row r="81" spans="1:14" ht="12.75" x14ac:dyDescent="0.25">
      <c r="A81" s="29">
        <v>156186.951</v>
      </c>
      <c r="C81" s="2" t="str">
        <f t="shared" si="55"/>
        <v>(2, 0)</v>
      </c>
      <c r="D81" s="3">
        <f t="shared" si="56"/>
        <v>0</v>
      </c>
      <c r="E81" s="3">
        <f t="shared" si="57"/>
        <v>0</v>
      </c>
      <c r="F81" s="3">
        <f t="shared" si="58"/>
        <v>0</v>
      </c>
      <c r="G81" s="3">
        <f t="shared" si="59"/>
        <v>0</v>
      </c>
      <c r="H81" s="3">
        <f t="shared" si="60"/>
        <v>0</v>
      </c>
      <c r="J81" s="32">
        <f t="shared" si="61"/>
        <v>0</v>
      </c>
      <c r="K81" s="32"/>
      <c r="L81" s="32" t="str">
        <f>HLOOKUP(J81,D81:$H$89,N4,FALSE)</f>
        <v>OptOpt_EB</v>
      </c>
      <c r="N81" s="32"/>
    </row>
    <row r="82" spans="1:14" ht="12.75" x14ac:dyDescent="0.25">
      <c r="A82" s="29">
        <v>93730.225749999998</v>
      </c>
      <c r="C82" s="2" t="str">
        <f t="shared" si="55"/>
        <v>(2, 1)</v>
      </c>
      <c r="D82" s="3">
        <f t="shared" si="56"/>
        <v>0</v>
      </c>
      <c r="E82" s="3">
        <f t="shared" si="57"/>
        <v>0</v>
      </c>
      <c r="F82" s="3">
        <f t="shared" si="58"/>
        <v>0</v>
      </c>
      <c r="G82" s="3">
        <f t="shared" si="59"/>
        <v>0</v>
      </c>
      <c r="H82" s="3">
        <f t="shared" si="60"/>
        <v>0</v>
      </c>
      <c r="J82" s="32">
        <f t="shared" si="61"/>
        <v>0</v>
      </c>
      <c r="K82" s="32"/>
      <c r="L82" s="32" t="str">
        <f>HLOOKUP(J82,D82:$H$89,N5,FALSE)</f>
        <v>OptOpt_EB</v>
      </c>
      <c r="N82" s="32"/>
    </row>
    <row r="83" spans="1:14" ht="12.75" x14ac:dyDescent="0.25">
      <c r="A83" s="29">
        <v>2090000</v>
      </c>
      <c r="C83" s="2" t="str">
        <f t="shared" si="55"/>
        <v>(1, 0)</v>
      </c>
      <c r="D83" s="3">
        <f t="shared" si="56"/>
        <v>0</v>
      </c>
      <c r="E83" s="3">
        <f t="shared" si="57"/>
        <v>0</v>
      </c>
      <c r="F83" s="3">
        <f t="shared" si="58"/>
        <v>0</v>
      </c>
      <c r="G83" s="3">
        <f t="shared" si="59"/>
        <v>0</v>
      </c>
      <c r="H83" s="3">
        <f t="shared" si="60"/>
        <v>0</v>
      </c>
      <c r="J83" s="32">
        <f t="shared" si="61"/>
        <v>0</v>
      </c>
      <c r="K83" s="32"/>
      <c r="L83" s="32" t="str">
        <f>HLOOKUP(J83,D83:$H$89,N6,FALSE)</f>
        <v>OptOpt_EB</v>
      </c>
      <c r="N83" s="32"/>
    </row>
    <row r="84" spans="1:14" ht="12.75" x14ac:dyDescent="0.25">
      <c r="A84" s="29">
        <v>0.16666666666666599</v>
      </c>
      <c r="C84" s="2" t="str">
        <f t="shared" si="55"/>
        <v>(1, 1)</v>
      </c>
      <c r="D84" s="3">
        <f t="shared" si="56"/>
        <v>0</v>
      </c>
      <c r="E84" s="3">
        <f t="shared" si="57"/>
        <v>0</v>
      </c>
      <c r="F84" s="3">
        <f t="shared" si="58"/>
        <v>0</v>
      </c>
      <c r="G84" s="3">
        <f t="shared" si="59"/>
        <v>0</v>
      </c>
      <c r="H84" s="3">
        <f t="shared" si="60"/>
        <v>0</v>
      </c>
      <c r="J84" s="32">
        <f t="shared" si="61"/>
        <v>0</v>
      </c>
      <c r="K84" s="32"/>
      <c r="L84" s="32" t="str">
        <f>HLOOKUP(J84,D84:$H$89,N7,FALSE)</f>
        <v>OptOpt_EB</v>
      </c>
      <c r="N84" s="32"/>
    </row>
    <row r="85" spans="1:14" ht="12.75" x14ac:dyDescent="0.25">
      <c r="A85" s="29">
        <v>90000</v>
      </c>
      <c r="C85" s="2" t="str">
        <f t="shared" si="55"/>
        <v>Inspector</v>
      </c>
      <c r="D85" s="3">
        <f t="shared" si="56"/>
        <v>0</v>
      </c>
      <c r="E85" s="3">
        <f t="shared" si="57"/>
        <v>0</v>
      </c>
      <c r="F85" s="3">
        <f t="shared" si="58"/>
        <v>0</v>
      </c>
      <c r="G85" s="3">
        <f t="shared" si="59"/>
        <v>0</v>
      </c>
      <c r="H85" s="3">
        <f t="shared" si="60"/>
        <v>0</v>
      </c>
      <c r="J85" s="32">
        <f t="shared" si="61"/>
        <v>0</v>
      </c>
      <c r="K85" s="32"/>
      <c r="L85" s="32" t="str">
        <f>HLOOKUP(J85,D85:$H$89,N8,FALSE)</f>
        <v>OptOpt_EB</v>
      </c>
      <c r="N85" s="32"/>
    </row>
    <row r="86" spans="1:14" ht="12.75" x14ac:dyDescent="0.25">
      <c r="A86" s="29">
        <v>90000</v>
      </c>
      <c r="C86" s="2" t="str">
        <f t="shared" si="55"/>
        <v>State</v>
      </c>
      <c r="D86" s="3">
        <f t="shared" si="56"/>
        <v>0</v>
      </c>
      <c r="E86" s="3">
        <f t="shared" si="57"/>
        <v>0</v>
      </c>
      <c r="F86" s="3">
        <f t="shared" si="58"/>
        <v>0</v>
      </c>
      <c r="G86" s="3">
        <f t="shared" si="59"/>
        <v>0</v>
      </c>
      <c r="H86" s="3">
        <f t="shared" si="60"/>
        <v>0</v>
      </c>
      <c r="J86" s="32">
        <f t="shared" si="61"/>
        <v>0</v>
      </c>
      <c r="K86" s="32"/>
      <c r="L86" s="32" t="str">
        <f>HLOOKUP(J86,D86:$H$89,N9,FALSE)</f>
        <v>OptOpt_EB</v>
      </c>
      <c r="N86" s="32"/>
    </row>
    <row r="87" spans="1:14" x14ac:dyDescent="0.25">
      <c r="A87" s="29">
        <v>40000</v>
      </c>
      <c r="C87" s="2" t="str">
        <f t="shared" si="55"/>
        <v>LoC</v>
      </c>
      <c r="D87" s="3">
        <f t="shared" si="56"/>
        <v>0</v>
      </c>
      <c r="E87" s="3">
        <f t="shared" si="57"/>
        <v>0</v>
      </c>
      <c r="F87" s="3">
        <f t="shared" si="58"/>
        <v>0</v>
      </c>
      <c r="G87" s="3">
        <f t="shared" si="59"/>
        <v>0</v>
      </c>
      <c r="H87" s="3">
        <f t="shared" si="60"/>
        <v>0</v>
      </c>
    </row>
    <row r="88" spans="1:14" x14ac:dyDescent="0.25">
      <c r="A88" s="29">
        <v>40000</v>
      </c>
    </row>
    <row r="89" spans="1:14" ht="12.75" x14ac:dyDescent="0.25">
      <c r="A89" s="29">
        <v>40000</v>
      </c>
      <c r="B89" s="30">
        <v>9</v>
      </c>
      <c r="C89" s="2">
        <f>A370</f>
        <v>0</v>
      </c>
      <c r="D89" s="2" t="str">
        <f>D78</f>
        <v>OptOpt_EB</v>
      </c>
      <c r="E89" s="2" t="str">
        <f t="shared" ref="E89:H89" si="62">E78</f>
        <v>OptOpt_BB</v>
      </c>
      <c r="F89" s="2" t="str">
        <f t="shared" si="62"/>
        <v>NoneOpt_NBB</v>
      </c>
      <c r="G89" s="2" t="str">
        <f t="shared" si="62"/>
        <v>OptNone_BNB</v>
      </c>
      <c r="H89" s="2" t="str">
        <f t="shared" si="62"/>
        <v>NoneNone_NBNB</v>
      </c>
      <c r="J89" s="31" t="s">
        <v>248</v>
      </c>
      <c r="K89" s="31"/>
      <c r="L89" s="31" t="s">
        <v>249</v>
      </c>
    </row>
    <row r="90" spans="1:14" ht="12.75" x14ac:dyDescent="0.25">
      <c r="A90" s="29">
        <v>40000</v>
      </c>
      <c r="C90" s="2" t="str">
        <f>C79</f>
        <v>(3, 0)</v>
      </c>
      <c r="D90" s="3">
        <f>A371</f>
        <v>0</v>
      </c>
      <c r="E90" s="3">
        <f>A380</f>
        <v>0</v>
      </c>
      <c r="F90" s="3">
        <f>A389</f>
        <v>0</v>
      </c>
      <c r="G90" s="3">
        <f>A398</f>
        <v>0</v>
      </c>
      <c r="H90" s="3">
        <f>A407</f>
        <v>0</v>
      </c>
      <c r="J90" s="32">
        <f>MAX(D90:H90)</f>
        <v>0</v>
      </c>
      <c r="K90" s="32"/>
      <c r="L90" s="32" t="str">
        <f>HLOOKUP(J90,D90:$H$100,N2,FALSE)</f>
        <v>OptOpt_EB</v>
      </c>
      <c r="N90" s="32"/>
    </row>
    <row r="91" spans="1:14" ht="12.75" x14ac:dyDescent="0.25">
      <c r="A91" s="29">
        <v>70000</v>
      </c>
      <c r="C91" s="2" t="str">
        <f t="shared" ref="C91:C98" si="63">C80</f>
        <v>(3, 1)</v>
      </c>
      <c r="D91" s="3">
        <f t="shared" ref="D91:D98" si="64">A372</f>
        <v>0</v>
      </c>
      <c r="E91" s="3">
        <f t="shared" ref="E91:E98" si="65">A381</f>
        <v>0</v>
      </c>
      <c r="F91" s="3">
        <f t="shared" ref="F91:F98" si="66">A390</f>
        <v>0</v>
      </c>
      <c r="G91" s="3">
        <f t="shared" ref="G91:G98" si="67">A399</f>
        <v>0</v>
      </c>
      <c r="H91" s="3">
        <f t="shared" ref="H91:H98" si="68">A408</f>
        <v>0</v>
      </c>
      <c r="J91" s="32">
        <f t="shared" ref="J91:J97" si="69">MAX(D91:H91)</f>
        <v>0</v>
      </c>
      <c r="K91" s="32"/>
      <c r="L91" s="32" t="str">
        <f>HLOOKUP(J91,D91:$H$100,N3,FALSE)</f>
        <v>OptOpt_EB</v>
      </c>
      <c r="N91" s="32"/>
    </row>
    <row r="92" spans="1:14" ht="12.75" x14ac:dyDescent="0.25">
      <c r="A92" s="29">
        <v>2590000</v>
      </c>
      <c r="C92" s="2" t="str">
        <f t="shared" si="63"/>
        <v>(2, 0)</v>
      </c>
      <c r="D92" s="3">
        <f t="shared" si="64"/>
        <v>0</v>
      </c>
      <c r="E92" s="3">
        <f t="shared" si="65"/>
        <v>0</v>
      </c>
      <c r="F92" s="3">
        <f t="shared" si="66"/>
        <v>0</v>
      </c>
      <c r="G92" s="3">
        <f t="shared" si="67"/>
        <v>0</v>
      </c>
      <c r="H92" s="3">
        <f t="shared" si="68"/>
        <v>0</v>
      </c>
      <c r="J92" s="32">
        <f t="shared" si="69"/>
        <v>0</v>
      </c>
      <c r="K92" s="32"/>
      <c r="L92" s="32" t="str">
        <f>HLOOKUP(J92,D92:$H$100,N4,FALSE)</f>
        <v>OptOpt_EB</v>
      </c>
      <c r="N92" s="32"/>
    </row>
    <row r="93" spans="1:14" ht="12.75" x14ac:dyDescent="0.25">
      <c r="A93" s="29">
        <v>0</v>
      </c>
      <c r="C93" s="2" t="str">
        <f t="shared" si="63"/>
        <v>(2, 1)</v>
      </c>
      <c r="D93" s="3">
        <f t="shared" si="64"/>
        <v>0</v>
      </c>
      <c r="E93" s="3">
        <f t="shared" si="65"/>
        <v>0</v>
      </c>
      <c r="F93" s="3">
        <f t="shared" si="66"/>
        <v>0</v>
      </c>
      <c r="G93" s="3">
        <f t="shared" si="67"/>
        <v>0</v>
      </c>
      <c r="H93" s="3">
        <f t="shared" si="68"/>
        <v>0</v>
      </c>
      <c r="J93" s="32">
        <f t="shared" si="69"/>
        <v>0</v>
      </c>
      <c r="K93" s="32"/>
      <c r="L93" s="32" t="str">
        <f>HLOOKUP(J93,D93:$H$100,N5,FALSE)</f>
        <v>OptOpt_EB</v>
      </c>
      <c r="N93" s="32"/>
    </row>
    <row r="94" spans="1:14" ht="12.75" x14ac:dyDescent="0.25">
      <c r="A94" s="29" t="s">
        <v>370</v>
      </c>
      <c r="C94" s="2" t="str">
        <f t="shared" si="63"/>
        <v>(1, 0)</v>
      </c>
      <c r="D94" s="3">
        <f t="shared" si="64"/>
        <v>0</v>
      </c>
      <c r="E94" s="3">
        <f t="shared" si="65"/>
        <v>0</v>
      </c>
      <c r="F94" s="3">
        <f t="shared" si="66"/>
        <v>0</v>
      </c>
      <c r="G94" s="3">
        <f t="shared" si="67"/>
        <v>0</v>
      </c>
      <c r="H94" s="3">
        <f t="shared" si="68"/>
        <v>0</v>
      </c>
      <c r="J94" s="32">
        <f t="shared" si="69"/>
        <v>0</v>
      </c>
      <c r="K94" s="32"/>
      <c r="L94" s="32" t="str">
        <f>HLOOKUP(J94,D94:$H$100,N6,FALSE)</f>
        <v>OptOpt_EB</v>
      </c>
      <c r="N94" s="32"/>
    </row>
    <row r="95" spans="1:14" ht="12.75" x14ac:dyDescent="0.25">
      <c r="A95" s="29">
        <v>-794679.8</v>
      </c>
      <c r="C95" s="2" t="str">
        <f t="shared" si="63"/>
        <v>(1, 1)</v>
      </c>
      <c r="D95" s="3">
        <f t="shared" si="64"/>
        <v>0</v>
      </c>
      <c r="E95" s="3">
        <f t="shared" si="65"/>
        <v>0</v>
      </c>
      <c r="F95" s="3">
        <f t="shared" si="66"/>
        <v>0</v>
      </c>
      <c r="G95" s="3">
        <f t="shared" si="67"/>
        <v>0</v>
      </c>
      <c r="H95" s="3">
        <f t="shared" si="68"/>
        <v>0</v>
      </c>
      <c r="J95" s="32">
        <f t="shared" si="69"/>
        <v>0</v>
      </c>
      <c r="K95" s="32"/>
      <c r="L95" s="32" t="str">
        <f>HLOOKUP(J95,D95:$H$100,N7,FALSE)</f>
        <v>OptOpt_EB</v>
      </c>
      <c r="N95" s="32"/>
    </row>
    <row r="96" spans="1:14" ht="12.75" x14ac:dyDescent="0.25">
      <c r="A96" s="29">
        <v>-533580.5</v>
      </c>
      <c r="C96" s="2" t="str">
        <f t="shared" si="63"/>
        <v>Inspector</v>
      </c>
      <c r="D96" s="3">
        <f t="shared" si="64"/>
        <v>0</v>
      </c>
      <c r="E96" s="3">
        <f t="shared" si="65"/>
        <v>0</v>
      </c>
      <c r="F96" s="3">
        <f t="shared" si="66"/>
        <v>0</v>
      </c>
      <c r="G96" s="3">
        <f t="shared" si="67"/>
        <v>0</v>
      </c>
      <c r="H96" s="3">
        <f t="shared" si="68"/>
        <v>0</v>
      </c>
      <c r="J96" s="32">
        <f t="shared" si="69"/>
        <v>0</v>
      </c>
      <c r="K96" s="32"/>
      <c r="L96" s="32" t="str">
        <f>HLOOKUP(J96,D96:$H$100,N8,FALSE)</f>
        <v>OptOpt_EB</v>
      </c>
      <c r="N96" s="32"/>
    </row>
    <row r="97" spans="1:14" ht="12.75" x14ac:dyDescent="0.25">
      <c r="A97" s="29">
        <v>165000</v>
      </c>
      <c r="C97" s="2" t="str">
        <f t="shared" si="63"/>
        <v>State</v>
      </c>
      <c r="D97" s="3">
        <f t="shared" si="64"/>
        <v>0</v>
      </c>
      <c r="E97" s="3">
        <f t="shared" si="65"/>
        <v>0</v>
      </c>
      <c r="F97" s="3">
        <f t="shared" si="66"/>
        <v>0</v>
      </c>
      <c r="G97" s="3">
        <f t="shared" si="67"/>
        <v>0</v>
      </c>
      <c r="H97" s="3">
        <f t="shared" si="68"/>
        <v>0</v>
      </c>
      <c r="J97" s="32">
        <f t="shared" si="69"/>
        <v>0</v>
      </c>
      <c r="K97" s="32"/>
      <c r="L97" s="32" t="str">
        <f>HLOOKUP(J97,D97:$H$100,N9,FALSE)</f>
        <v>OptOpt_EB</v>
      </c>
      <c r="N97" s="32"/>
    </row>
    <row r="98" spans="1:14" x14ac:dyDescent="0.25">
      <c r="A98" s="29">
        <v>165000</v>
      </c>
      <c r="C98" s="2" t="str">
        <f t="shared" si="63"/>
        <v>LoC</v>
      </c>
      <c r="D98" s="3">
        <f t="shared" si="64"/>
        <v>0</v>
      </c>
      <c r="E98" s="3">
        <f t="shared" si="65"/>
        <v>0</v>
      </c>
      <c r="F98" s="3">
        <f t="shared" si="66"/>
        <v>0</v>
      </c>
      <c r="G98" s="3">
        <f t="shared" si="67"/>
        <v>0</v>
      </c>
      <c r="H98" s="3">
        <f t="shared" si="68"/>
        <v>0</v>
      </c>
    </row>
    <row r="99" spans="1:14" x14ac:dyDescent="0.25">
      <c r="A99" s="29">
        <v>165000</v>
      </c>
    </row>
    <row r="100" spans="1:14" ht="12.75" x14ac:dyDescent="0.25">
      <c r="A100" s="29">
        <v>165000</v>
      </c>
      <c r="B100" s="30">
        <v>10</v>
      </c>
      <c r="C100" s="2">
        <f>A416</f>
        <v>0</v>
      </c>
      <c r="D100" s="2" t="str">
        <f>D89</f>
        <v>OptOpt_EB</v>
      </c>
      <c r="E100" s="2" t="str">
        <f t="shared" ref="E100:H100" si="70">E89</f>
        <v>OptOpt_BB</v>
      </c>
      <c r="F100" s="2" t="str">
        <f t="shared" si="70"/>
        <v>NoneOpt_NBB</v>
      </c>
      <c r="G100" s="2" t="str">
        <f t="shared" si="70"/>
        <v>OptNone_BNB</v>
      </c>
      <c r="H100" s="2" t="str">
        <f t="shared" si="70"/>
        <v>NoneNone_NBNB</v>
      </c>
      <c r="J100" s="31" t="s">
        <v>248</v>
      </c>
      <c r="K100" s="31"/>
      <c r="L100" s="31" t="s">
        <v>249</v>
      </c>
    </row>
    <row r="101" spans="1:14" ht="12.75" x14ac:dyDescent="0.25">
      <c r="A101" s="29">
        <v>2543988.4649999999</v>
      </c>
      <c r="C101" s="2" t="str">
        <f>C90</f>
        <v>(3, 0)</v>
      </c>
      <c r="D101" s="3">
        <f>A417</f>
        <v>0</v>
      </c>
      <c r="E101" s="3">
        <f>A426</f>
        <v>0</v>
      </c>
      <c r="F101" s="3">
        <f>A435</f>
        <v>0</v>
      </c>
      <c r="G101" s="3">
        <f>A444</f>
        <v>0</v>
      </c>
      <c r="H101" s="3">
        <f>A453</f>
        <v>0</v>
      </c>
      <c r="J101" s="32">
        <f>MAX(D101:H101)</f>
        <v>0</v>
      </c>
      <c r="K101" s="32"/>
      <c r="L101" s="32" t="str">
        <f>HLOOKUP(J101,D101:$H$111,N2,FALSE)</f>
        <v>OptOpt_EB</v>
      </c>
      <c r="N101" s="32"/>
    </row>
    <row r="102" spans="1:14" ht="12.75" x14ac:dyDescent="0.25">
      <c r="A102" s="29">
        <v>1090000</v>
      </c>
      <c r="C102" s="2" t="str">
        <f t="shared" ref="C102:C109" si="71">C91</f>
        <v>(3, 1)</v>
      </c>
      <c r="D102" s="3">
        <f t="shared" ref="D102:D109" si="72">A418</f>
        <v>0</v>
      </c>
      <c r="E102" s="3">
        <f t="shared" ref="E102:E109" si="73">A427</f>
        <v>0</v>
      </c>
      <c r="F102" s="3">
        <f t="shared" ref="F102:F109" si="74">A436</f>
        <v>0</v>
      </c>
      <c r="G102" s="3">
        <f t="shared" ref="G102:G109" si="75">A445</f>
        <v>0</v>
      </c>
      <c r="H102" s="3">
        <f t="shared" ref="H102:H109" si="76">A454</f>
        <v>0</v>
      </c>
      <c r="J102" s="32">
        <f t="shared" ref="J102:J108" si="77">MAX(D102:H102)</f>
        <v>0</v>
      </c>
      <c r="K102" s="32"/>
      <c r="L102" s="32" t="str">
        <f>HLOOKUP(J102,D102:$H$111,N3,FALSE)</f>
        <v>OptOpt_EB</v>
      </c>
      <c r="N102" s="32"/>
    </row>
    <row r="103" spans="1:14" ht="12.75" x14ac:dyDescent="0.25">
      <c r="A103" s="29">
        <v>0.5</v>
      </c>
      <c r="C103" s="2" t="str">
        <f t="shared" si="71"/>
        <v>(2, 0)</v>
      </c>
      <c r="D103" s="3">
        <f t="shared" si="72"/>
        <v>0</v>
      </c>
      <c r="E103" s="3">
        <f t="shared" si="73"/>
        <v>0</v>
      </c>
      <c r="F103" s="3">
        <f t="shared" si="74"/>
        <v>0</v>
      </c>
      <c r="G103" s="3">
        <f t="shared" si="75"/>
        <v>0</v>
      </c>
      <c r="H103" s="3">
        <f t="shared" si="76"/>
        <v>0</v>
      </c>
      <c r="J103" s="32">
        <f t="shared" si="77"/>
        <v>0</v>
      </c>
      <c r="K103" s="32"/>
      <c r="L103" s="32" t="str">
        <f>HLOOKUP(J103,D103:$H$111,N4,FALSE)</f>
        <v>OptOpt_EB</v>
      </c>
      <c r="N103" s="32"/>
    </row>
    <row r="104" spans="1:14" ht="12.75" x14ac:dyDescent="0.25">
      <c r="A104" s="29">
        <v>71545.63</v>
      </c>
      <c r="C104" s="2" t="str">
        <f t="shared" si="71"/>
        <v>(2, 1)</v>
      </c>
      <c r="D104" s="3">
        <f t="shared" si="72"/>
        <v>0</v>
      </c>
      <c r="E104" s="3">
        <f t="shared" si="73"/>
        <v>0</v>
      </c>
      <c r="F104" s="3">
        <f t="shared" si="74"/>
        <v>0</v>
      </c>
      <c r="G104" s="3">
        <f t="shared" si="75"/>
        <v>0</v>
      </c>
      <c r="H104" s="3">
        <f t="shared" si="76"/>
        <v>0</v>
      </c>
      <c r="J104" s="32">
        <f t="shared" si="77"/>
        <v>0</v>
      </c>
      <c r="K104" s="32"/>
      <c r="L104" s="32" t="str">
        <f>HLOOKUP(J104,D104:$H$111,N5,FALSE)</f>
        <v>OptOpt_EB</v>
      </c>
      <c r="N104" s="32"/>
    </row>
    <row r="105" spans="1:14" ht="12.75" x14ac:dyDescent="0.25">
      <c r="A105" s="29">
        <v>72380.45</v>
      </c>
      <c r="C105" s="2" t="str">
        <f t="shared" si="71"/>
        <v>(1, 0)</v>
      </c>
      <c r="D105" s="3">
        <f t="shared" si="72"/>
        <v>0</v>
      </c>
      <c r="E105" s="3">
        <f t="shared" si="73"/>
        <v>0</v>
      </c>
      <c r="F105" s="3">
        <f t="shared" si="74"/>
        <v>0</v>
      </c>
      <c r="G105" s="3">
        <f t="shared" si="75"/>
        <v>0</v>
      </c>
      <c r="H105" s="3">
        <f t="shared" si="76"/>
        <v>0</v>
      </c>
      <c r="J105" s="32">
        <f t="shared" si="77"/>
        <v>0</v>
      </c>
      <c r="K105" s="32"/>
      <c r="L105" s="32" t="str">
        <f>HLOOKUP(J105,D105:$H$111,N6,FALSE)</f>
        <v>OptOpt_EB</v>
      </c>
      <c r="N105" s="32"/>
    </row>
    <row r="106" spans="1:14" ht="12.75" x14ac:dyDescent="0.25">
      <c r="A106" s="29">
        <v>149054.49674999999</v>
      </c>
      <c r="C106" s="2" t="str">
        <f t="shared" si="71"/>
        <v>(1, 1)</v>
      </c>
      <c r="D106" s="3">
        <f t="shared" si="72"/>
        <v>0</v>
      </c>
      <c r="E106" s="3">
        <f t="shared" si="73"/>
        <v>0</v>
      </c>
      <c r="F106" s="3">
        <f t="shared" si="74"/>
        <v>0</v>
      </c>
      <c r="G106" s="3">
        <f t="shared" si="75"/>
        <v>0</v>
      </c>
      <c r="H106" s="3">
        <f t="shared" si="76"/>
        <v>0</v>
      </c>
      <c r="J106" s="32">
        <f t="shared" si="77"/>
        <v>0</v>
      </c>
      <c r="K106" s="32"/>
      <c r="L106" s="32" t="str">
        <f>HLOOKUP(J106,D106:$H$111,N7,FALSE)</f>
        <v>OptOpt_EB</v>
      </c>
      <c r="N106" s="32"/>
    </row>
    <row r="107" spans="1:14" ht="12.75" x14ac:dyDescent="0.25">
      <c r="A107" s="29">
        <v>149069.9235</v>
      </c>
      <c r="C107" s="2" t="str">
        <f t="shared" si="71"/>
        <v>Inspector</v>
      </c>
      <c r="D107" s="3">
        <f t="shared" si="72"/>
        <v>0</v>
      </c>
      <c r="E107" s="3">
        <f t="shared" si="73"/>
        <v>0</v>
      </c>
      <c r="F107" s="3">
        <f t="shared" si="74"/>
        <v>0</v>
      </c>
      <c r="G107" s="3">
        <f t="shared" si="75"/>
        <v>0</v>
      </c>
      <c r="H107" s="3">
        <f t="shared" si="76"/>
        <v>0</v>
      </c>
      <c r="J107" s="32">
        <f t="shared" si="77"/>
        <v>0</v>
      </c>
      <c r="K107" s="32"/>
      <c r="L107" s="32" t="str">
        <f>HLOOKUP(J107,D107:$H$111,N8,FALSE)</f>
        <v>OptOpt_EB</v>
      </c>
      <c r="N107" s="32"/>
    </row>
    <row r="108" spans="1:14" ht="12.75" x14ac:dyDescent="0.25">
      <c r="A108" s="29">
        <v>153687.58725000001</v>
      </c>
      <c r="C108" s="2" t="str">
        <f t="shared" si="71"/>
        <v>State</v>
      </c>
      <c r="D108" s="3">
        <f t="shared" si="72"/>
        <v>0</v>
      </c>
      <c r="E108" s="3">
        <f t="shared" si="73"/>
        <v>0</v>
      </c>
      <c r="F108" s="3">
        <f t="shared" si="74"/>
        <v>0</v>
      </c>
      <c r="G108" s="3">
        <f t="shared" si="75"/>
        <v>0</v>
      </c>
      <c r="H108" s="3">
        <f t="shared" si="76"/>
        <v>0</v>
      </c>
      <c r="J108" s="32">
        <f t="shared" si="77"/>
        <v>0</v>
      </c>
      <c r="K108" s="32"/>
      <c r="L108" s="32" t="str">
        <f>HLOOKUP(J108,D108:$H$111,N9,FALSE)</f>
        <v>OptOpt_EB</v>
      </c>
      <c r="N108" s="32"/>
    </row>
    <row r="109" spans="1:14" x14ac:dyDescent="0.25">
      <c r="A109" s="29">
        <v>153769.78649999999</v>
      </c>
      <c r="C109" s="2" t="str">
        <f t="shared" si="71"/>
        <v>LoC</v>
      </c>
      <c r="D109" s="3">
        <f t="shared" si="72"/>
        <v>0</v>
      </c>
      <c r="E109" s="3">
        <f t="shared" si="73"/>
        <v>0</v>
      </c>
      <c r="F109" s="3">
        <f t="shared" si="74"/>
        <v>0</v>
      </c>
      <c r="G109" s="3">
        <f t="shared" si="75"/>
        <v>0</v>
      </c>
      <c r="H109" s="3">
        <f t="shared" si="76"/>
        <v>0</v>
      </c>
    </row>
    <row r="110" spans="1:14" x14ac:dyDescent="0.25">
      <c r="A110" s="29">
        <v>1142176.2860000001</v>
      </c>
    </row>
    <row r="111" spans="1:14" ht="12.75" x14ac:dyDescent="0.25">
      <c r="A111" s="29">
        <v>1090000</v>
      </c>
      <c r="B111" s="30">
        <v>11</v>
      </c>
      <c r="C111" s="2">
        <f>A462</f>
        <v>0</v>
      </c>
      <c r="D111" s="2" t="str">
        <f>D100</f>
        <v>OptOpt_EB</v>
      </c>
      <c r="E111" s="2" t="str">
        <f t="shared" ref="E111:H111" si="78">E100</f>
        <v>OptOpt_BB</v>
      </c>
      <c r="F111" s="2" t="str">
        <f t="shared" si="78"/>
        <v>NoneOpt_NBB</v>
      </c>
      <c r="G111" s="2" t="str">
        <f t="shared" si="78"/>
        <v>OptNone_BNB</v>
      </c>
      <c r="H111" s="2" t="str">
        <f t="shared" si="78"/>
        <v>NoneNone_NBNB</v>
      </c>
      <c r="J111" s="31" t="s">
        <v>248</v>
      </c>
      <c r="K111" s="31"/>
      <c r="L111" s="31" t="s">
        <v>249</v>
      </c>
    </row>
    <row r="112" spans="1:14" ht="12.75" x14ac:dyDescent="0.25">
      <c r="A112" s="29">
        <v>0.5</v>
      </c>
      <c r="C112" s="2" t="str">
        <f>C101</f>
        <v>(3, 0)</v>
      </c>
      <c r="D112" s="3">
        <f>A463</f>
        <v>0</v>
      </c>
      <c r="E112" s="3">
        <f>A372</f>
        <v>0</v>
      </c>
      <c r="F112" s="3">
        <f>A481</f>
        <v>0</v>
      </c>
      <c r="G112" s="3">
        <f>A490</f>
        <v>0</v>
      </c>
      <c r="H112" s="3">
        <f>A499</f>
        <v>0</v>
      </c>
      <c r="J112" s="32">
        <f>MAX(D112:H112)</f>
        <v>0</v>
      </c>
      <c r="K112" s="32"/>
      <c r="L112" s="32" t="str">
        <f>HLOOKUP(J112,D112:$H$122,N2,FALSE)</f>
        <v>OptOpt_EB</v>
      </c>
      <c r="N112" s="32"/>
    </row>
    <row r="113" spans="1:14" ht="12.75" x14ac:dyDescent="0.25">
      <c r="A113" s="29">
        <v>71801.06</v>
      </c>
      <c r="C113" s="2" t="str">
        <f t="shared" ref="C113:C120" si="79">C102</f>
        <v>(3, 1)</v>
      </c>
      <c r="D113" s="3">
        <f t="shared" ref="D113:D120" si="80">A464</f>
        <v>0</v>
      </c>
      <c r="E113" s="3">
        <f t="shared" ref="E113:E120" si="81">A373</f>
        <v>0</v>
      </c>
      <c r="F113" s="3">
        <f t="shared" ref="F113:F120" si="82">A482</f>
        <v>0</v>
      </c>
      <c r="G113" s="3">
        <f t="shared" ref="G113:G120" si="83">A491</f>
        <v>0</v>
      </c>
      <c r="H113" s="3">
        <f t="shared" ref="H113:H120" si="84">A500</f>
        <v>0</v>
      </c>
      <c r="J113" s="32">
        <f t="shared" ref="J113:J119" si="85">MAX(D113:H113)</f>
        <v>0</v>
      </c>
      <c r="K113" s="32"/>
      <c r="L113" s="32" t="str">
        <f>HLOOKUP(J113,D113:$H$122,N3,FALSE)</f>
        <v>OptOpt_EB</v>
      </c>
      <c r="N113" s="32"/>
    </row>
    <row r="114" spans="1:14" ht="12.75" x14ac:dyDescent="0.25">
      <c r="A114" s="29">
        <v>66704.92</v>
      </c>
      <c r="C114" s="2" t="str">
        <f t="shared" si="79"/>
        <v>(2, 0)</v>
      </c>
      <c r="D114" s="3">
        <f t="shared" si="80"/>
        <v>0</v>
      </c>
      <c r="E114" s="3">
        <f t="shared" si="81"/>
        <v>0</v>
      </c>
      <c r="F114" s="3">
        <f t="shared" si="82"/>
        <v>0</v>
      </c>
      <c r="G114" s="3">
        <f t="shared" si="83"/>
        <v>0</v>
      </c>
      <c r="H114" s="3">
        <f t="shared" si="84"/>
        <v>0</v>
      </c>
      <c r="J114" s="32">
        <f t="shared" si="85"/>
        <v>0</v>
      </c>
      <c r="K114" s="32"/>
      <c r="L114" s="32" t="str">
        <f>HLOOKUP(J114,D114:$H$122,N4,FALSE)</f>
        <v>OptOpt_EB</v>
      </c>
      <c r="N114" s="32"/>
    </row>
    <row r="115" spans="1:14" ht="12.75" x14ac:dyDescent="0.25">
      <c r="A115" s="29">
        <v>40000</v>
      </c>
      <c r="C115" s="2" t="str">
        <f t="shared" si="79"/>
        <v>(2, 1)</v>
      </c>
      <c r="D115" s="3">
        <f t="shared" si="80"/>
        <v>0</v>
      </c>
      <c r="E115" s="3">
        <f t="shared" si="81"/>
        <v>0</v>
      </c>
      <c r="F115" s="3">
        <f t="shared" si="82"/>
        <v>0</v>
      </c>
      <c r="G115" s="3">
        <f t="shared" si="83"/>
        <v>0</v>
      </c>
      <c r="H115" s="3">
        <f t="shared" si="84"/>
        <v>0</v>
      </c>
      <c r="J115" s="32">
        <f t="shared" si="85"/>
        <v>0</v>
      </c>
      <c r="K115" s="32"/>
      <c r="L115" s="32" t="str">
        <f>HLOOKUP(J115,D115:$H$122,N5,FALSE)</f>
        <v>OptOpt_EB</v>
      </c>
      <c r="N115" s="32"/>
    </row>
    <row r="116" spans="1:14" ht="12.75" x14ac:dyDescent="0.25">
      <c r="A116" s="29">
        <v>40000</v>
      </c>
      <c r="C116" s="2" t="str">
        <f t="shared" si="79"/>
        <v>(1, 0)</v>
      </c>
      <c r="D116" s="3">
        <f t="shared" si="80"/>
        <v>0</v>
      </c>
      <c r="E116" s="3">
        <f t="shared" si="81"/>
        <v>0</v>
      </c>
      <c r="F116" s="3">
        <f t="shared" si="82"/>
        <v>0</v>
      </c>
      <c r="G116" s="3">
        <f t="shared" si="83"/>
        <v>0</v>
      </c>
      <c r="H116" s="3">
        <f t="shared" si="84"/>
        <v>0</v>
      </c>
      <c r="J116" s="32">
        <f t="shared" si="85"/>
        <v>0</v>
      </c>
      <c r="K116" s="32"/>
      <c r="L116" s="32" t="str">
        <f>HLOOKUP(J116,D116:$H$122,N6,FALSE)</f>
        <v>OptOpt_EB</v>
      </c>
      <c r="N116" s="32"/>
    </row>
    <row r="117" spans="1:14" ht="12.75" x14ac:dyDescent="0.25">
      <c r="A117" s="29">
        <v>40000</v>
      </c>
      <c r="C117" s="2" t="str">
        <f t="shared" si="79"/>
        <v>(1, 1)</v>
      </c>
      <c r="D117" s="3">
        <f t="shared" si="80"/>
        <v>0</v>
      </c>
      <c r="E117" s="3">
        <f t="shared" si="81"/>
        <v>0</v>
      </c>
      <c r="F117" s="3">
        <f t="shared" si="82"/>
        <v>0</v>
      </c>
      <c r="G117" s="3">
        <f t="shared" si="83"/>
        <v>0</v>
      </c>
      <c r="H117" s="3">
        <f t="shared" si="84"/>
        <v>0</v>
      </c>
      <c r="J117" s="32">
        <f t="shared" si="85"/>
        <v>0</v>
      </c>
      <c r="K117" s="32"/>
      <c r="L117" s="32" t="str">
        <f>HLOOKUP(J117,D117:$H$122,N7,FALSE)</f>
        <v>OptOpt_EB</v>
      </c>
      <c r="N117" s="32"/>
    </row>
    <row r="118" spans="1:14" ht="12.75" x14ac:dyDescent="0.25">
      <c r="A118" s="29">
        <v>40000</v>
      </c>
      <c r="C118" s="2" t="str">
        <f t="shared" si="79"/>
        <v>Inspector</v>
      </c>
      <c r="D118" s="3">
        <f t="shared" si="80"/>
        <v>0</v>
      </c>
      <c r="E118" s="3">
        <f t="shared" si="81"/>
        <v>0</v>
      </c>
      <c r="F118" s="3">
        <f t="shared" si="82"/>
        <v>0</v>
      </c>
      <c r="G118" s="3">
        <f t="shared" si="83"/>
        <v>0</v>
      </c>
      <c r="H118" s="3">
        <f t="shared" si="84"/>
        <v>0</v>
      </c>
      <c r="J118" s="32">
        <f t="shared" si="85"/>
        <v>0</v>
      </c>
      <c r="K118" s="32"/>
      <c r="L118" s="32" t="str">
        <f>HLOOKUP(J118,D118:$H$122,N8,FALSE)</f>
        <v>OptOpt_EB</v>
      </c>
      <c r="N118" s="32"/>
    </row>
    <row r="119" spans="1:14" ht="12.75" x14ac:dyDescent="0.25">
      <c r="A119" s="29">
        <v>1096510.835</v>
      </c>
      <c r="C119" s="2" t="str">
        <f t="shared" si="79"/>
        <v>State</v>
      </c>
      <c r="D119" s="3">
        <f t="shared" si="80"/>
        <v>0</v>
      </c>
      <c r="E119" s="3">
        <f t="shared" si="81"/>
        <v>0</v>
      </c>
      <c r="F119" s="3">
        <f t="shared" si="82"/>
        <v>0</v>
      </c>
      <c r="G119" s="3">
        <f t="shared" si="83"/>
        <v>0</v>
      </c>
      <c r="H119" s="3">
        <f t="shared" si="84"/>
        <v>0</v>
      </c>
      <c r="J119" s="32">
        <f t="shared" si="85"/>
        <v>0</v>
      </c>
      <c r="K119" s="32"/>
      <c r="L119" s="32" t="str">
        <f>HLOOKUP(J119,D119:$H$122,N9,FALSE)</f>
        <v>OptOpt_EB</v>
      </c>
      <c r="N119" s="32"/>
    </row>
    <row r="120" spans="1:14" x14ac:dyDescent="0.25">
      <c r="A120" s="29">
        <v>1590000</v>
      </c>
      <c r="C120" s="2" t="str">
        <f t="shared" si="79"/>
        <v>LoC</v>
      </c>
      <c r="D120" s="3">
        <f t="shared" si="80"/>
        <v>0</v>
      </c>
      <c r="E120" s="3">
        <f t="shared" si="81"/>
        <v>0</v>
      </c>
      <c r="F120" s="3">
        <f t="shared" si="82"/>
        <v>0</v>
      </c>
      <c r="G120" s="3">
        <f t="shared" si="83"/>
        <v>0</v>
      </c>
      <c r="H120" s="3">
        <f t="shared" si="84"/>
        <v>0</v>
      </c>
    </row>
    <row r="121" spans="1:14" x14ac:dyDescent="0.25">
      <c r="A121" s="29">
        <v>0.33333333333333298</v>
      </c>
    </row>
    <row r="122" spans="1:14" ht="12.75" x14ac:dyDescent="0.25">
      <c r="A122" s="29">
        <v>90000</v>
      </c>
      <c r="B122" s="30">
        <v>12</v>
      </c>
      <c r="C122" s="2">
        <f>A508</f>
        <v>0</v>
      </c>
      <c r="D122" s="2" t="str">
        <f>D111</f>
        <v>OptOpt_EB</v>
      </c>
      <c r="E122" s="2" t="str">
        <f t="shared" ref="E122:H122" si="86">E111</f>
        <v>OptOpt_BB</v>
      </c>
      <c r="F122" s="2" t="str">
        <f t="shared" si="86"/>
        <v>NoneOpt_NBB</v>
      </c>
      <c r="G122" s="2" t="str">
        <f t="shared" si="86"/>
        <v>OptNone_BNB</v>
      </c>
      <c r="H122" s="2" t="str">
        <f t="shared" si="86"/>
        <v>NoneNone_NBNB</v>
      </c>
      <c r="J122" s="31" t="s">
        <v>248</v>
      </c>
      <c r="K122" s="31"/>
      <c r="L122" s="31" t="s">
        <v>249</v>
      </c>
    </row>
    <row r="123" spans="1:14" ht="12.75" x14ac:dyDescent="0.25">
      <c r="A123" s="29">
        <v>90000</v>
      </c>
      <c r="C123" s="2" t="str">
        <f>C112</f>
        <v>(3, 0)</v>
      </c>
      <c r="D123" s="3">
        <f>A509</f>
        <v>0</v>
      </c>
      <c r="E123" s="3">
        <f>A518</f>
        <v>0</v>
      </c>
      <c r="F123" s="3">
        <f>A527</f>
        <v>0</v>
      </c>
      <c r="G123" s="3">
        <f>A536</f>
        <v>0</v>
      </c>
      <c r="H123" s="3">
        <f>A545</f>
        <v>0</v>
      </c>
      <c r="J123" s="32">
        <f>MAX(D123:H123)</f>
        <v>0</v>
      </c>
      <c r="K123" s="32"/>
      <c r="L123" s="32" t="str">
        <f>HLOOKUP(J123,D123:$H$133,N2,FALSE)</f>
        <v>OptOpt_EB</v>
      </c>
      <c r="N123" s="32"/>
    </row>
    <row r="124" spans="1:14" ht="12.75" x14ac:dyDescent="0.25">
      <c r="A124" s="29">
        <v>160214.02350000001</v>
      </c>
      <c r="C124" s="2" t="str">
        <f t="shared" ref="C124:C131" si="87">C113</f>
        <v>(3, 1)</v>
      </c>
      <c r="D124" s="3">
        <f t="shared" ref="D124:D131" si="88">A510</f>
        <v>0</v>
      </c>
      <c r="E124" s="3">
        <f t="shared" ref="E124:E131" si="89">A519</f>
        <v>0</v>
      </c>
      <c r="F124" s="3">
        <f t="shared" ref="F124:F131" si="90">A528</f>
        <v>0</v>
      </c>
      <c r="G124" s="3">
        <f t="shared" ref="G124:G131" si="91">A537</f>
        <v>0</v>
      </c>
      <c r="H124" s="3">
        <f t="shared" ref="H124:H131" si="92">A546</f>
        <v>0</v>
      </c>
      <c r="J124" s="32">
        <f t="shared" ref="J124:J130" si="93">MAX(D124:H124)</f>
        <v>0</v>
      </c>
      <c r="K124" s="32"/>
      <c r="L124" s="32" t="str">
        <f>HLOOKUP(J124,D124:$H$133,N3,FALSE)</f>
        <v>OptOpt_EB</v>
      </c>
      <c r="N124" s="32"/>
    </row>
    <row r="125" spans="1:14" ht="12.75" x14ac:dyDescent="0.25">
      <c r="A125" s="29">
        <v>160211.49075</v>
      </c>
      <c r="C125" s="2" t="str">
        <f t="shared" si="87"/>
        <v>(2, 0)</v>
      </c>
      <c r="D125" s="3">
        <f t="shared" si="88"/>
        <v>0</v>
      </c>
      <c r="E125" s="3">
        <f t="shared" si="89"/>
        <v>0</v>
      </c>
      <c r="F125" s="3">
        <f t="shared" si="90"/>
        <v>0</v>
      </c>
      <c r="G125" s="3">
        <f t="shared" si="91"/>
        <v>0</v>
      </c>
      <c r="H125" s="3">
        <f t="shared" si="92"/>
        <v>0</v>
      </c>
      <c r="J125" s="32">
        <f t="shared" si="93"/>
        <v>0</v>
      </c>
      <c r="K125" s="32"/>
      <c r="L125" s="32" t="str">
        <f>HLOOKUP(J125,D125:$H$133,N4,FALSE)</f>
        <v>OptOpt_EB</v>
      </c>
      <c r="N125" s="32"/>
    </row>
    <row r="126" spans="1:14" ht="12.75" x14ac:dyDescent="0.25">
      <c r="A126" s="29">
        <v>156270.53174999999</v>
      </c>
      <c r="C126" s="2" t="str">
        <f t="shared" si="87"/>
        <v>(2, 1)</v>
      </c>
      <c r="D126" s="3">
        <f t="shared" si="88"/>
        <v>0</v>
      </c>
      <c r="E126" s="3">
        <f t="shared" si="89"/>
        <v>0</v>
      </c>
      <c r="F126" s="3">
        <f t="shared" si="90"/>
        <v>0</v>
      </c>
      <c r="G126" s="3">
        <f t="shared" si="91"/>
        <v>0</v>
      </c>
      <c r="H126" s="3">
        <f t="shared" si="92"/>
        <v>0</v>
      </c>
      <c r="J126" s="32">
        <f t="shared" si="93"/>
        <v>0</v>
      </c>
      <c r="K126" s="32"/>
      <c r="L126" s="32" t="str">
        <f>HLOOKUP(J126,D126:$H$133,N5,FALSE)</f>
        <v>OptOpt_EB</v>
      </c>
      <c r="N126" s="32"/>
    </row>
    <row r="127" spans="1:14" ht="12.75" x14ac:dyDescent="0.25">
      <c r="A127" s="29">
        <v>156191.78625</v>
      </c>
      <c r="C127" s="2" t="str">
        <f t="shared" si="87"/>
        <v>(1, 0)</v>
      </c>
      <c r="D127" s="3">
        <f t="shared" si="88"/>
        <v>0</v>
      </c>
      <c r="E127" s="3">
        <f t="shared" si="89"/>
        <v>0</v>
      </c>
      <c r="F127" s="3">
        <f t="shared" si="90"/>
        <v>0</v>
      </c>
      <c r="G127" s="3">
        <f t="shared" si="91"/>
        <v>0</v>
      </c>
      <c r="H127" s="3">
        <f t="shared" si="92"/>
        <v>0</v>
      </c>
      <c r="J127" s="32">
        <f t="shared" si="93"/>
        <v>0</v>
      </c>
      <c r="K127" s="32"/>
      <c r="L127" s="32" t="str">
        <f>HLOOKUP(J127,D127:$H$133,N6,FALSE)</f>
        <v>OptOpt_EB</v>
      </c>
      <c r="N127" s="32"/>
    </row>
    <row r="128" spans="1:14" ht="12.75" x14ac:dyDescent="0.25">
      <c r="A128" s="29">
        <v>93579.637749999994</v>
      </c>
      <c r="C128" s="2" t="str">
        <f t="shared" si="87"/>
        <v>(1, 1)</v>
      </c>
      <c r="D128" s="3">
        <f t="shared" si="88"/>
        <v>0</v>
      </c>
      <c r="E128" s="3">
        <f t="shared" si="89"/>
        <v>0</v>
      </c>
      <c r="F128" s="3">
        <f t="shared" si="90"/>
        <v>0</v>
      </c>
      <c r="G128" s="3">
        <f t="shared" si="91"/>
        <v>0</v>
      </c>
      <c r="H128" s="3">
        <f t="shared" si="92"/>
        <v>0</v>
      </c>
      <c r="J128" s="32">
        <f t="shared" si="93"/>
        <v>0</v>
      </c>
      <c r="K128" s="32"/>
      <c r="L128" s="32" t="str">
        <f>HLOOKUP(J128,D128:$H$133,N7,FALSE)</f>
        <v>OptOpt_EB</v>
      </c>
      <c r="N128" s="32"/>
    </row>
    <row r="129" spans="1:14" ht="12.75" x14ac:dyDescent="0.25">
      <c r="A129" s="29">
        <v>2090000</v>
      </c>
      <c r="C129" s="2" t="str">
        <f t="shared" si="87"/>
        <v>Inspector</v>
      </c>
      <c r="D129" s="3">
        <f t="shared" si="88"/>
        <v>0</v>
      </c>
      <c r="E129" s="3">
        <f t="shared" si="89"/>
        <v>0</v>
      </c>
      <c r="F129" s="3">
        <f t="shared" si="90"/>
        <v>0</v>
      </c>
      <c r="G129" s="3">
        <f t="shared" si="91"/>
        <v>0</v>
      </c>
      <c r="H129" s="3">
        <f t="shared" si="92"/>
        <v>0</v>
      </c>
      <c r="J129" s="32">
        <f t="shared" si="93"/>
        <v>0</v>
      </c>
      <c r="K129" s="32"/>
      <c r="L129" s="32" t="str">
        <f>HLOOKUP(J129,D129:$H$133,N8,FALSE)</f>
        <v>OptOpt_EB</v>
      </c>
      <c r="N129" s="32"/>
    </row>
    <row r="130" spans="1:14" ht="12.75" x14ac:dyDescent="0.25">
      <c r="A130" s="29">
        <v>0.16666666666666599</v>
      </c>
      <c r="C130" s="2" t="str">
        <f t="shared" si="87"/>
        <v>State</v>
      </c>
      <c r="D130" s="3">
        <f t="shared" si="88"/>
        <v>0</v>
      </c>
      <c r="E130" s="3">
        <f t="shared" si="89"/>
        <v>0</v>
      </c>
      <c r="F130" s="3">
        <f t="shared" si="90"/>
        <v>0</v>
      </c>
      <c r="G130" s="3">
        <f t="shared" si="91"/>
        <v>0</v>
      </c>
      <c r="H130" s="3">
        <f t="shared" si="92"/>
        <v>0</v>
      </c>
      <c r="J130" s="32">
        <f t="shared" si="93"/>
        <v>0</v>
      </c>
      <c r="K130" s="32"/>
      <c r="L130" s="32" t="str">
        <f>HLOOKUP(J130,D130:$H$133,N9,FALSE)</f>
        <v>OptOpt_EB</v>
      </c>
      <c r="N130" s="32"/>
    </row>
    <row r="131" spans="1:14" x14ac:dyDescent="0.25">
      <c r="A131" s="29">
        <v>90000</v>
      </c>
      <c r="C131" s="2" t="str">
        <f t="shared" si="87"/>
        <v>LoC</v>
      </c>
      <c r="D131" s="3">
        <f t="shared" si="88"/>
        <v>0</v>
      </c>
      <c r="E131" s="3">
        <f t="shared" si="89"/>
        <v>0</v>
      </c>
      <c r="F131" s="3">
        <f t="shared" si="90"/>
        <v>0</v>
      </c>
      <c r="G131" s="3">
        <f t="shared" si="91"/>
        <v>0</v>
      </c>
      <c r="H131" s="3">
        <f t="shared" si="92"/>
        <v>0</v>
      </c>
    </row>
    <row r="132" spans="1:14" x14ac:dyDescent="0.25">
      <c r="A132" s="29">
        <v>90000</v>
      </c>
    </row>
    <row r="133" spans="1:14" ht="12.75" x14ac:dyDescent="0.25">
      <c r="A133" s="29">
        <v>40000</v>
      </c>
      <c r="B133" s="30">
        <v>13</v>
      </c>
      <c r="C133" s="2">
        <f>A554</f>
        <v>0</v>
      </c>
      <c r="D133" s="2" t="str">
        <f>D122</f>
        <v>OptOpt_EB</v>
      </c>
      <c r="E133" s="2" t="str">
        <f t="shared" ref="E133:H133" si="94">E122</f>
        <v>OptOpt_BB</v>
      </c>
      <c r="F133" s="2" t="str">
        <f t="shared" si="94"/>
        <v>NoneOpt_NBB</v>
      </c>
      <c r="G133" s="2" t="str">
        <f t="shared" si="94"/>
        <v>OptNone_BNB</v>
      </c>
      <c r="H133" s="2" t="str">
        <f t="shared" si="94"/>
        <v>NoneNone_NBNB</v>
      </c>
      <c r="J133" s="31" t="s">
        <v>248</v>
      </c>
      <c r="K133" s="31"/>
      <c r="L133" s="31" t="s">
        <v>249</v>
      </c>
    </row>
    <row r="134" spans="1:14" ht="12.75" x14ac:dyDescent="0.25">
      <c r="A134" s="29">
        <v>40000</v>
      </c>
      <c r="C134" s="2" t="str">
        <f>C123</f>
        <v>(3, 0)</v>
      </c>
      <c r="D134" s="3">
        <f>A555</f>
        <v>0</v>
      </c>
      <c r="E134" s="3">
        <f>A564</f>
        <v>0</v>
      </c>
      <c r="F134" s="3">
        <f>A573</f>
        <v>0</v>
      </c>
      <c r="G134" s="3">
        <f>A582</f>
        <v>0</v>
      </c>
      <c r="H134" s="3">
        <f>A591</f>
        <v>0</v>
      </c>
      <c r="J134" s="32">
        <f>MAX(D134:H134)</f>
        <v>0</v>
      </c>
      <c r="K134" s="32"/>
      <c r="L134" s="32" t="str">
        <f>HLOOKUP(J134,D134:$H$144,N2,FALSE)</f>
        <v>OptOpt_EB</v>
      </c>
      <c r="N134" s="32"/>
    </row>
    <row r="135" spans="1:14" ht="12.75" x14ac:dyDescent="0.25">
      <c r="A135" s="29">
        <v>40000</v>
      </c>
      <c r="C135" s="2" t="str">
        <f t="shared" ref="C135:C142" si="95">C124</f>
        <v>(3, 1)</v>
      </c>
      <c r="D135" s="3">
        <f t="shared" ref="D135:D142" si="96">A556</f>
        <v>0</v>
      </c>
      <c r="E135" s="3">
        <f t="shared" ref="E135:E142" si="97">A565</f>
        <v>0</v>
      </c>
      <c r="F135" s="3">
        <f t="shared" ref="F135:F142" si="98">A574</f>
        <v>0</v>
      </c>
      <c r="G135" s="3">
        <f t="shared" ref="G135:G142" si="99">A583</f>
        <v>0</v>
      </c>
      <c r="H135" s="3">
        <f t="shared" ref="H135:H142" si="100">A592</f>
        <v>0</v>
      </c>
      <c r="J135" s="32">
        <f t="shared" ref="J135:J141" si="101">MAX(D135:H135)</f>
        <v>0</v>
      </c>
      <c r="K135" s="32"/>
      <c r="L135" s="32" t="str">
        <f>HLOOKUP(J135,D135:$H$144,N3,FALSE)</f>
        <v>OptOpt_EB</v>
      </c>
      <c r="N135" s="32"/>
    </row>
    <row r="136" spans="1:14" ht="12.75" x14ac:dyDescent="0.25">
      <c r="A136" s="29">
        <v>40000</v>
      </c>
      <c r="C136" s="2" t="str">
        <f t="shared" si="95"/>
        <v>(2, 0)</v>
      </c>
      <c r="D136" s="3">
        <f t="shared" si="96"/>
        <v>0</v>
      </c>
      <c r="E136" s="3">
        <f t="shared" si="97"/>
        <v>0</v>
      </c>
      <c r="F136" s="3">
        <f t="shared" si="98"/>
        <v>0</v>
      </c>
      <c r="G136" s="3">
        <f t="shared" si="99"/>
        <v>0</v>
      </c>
      <c r="H136" s="3">
        <f t="shared" si="100"/>
        <v>0</v>
      </c>
      <c r="J136" s="32">
        <f t="shared" si="101"/>
        <v>0</v>
      </c>
      <c r="K136" s="32"/>
      <c r="L136" s="32" t="str">
        <f>HLOOKUP(J136,D136:$H$144,N4,FALSE)</f>
        <v>OptOpt_EB</v>
      </c>
      <c r="N136" s="32"/>
    </row>
    <row r="137" spans="1:14" ht="12.75" x14ac:dyDescent="0.25">
      <c r="A137" s="29">
        <v>70000</v>
      </c>
      <c r="C137" s="2" t="str">
        <f t="shared" si="95"/>
        <v>(2, 1)</v>
      </c>
      <c r="D137" s="3">
        <f t="shared" si="96"/>
        <v>0</v>
      </c>
      <c r="E137" s="3">
        <f t="shared" si="97"/>
        <v>0</v>
      </c>
      <c r="F137" s="3">
        <f t="shared" si="98"/>
        <v>0</v>
      </c>
      <c r="G137" s="3">
        <f t="shared" si="99"/>
        <v>0</v>
      </c>
      <c r="H137" s="3">
        <f t="shared" si="100"/>
        <v>0</v>
      </c>
      <c r="J137" s="32">
        <f t="shared" si="101"/>
        <v>0</v>
      </c>
      <c r="K137" s="32"/>
      <c r="L137" s="32" t="str">
        <f>HLOOKUP(J137,D137:$H$144,N5,FALSE)</f>
        <v>OptOpt_EB</v>
      </c>
      <c r="N137" s="32"/>
    </row>
    <row r="138" spans="1:14" ht="12.75" x14ac:dyDescent="0.25">
      <c r="A138" s="29">
        <v>2590000</v>
      </c>
      <c r="C138" s="2" t="str">
        <f t="shared" si="95"/>
        <v>(1, 0)</v>
      </c>
      <c r="D138" s="3">
        <f t="shared" si="96"/>
        <v>0</v>
      </c>
      <c r="E138" s="3">
        <f t="shared" si="97"/>
        <v>0</v>
      </c>
      <c r="F138" s="3">
        <f t="shared" si="98"/>
        <v>0</v>
      </c>
      <c r="G138" s="3">
        <f t="shared" si="99"/>
        <v>0</v>
      </c>
      <c r="H138" s="3">
        <f t="shared" si="100"/>
        <v>0</v>
      </c>
      <c r="J138" s="32">
        <f t="shared" si="101"/>
        <v>0</v>
      </c>
      <c r="K138" s="32"/>
      <c r="L138" s="32" t="str">
        <f>HLOOKUP(J138,D138:$H$144,N6,FALSE)</f>
        <v>OptOpt_EB</v>
      </c>
      <c r="N138" s="32"/>
    </row>
    <row r="139" spans="1:14" ht="12.75" x14ac:dyDescent="0.25">
      <c r="A139" s="29">
        <v>0</v>
      </c>
      <c r="C139" s="2" t="str">
        <f t="shared" si="95"/>
        <v>(1, 1)</v>
      </c>
      <c r="D139" s="3">
        <f t="shared" si="96"/>
        <v>0</v>
      </c>
      <c r="E139" s="3">
        <f t="shared" si="97"/>
        <v>0</v>
      </c>
      <c r="F139" s="3">
        <f t="shared" si="98"/>
        <v>0</v>
      </c>
      <c r="G139" s="3">
        <f t="shared" si="99"/>
        <v>0</v>
      </c>
      <c r="H139" s="3">
        <f t="shared" si="100"/>
        <v>0</v>
      </c>
      <c r="J139" s="32">
        <f t="shared" si="101"/>
        <v>0</v>
      </c>
      <c r="K139" s="32"/>
      <c r="L139" s="32" t="str">
        <f>HLOOKUP(J139,D139:$H$144,N7,FALSE)</f>
        <v>OptOpt_EB</v>
      </c>
      <c r="N139" s="32"/>
    </row>
    <row r="140" spans="1:14" ht="12.75" x14ac:dyDescent="0.25">
      <c r="A140" s="29" t="s">
        <v>371</v>
      </c>
      <c r="C140" s="2" t="str">
        <f t="shared" si="95"/>
        <v>Inspector</v>
      </c>
      <c r="D140" s="3">
        <f t="shared" si="96"/>
        <v>0</v>
      </c>
      <c r="E140" s="3">
        <f t="shared" si="97"/>
        <v>0</v>
      </c>
      <c r="F140" s="3">
        <f t="shared" si="98"/>
        <v>0</v>
      </c>
      <c r="G140" s="3">
        <f t="shared" si="99"/>
        <v>0</v>
      </c>
      <c r="H140" s="3">
        <f t="shared" si="100"/>
        <v>0</v>
      </c>
      <c r="J140" s="32">
        <f t="shared" si="101"/>
        <v>0</v>
      </c>
      <c r="K140" s="32"/>
      <c r="L140" s="32" t="str">
        <f>HLOOKUP(J140,D140:$H$144,N8,FALSE)</f>
        <v>OptOpt_EB</v>
      </c>
      <c r="N140" s="32"/>
    </row>
    <row r="141" spans="1:14" ht="12.75" x14ac:dyDescent="0.25">
      <c r="A141" s="29">
        <v>-3291228.8201705101</v>
      </c>
      <c r="C141" s="2" t="str">
        <f t="shared" si="95"/>
        <v>State</v>
      </c>
      <c r="D141" s="3">
        <f t="shared" si="96"/>
        <v>0</v>
      </c>
      <c r="E141" s="3">
        <f t="shared" si="97"/>
        <v>0</v>
      </c>
      <c r="F141" s="3">
        <f t="shared" si="98"/>
        <v>0</v>
      </c>
      <c r="G141" s="3">
        <f t="shared" si="99"/>
        <v>0</v>
      </c>
      <c r="H141" s="3">
        <f t="shared" si="100"/>
        <v>0</v>
      </c>
      <c r="J141" s="32">
        <f t="shared" si="101"/>
        <v>0</v>
      </c>
      <c r="K141" s="32"/>
      <c r="L141" s="32" t="str">
        <f>HLOOKUP(J141,D141:$H$144,N9,FALSE)</f>
        <v>OptOpt_EB</v>
      </c>
      <c r="N141" s="32"/>
    </row>
    <row r="142" spans="1:14" x14ac:dyDescent="0.25">
      <c r="A142" s="29">
        <v>-2566575.26698132</v>
      </c>
      <c r="C142" s="2" t="str">
        <f t="shared" si="95"/>
        <v>LoC</v>
      </c>
      <c r="D142" s="3">
        <f t="shared" si="96"/>
        <v>0</v>
      </c>
      <c r="E142" s="3">
        <f t="shared" si="97"/>
        <v>0</v>
      </c>
      <c r="F142" s="3">
        <f t="shared" si="98"/>
        <v>0</v>
      </c>
      <c r="G142" s="3">
        <f t="shared" si="99"/>
        <v>0</v>
      </c>
      <c r="H142" s="3">
        <f t="shared" si="100"/>
        <v>0</v>
      </c>
    </row>
    <row r="143" spans="1:14" x14ac:dyDescent="0.25">
      <c r="A143" s="29">
        <v>165000</v>
      </c>
    </row>
    <row r="144" spans="1:14" ht="12.75" x14ac:dyDescent="0.25">
      <c r="A144" s="29">
        <v>165000</v>
      </c>
      <c r="B144" s="30">
        <v>14</v>
      </c>
      <c r="C144" s="2">
        <f>A600</f>
        <v>0</v>
      </c>
      <c r="D144" s="2" t="str">
        <f>D133</f>
        <v>OptOpt_EB</v>
      </c>
      <c r="E144" s="2" t="str">
        <f t="shared" ref="E144:H144" si="102">E133</f>
        <v>OptOpt_BB</v>
      </c>
      <c r="F144" s="2" t="str">
        <f t="shared" si="102"/>
        <v>NoneOpt_NBB</v>
      </c>
      <c r="G144" s="2" t="str">
        <f t="shared" si="102"/>
        <v>OptNone_BNB</v>
      </c>
      <c r="H144" s="2" t="str">
        <f t="shared" si="102"/>
        <v>NoneNone_NBNB</v>
      </c>
      <c r="J144" s="31" t="s">
        <v>248</v>
      </c>
      <c r="K144" s="31"/>
      <c r="L144" s="31" t="s">
        <v>249</v>
      </c>
    </row>
    <row r="145" spans="1:14" ht="12.75" x14ac:dyDescent="0.25">
      <c r="A145" s="29">
        <v>165000</v>
      </c>
      <c r="C145" s="2" t="str">
        <f>C134</f>
        <v>(3, 0)</v>
      </c>
      <c r="D145" s="3">
        <f>A601</f>
        <v>0</v>
      </c>
      <c r="E145" s="3">
        <f>A610</f>
        <v>0</v>
      </c>
      <c r="F145" s="3">
        <f>A619</f>
        <v>0</v>
      </c>
      <c r="G145" s="3">
        <f>A628</f>
        <v>0</v>
      </c>
      <c r="H145" s="3">
        <f>A637</f>
        <v>0</v>
      </c>
      <c r="J145" s="32">
        <f>MAX(D145:H145)</f>
        <v>0</v>
      </c>
      <c r="K145" s="32"/>
      <c r="L145" s="32" t="str">
        <f>HLOOKUP(J145,D145:$H$155,N2,FALSE)</f>
        <v>OptOpt_EB</v>
      </c>
      <c r="N145" s="32"/>
    </row>
    <row r="146" spans="1:14" ht="12.75" x14ac:dyDescent="0.25">
      <c r="A146" s="29">
        <v>165000</v>
      </c>
      <c r="C146" s="2" t="str">
        <f t="shared" ref="C146:C153" si="103">C135</f>
        <v>(3, 1)</v>
      </c>
      <c r="D146" s="3">
        <f t="shared" ref="D146:D153" si="104">A602</f>
        <v>0</v>
      </c>
      <c r="E146" s="3">
        <f t="shared" ref="E146:E153" si="105">A611</f>
        <v>0</v>
      </c>
      <c r="F146" s="3">
        <f t="shared" ref="F146:F153" si="106">A620</f>
        <v>0</v>
      </c>
      <c r="G146" s="3">
        <f t="shared" ref="G146:G153" si="107">A629</f>
        <v>0</v>
      </c>
      <c r="H146" s="3">
        <f t="shared" ref="H146:H153" si="108">A638</f>
        <v>0</v>
      </c>
      <c r="J146" s="32">
        <f t="shared" ref="J146:J152" si="109">MAX(D146:H146)</f>
        <v>0</v>
      </c>
      <c r="K146" s="32"/>
      <c r="L146" s="32" t="str">
        <f>HLOOKUP(J146,D146:$H$155,N3,FALSE)</f>
        <v>OptOpt_EB</v>
      </c>
      <c r="N146" s="32"/>
    </row>
    <row r="147" spans="1:14" ht="12.75" x14ac:dyDescent="0.25">
      <c r="A147" s="29">
        <v>7073582.1346926596</v>
      </c>
      <c r="C147" s="2" t="str">
        <f t="shared" si="103"/>
        <v>(2, 0)</v>
      </c>
      <c r="D147" s="3">
        <f t="shared" si="104"/>
        <v>0</v>
      </c>
      <c r="E147" s="3">
        <f t="shared" si="105"/>
        <v>0</v>
      </c>
      <c r="F147" s="3">
        <f t="shared" si="106"/>
        <v>0</v>
      </c>
      <c r="G147" s="3">
        <f t="shared" si="107"/>
        <v>0</v>
      </c>
      <c r="H147" s="3">
        <f t="shared" si="108"/>
        <v>0</v>
      </c>
      <c r="J147" s="32">
        <f t="shared" si="109"/>
        <v>0</v>
      </c>
      <c r="K147" s="32"/>
      <c r="L147" s="32" t="str">
        <f>HLOOKUP(J147,D147:$H$155,N4,FALSE)</f>
        <v>OptOpt_EB</v>
      </c>
      <c r="N147" s="32"/>
    </row>
    <row r="148" spans="1:14" ht="12.75" x14ac:dyDescent="0.25">
      <c r="A148" s="29">
        <v>1090000</v>
      </c>
      <c r="C148" s="2" t="str">
        <f t="shared" si="103"/>
        <v>(2, 1)</v>
      </c>
      <c r="D148" s="3">
        <f t="shared" si="104"/>
        <v>0</v>
      </c>
      <c r="E148" s="3">
        <f t="shared" si="105"/>
        <v>0</v>
      </c>
      <c r="F148" s="3">
        <f t="shared" si="106"/>
        <v>0</v>
      </c>
      <c r="G148" s="3">
        <f t="shared" si="107"/>
        <v>0</v>
      </c>
      <c r="H148" s="3">
        <f t="shared" si="108"/>
        <v>0</v>
      </c>
      <c r="J148" s="32">
        <f t="shared" si="109"/>
        <v>0</v>
      </c>
      <c r="K148" s="32"/>
      <c r="L148" s="32" t="str">
        <f>HLOOKUP(J148,D148:$H$155,N5,FALSE)</f>
        <v>OptOpt_EB</v>
      </c>
      <c r="N148" s="32"/>
    </row>
    <row r="149" spans="1:14" ht="12.75" x14ac:dyDescent="0.25">
      <c r="A149" s="29">
        <v>0.5</v>
      </c>
      <c r="C149" s="2" t="str">
        <f t="shared" si="103"/>
        <v>(1, 0)</v>
      </c>
      <c r="D149" s="3">
        <f t="shared" si="104"/>
        <v>0</v>
      </c>
      <c r="E149" s="3">
        <f t="shared" si="105"/>
        <v>0</v>
      </c>
      <c r="F149" s="3">
        <f t="shared" si="106"/>
        <v>0</v>
      </c>
      <c r="G149" s="3">
        <f t="shared" si="107"/>
        <v>0</v>
      </c>
      <c r="H149" s="3">
        <f t="shared" si="108"/>
        <v>0</v>
      </c>
      <c r="J149" s="32">
        <f t="shared" si="109"/>
        <v>0</v>
      </c>
      <c r="K149" s="32"/>
      <c r="L149" s="32" t="str">
        <f>HLOOKUP(J149,D149:$H$155,N6,FALSE)</f>
        <v>OptOpt_EB</v>
      </c>
      <c r="N149" s="32"/>
    </row>
    <row r="150" spans="1:14" ht="12.75" x14ac:dyDescent="0.25">
      <c r="A150" s="29">
        <v>-873972.734816337</v>
      </c>
      <c r="C150" s="2" t="str">
        <f t="shared" si="103"/>
        <v>(1, 1)</v>
      </c>
      <c r="D150" s="3">
        <f t="shared" si="104"/>
        <v>0</v>
      </c>
      <c r="E150" s="3">
        <f t="shared" si="105"/>
        <v>0</v>
      </c>
      <c r="F150" s="3">
        <f t="shared" si="106"/>
        <v>0</v>
      </c>
      <c r="G150" s="3">
        <f t="shared" si="107"/>
        <v>0</v>
      </c>
      <c r="H150" s="3">
        <f t="shared" si="108"/>
        <v>0</v>
      </c>
      <c r="J150" s="32">
        <f t="shared" si="109"/>
        <v>0</v>
      </c>
      <c r="K150" s="32"/>
      <c r="L150" s="32" t="str">
        <f>HLOOKUP(J150,D150:$H$155,N7,FALSE)</f>
        <v>OptOpt_EB</v>
      </c>
      <c r="N150" s="32"/>
    </row>
    <row r="151" spans="1:14" ht="12.75" x14ac:dyDescent="0.25">
      <c r="A151" s="29">
        <v>-860304.64910544595</v>
      </c>
      <c r="C151" s="2" t="str">
        <f t="shared" si="103"/>
        <v>Inspector</v>
      </c>
      <c r="D151" s="3">
        <f t="shared" si="104"/>
        <v>0</v>
      </c>
      <c r="E151" s="3">
        <f t="shared" si="105"/>
        <v>0</v>
      </c>
      <c r="F151" s="3">
        <f t="shared" si="106"/>
        <v>0</v>
      </c>
      <c r="G151" s="3">
        <f t="shared" si="107"/>
        <v>0</v>
      </c>
      <c r="H151" s="3">
        <f t="shared" si="108"/>
        <v>0</v>
      </c>
      <c r="J151" s="32">
        <f t="shared" si="109"/>
        <v>0</v>
      </c>
      <c r="K151" s="32"/>
      <c r="L151" s="32" t="str">
        <f>HLOOKUP(J151,D151:$H$155,N8,FALSE)</f>
        <v>OptOpt_EB</v>
      </c>
      <c r="N151" s="32"/>
    </row>
    <row r="152" spans="1:14" ht="12.75" x14ac:dyDescent="0.25">
      <c r="A152" s="29">
        <v>-251591.99670242</v>
      </c>
      <c r="C152" s="2" t="str">
        <f t="shared" si="103"/>
        <v>State</v>
      </c>
      <c r="D152" s="3">
        <f t="shared" si="104"/>
        <v>0</v>
      </c>
      <c r="E152" s="3">
        <f t="shared" si="105"/>
        <v>0</v>
      </c>
      <c r="F152" s="3">
        <f t="shared" si="106"/>
        <v>0</v>
      </c>
      <c r="G152" s="3">
        <f t="shared" si="107"/>
        <v>0</v>
      </c>
      <c r="H152" s="3">
        <f t="shared" si="108"/>
        <v>0</v>
      </c>
      <c r="J152" s="32">
        <f t="shared" si="109"/>
        <v>0</v>
      </c>
      <c r="K152" s="32"/>
      <c r="L152" s="32" t="str">
        <f>HLOOKUP(J152,D152:$H$155,N9,FALSE)</f>
        <v>OptOpt_EB</v>
      </c>
      <c r="N152" s="32"/>
    </row>
    <row r="153" spans="1:14" x14ac:dyDescent="0.25">
      <c r="A153" s="29">
        <v>-254003.99668333301</v>
      </c>
      <c r="C153" s="2" t="str">
        <f t="shared" si="103"/>
        <v>LoC</v>
      </c>
      <c r="D153" s="3">
        <f t="shared" si="104"/>
        <v>0</v>
      </c>
      <c r="E153" s="3">
        <f t="shared" si="105"/>
        <v>0</v>
      </c>
      <c r="F153" s="3">
        <f t="shared" si="106"/>
        <v>0</v>
      </c>
      <c r="G153" s="3">
        <f t="shared" si="107"/>
        <v>0</v>
      </c>
      <c r="H153" s="3">
        <f t="shared" si="108"/>
        <v>0</v>
      </c>
    </row>
    <row r="154" spans="1:14" x14ac:dyDescent="0.25">
      <c r="A154" s="29">
        <v>-128189.997678885</v>
      </c>
    </row>
    <row r="155" spans="1:14" ht="12.75" x14ac:dyDescent="0.25">
      <c r="A155" s="29">
        <v>-126113.99769531999</v>
      </c>
      <c r="B155" s="30">
        <v>15</v>
      </c>
      <c r="C155" s="2">
        <f>A646</f>
        <v>0</v>
      </c>
      <c r="D155" s="2" t="str">
        <f>D144</f>
        <v>OptOpt_EB</v>
      </c>
      <c r="E155" s="2" t="str">
        <f t="shared" ref="E155:H155" si="110">E144</f>
        <v>OptOpt_BB</v>
      </c>
      <c r="F155" s="2" t="str">
        <f t="shared" si="110"/>
        <v>NoneOpt_NBB</v>
      </c>
      <c r="G155" s="2" t="str">
        <f t="shared" si="110"/>
        <v>OptNone_BNB</v>
      </c>
      <c r="H155" s="2" t="str">
        <f t="shared" si="110"/>
        <v>NoneNone_NBNB</v>
      </c>
      <c r="J155" s="31" t="s">
        <v>248</v>
      </c>
      <c r="K155" s="31"/>
      <c r="L155" s="31" t="s">
        <v>249</v>
      </c>
    </row>
    <row r="156" spans="1:14" ht="12.75" x14ac:dyDescent="0.25">
      <c r="A156" s="29">
        <v>4385837.5702068498</v>
      </c>
      <c r="C156" s="2" t="str">
        <f>C145</f>
        <v>(3, 0)</v>
      </c>
      <c r="D156" s="3">
        <f>A647</f>
        <v>0</v>
      </c>
      <c r="E156" s="3">
        <f>A656</f>
        <v>0</v>
      </c>
      <c r="F156" s="3">
        <f>A665</f>
        <v>0</v>
      </c>
      <c r="G156" s="3">
        <f>A674</f>
        <v>0</v>
      </c>
      <c r="H156" s="3">
        <f>A683</f>
        <v>0</v>
      </c>
      <c r="J156" s="32">
        <f>MAX(D156:H156)</f>
        <v>0</v>
      </c>
      <c r="K156" s="32"/>
      <c r="L156" s="32" t="str">
        <f>HLOOKUP(J156,D156:$H$166,N2,FALSE)</f>
        <v>OptOpt_EB</v>
      </c>
      <c r="N156" s="32"/>
    </row>
    <row r="157" spans="1:14" ht="12.75" x14ac:dyDescent="0.25">
      <c r="A157" s="29">
        <v>1090000</v>
      </c>
      <c r="C157" s="2" t="str">
        <f t="shared" ref="C157:C164" si="111">C146</f>
        <v>(3, 1)</v>
      </c>
      <c r="D157" s="3">
        <f t="shared" ref="D157:D162" si="112">A648</f>
        <v>0</v>
      </c>
      <c r="E157" s="3">
        <f t="shared" ref="E157:E162" si="113">A657</f>
        <v>0</v>
      </c>
      <c r="F157" s="3">
        <f t="shared" ref="F157:F162" si="114">A666</f>
        <v>0</v>
      </c>
      <c r="G157" s="3">
        <f t="shared" ref="G157:G162" si="115">A675</f>
        <v>0</v>
      </c>
      <c r="H157" s="3">
        <f t="shared" ref="H157:H162" si="116">A684</f>
        <v>0</v>
      </c>
      <c r="J157" s="32">
        <f t="shared" ref="J157:J163" si="117">MAX(D157:H157)</f>
        <v>0</v>
      </c>
      <c r="K157" s="32"/>
      <c r="L157" s="32" t="str">
        <f>HLOOKUP(J157,D157:$H$166,N3,FALSE)</f>
        <v>OptOpt_EB</v>
      </c>
      <c r="N157" s="32"/>
    </row>
    <row r="158" spans="1:14" ht="12.75" x14ac:dyDescent="0.25">
      <c r="A158" s="29">
        <v>0.5</v>
      </c>
      <c r="C158" s="2" t="str">
        <f t="shared" si="111"/>
        <v>(2, 0)</v>
      </c>
      <c r="D158" s="3">
        <f t="shared" si="112"/>
        <v>0</v>
      </c>
      <c r="E158" s="3">
        <f t="shared" si="113"/>
        <v>0</v>
      </c>
      <c r="F158" s="3">
        <f t="shared" si="114"/>
        <v>0</v>
      </c>
      <c r="G158" s="3">
        <f t="shared" si="115"/>
        <v>0</v>
      </c>
      <c r="H158" s="3">
        <f t="shared" si="116"/>
        <v>0</v>
      </c>
      <c r="J158" s="32">
        <f t="shared" si="117"/>
        <v>0</v>
      </c>
      <c r="K158" s="32"/>
      <c r="L158" s="32" t="str">
        <f>HLOOKUP(J158,D158:$H$166,N4,FALSE)</f>
        <v>OptOpt_EB</v>
      </c>
      <c r="N158" s="32"/>
    </row>
    <row r="159" spans="1:14" ht="12.75" x14ac:dyDescent="0.25">
      <c r="A159" s="29">
        <v>-873570.21756748494</v>
      </c>
      <c r="C159" s="2" t="str">
        <f t="shared" si="111"/>
        <v>(2, 1)</v>
      </c>
      <c r="D159" s="3">
        <f t="shared" si="112"/>
        <v>0</v>
      </c>
      <c r="E159" s="3">
        <f t="shared" si="113"/>
        <v>0</v>
      </c>
      <c r="F159" s="3">
        <f t="shared" si="114"/>
        <v>0</v>
      </c>
      <c r="G159" s="3">
        <f t="shared" si="115"/>
        <v>0</v>
      </c>
      <c r="H159" s="3">
        <f t="shared" si="116"/>
        <v>0</v>
      </c>
      <c r="J159" s="32">
        <f t="shared" si="117"/>
        <v>0</v>
      </c>
      <c r="K159" s="32"/>
      <c r="L159" s="32" t="str">
        <f>HLOOKUP(J159,D159:$H$166,N5,FALSE)</f>
        <v>OptOpt_EB</v>
      </c>
      <c r="N159" s="32"/>
    </row>
    <row r="160" spans="1:14" ht="12.75" x14ac:dyDescent="0.25">
      <c r="A160" s="29">
        <v>-863332.27884678706</v>
      </c>
      <c r="C160" s="2" t="str">
        <f t="shared" si="111"/>
        <v>(1, 0)</v>
      </c>
      <c r="D160" s="3">
        <f t="shared" si="112"/>
        <v>0</v>
      </c>
      <c r="E160" s="3">
        <f t="shared" si="113"/>
        <v>0</v>
      </c>
      <c r="F160" s="3">
        <f t="shared" si="114"/>
        <v>0</v>
      </c>
      <c r="G160" s="3">
        <f t="shared" si="115"/>
        <v>0</v>
      </c>
      <c r="H160" s="3">
        <f t="shared" si="116"/>
        <v>0</v>
      </c>
      <c r="J160" s="32">
        <f t="shared" si="117"/>
        <v>0</v>
      </c>
      <c r="K160" s="32"/>
      <c r="L160" s="32" t="str">
        <f>HLOOKUP(J160,D160:$H$166,N6,FALSE)</f>
        <v>OptOpt_EB</v>
      </c>
      <c r="N160" s="32"/>
    </row>
    <row r="161" spans="1:14" ht="12.75" x14ac:dyDescent="0.25">
      <c r="A161" s="29">
        <v>40000</v>
      </c>
      <c r="C161" s="2" t="str">
        <f t="shared" si="111"/>
        <v>(1, 1)</v>
      </c>
      <c r="D161" s="3">
        <f t="shared" si="112"/>
        <v>0</v>
      </c>
      <c r="E161" s="3">
        <f t="shared" si="113"/>
        <v>0</v>
      </c>
      <c r="F161" s="3">
        <f t="shared" si="114"/>
        <v>0</v>
      </c>
      <c r="G161" s="3">
        <f t="shared" si="115"/>
        <v>0</v>
      </c>
      <c r="H161" s="3">
        <f t="shared" si="116"/>
        <v>0</v>
      </c>
      <c r="J161" s="32">
        <f t="shared" si="117"/>
        <v>0</v>
      </c>
      <c r="K161" s="32"/>
      <c r="L161" s="32" t="str">
        <f>HLOOKUP(J161,D161:$H$166,N7,FALSE)</f>
        <v>OptOpt_EB</v>
      </c>
      <c r="N161" s="32"/>
    </row>
    <row r="162" spans="1:14" ht="12.75" x14ac:dyDescent="0.25">
      <c r="A162" s="29">
        <v>40000</v>
      </c>
      <c r="C162" s="2" t="str">
        <f t="shared" si="111"/>
        <v>Inspector</v>
      </c>
      <c r="D162" s="3">
        <f t="shared" si="112"/>
        <v>0</v>
      </c>
      <c r="E162" s="3">
        <f t="shared" si="113"/>
        <v>0</v>
      </c>
      <c r="F162" s="3">
        <f t="shared" si="114"/>
        <v>0</v>
      </c>
      <c r="G162" s="3">
        <f t="shared" si="115"/>
        <v>0</v>
      </c>
      <c r="H162" s="3">
        <f t="shared" si="116"/>
        <v>0</v>
      </c>
      <c r="J162" s="32">
        <f t="shared" si="117"/>
        <v>0</v>
      </c>
      <c r="K162" s="32"/>
      <c r="L162" s="32" t="str">
        <f>HLOOKUP(J162,D162:$H$166,N8,FALSE)</f>
        <v>OptOpt_EB</v>
      </c>
      <c r="N162" s="32"/>
    </row>
    <row r="163" spans="1:14" ht="12.75" x14ac:dyDescent="0.25">
      <c r="A163" s="29">
        <v>40000</v>
      </c>
      <c r="C163" s="2" t="str">
        <f>C152</f>
        <v>State</v>
      </c>
      <c r="D163" s="3">
        <f>A654</f>
        <v>0</v>
      </c>
      <c r="E163" s="3">
        <f>A663</f>
        <v>0</v>
      </c>
      <c r="F163" s="3">
        <f>A672</f>
        <v>0</v>
      </c>
      <c r="G163" s="3">
        <f>A681</f>
        <v>0</v>
      </c>
      <c r="H163" s="3">
        <f>A690</f>
        <v>0</v>
      </c>
      <c r="J163" s="32">
        <f t="shared" si="117"/>
        <v>0</v>
      </c>
      <c r="K163" s="32"/>
      <c r="L163" s="32" t="str">
        <f>HLOOKUP(J163,D163:$H$166,N9,FALSE)</f>
        <v>OptOpt_EB</v>
      </c>
      <c r="N163" s="32"/>
    </row>
    <row r="164" spans="1:14" x14ac:dyDescent="0.25">
      <c r="A164" s="29">
        <v>40000</v>
      </c>
      <c r="C164" s="2" t="str">
        <f t="shared" si="111"/>
        <v>LoC</v>
      </c>
      <c r="D164" s="3">
        <f t="shared" ref="D164" si="118">A655</f>
        <v>0</v>
      </c>
      <c r="E164" s="3">
        <f t="shared" ref="E164" si="119">A664</f>
        <v>0</v>
      </c>
      <c r="F164" s="3">
        <f t="shared" ref="F164" si="120">A673</f>
        <v>0</v>
      </c>
      <c r="G164" s="3">
        <f t="shared" ref="G164" si="121">A682</f>
        <v>0</v>
      </c>
      <c r="H164" s="3">
        <f t="shared" ref="H164" si="122">A691</f>
        <v>0</v>
      </c>
    </row>
    <row r="165" spans="1:14" x14ac:dyDescent="0.25">
      <c r="A165" s="29">
        <v>2971955.2489205599</v>
      </c>
    </row>
    <row r="166" spans="1:14" x14ac:dyDescent="0.25">
      <c r="A166" s="29">
        <v>1590000</v>
      </c>
      <c r="D166" s="29" t="str">
        <f>D155</f>
        <v>OptOpt_EB</v>
      </c>
      <c r="E166" s="29" t="str">
        <f t="shared" ref="E166:H166" si="123">E155</f>
        <v>OptOpt_BB</v>
      </c>
      <c r="F166" s="29" t="str">
        <f t="shared" si="123"/>
        <v>NoneOpt_NBB</v>
      </c>
      <c r="G166" s="29" t="str">
        <f t="shared" si="123"/>
        <v>OptNone_BNB</v>
      </c>
      <c r="H166" s="29" t="str">
        <f t="shared" si="123"/>
        <v>NoneNone_NBNB</v>
      </c>
    </row>
    <row r="167" spans="1:14" x14ac:dyDescent="0.25">
      <c r="A167" s="29">
        <v>0.33333333333333298</v>
      </c>
    </row>
    <row r="168" spans="1:14" x14ac:dyDescent="0.25">
      <c r="A168" s="29">
        <v>90000</v>
      </c>
    </row>
    <row r="169" spans="1:14" x14ac:dyDescent="0.25">
      <c r="A169" s="29">
        <v>90000</v>
      </c>
    </row>
    <row r="170" spans="1:14" x14ac:dyDescent="0.25">
      <c r="A170" s="29">
        <v>40968.000981929297</v>
      </c>
    </row>
    <row r="171" spans="1:14" x14ac:dyDescent="0.25">
      <c r="A171" s="29">
        <v>41454.000978082098</v>
      </c>
    </row>
    <row r="172" spans="1:14" x14ac:dyDescent="0.25">
      <c r="A172" s="29">
        <v>-63899.998187855403</v>
      </c>
    </row>
    <row r="173" spans="1:14" x14ac:dyDescent="0.25">
      <c r="A173" s="29">
        <v>-63137.998193887899</v>
      </c>
    </row>
    <row r="174" spans="1:14" x14ac:dyDescent="0.25">
      <c r="A174" s="29">
        <v>771092.91442319099</v>
      </c>
    </row>
    <row r="175" spans="1:14" x14ac:dyDescent="0.25">
      <c r="A175" s="29">
        <v>2090000</v>
      </c>
    </row>
    <row r="176" spans="1:14" x14ac:dyDescent="0.25">
      <c r="A176" s="29">
        <v>0.16666666666666599</v>
      </c>
    </row>
    <row r="177" spans="1:1" x14ac:dyDescent="0.25">
      <c r="A177" s="29">
        <v>90000</v>
      </c>
    </row>
    <row r="178" spans="1:1" x14ac:dyDescent="0.25">
      <c r="A178" s="29">
        <v>90000</v>
      </c>
    </row>
    <row r="179" spans="1:1" x14ac:dyDescent="0.25">
      <c r="A179" s="29">
        <v>40000</v>
      </c>
    </row>
    <row r="180" spans="1:1" x14ac:dyDescent="0.25">
      <c r="A180" s="29">
        <v>40000</v>
      </c>
    </row>
    <row r="181" spans="1:1" x14ac:dyDescent="0.25">
      <c r="A181" s="29">
        <v>40000</v>
      </c>
    </row>
    <row r="182" spans="1:1" x14ac:dyDescent="0.25">
      <c r="A182" s="29">
        <v>40000</v>
      </c>
    </row>
    <row r="183" spans="1:1" x14ac:dyDescent="0.25">
      <c r="A183" s="29">
        <v>70000</v>
      </c>
    </row>
    <row r="184" spans="1:1" x14ac:dyDescent="0.25">
      <c r="A184" s="29">
        <v>2590000</v>
      </c>
    </row>
    <row r="185" spans="1:1" x14ac:dyDescent="0.25">
      <c r="A185" s="29">
        <v>0</v>
      </c>
    </row>
    <row r="186" spans="1:1" x14ac:dyDescent="0.25">
      <c r="A186" s="29" t="s">
        <v>372</v>
      </c>
    </row>
    <row r="187" spans="1:1" x14ac:dyDescent="0.25">
      <c r="A187" s="29">
        <v>367506</v>
      </c>
    </row>
    <row r="188" spans="1:1" x14ac:dyDescent="0.25">
      <c r="A188" s="29">
        <v>409597</v>
      </c>
    </row>
    <row r="189" spans="1:1" x14ac:dyDescent="0.25">
      <c r="A189" s="29">
        <v>165000</v>
      </c>
    </row>
    <row r="190" spans="1:1" x14ac:dyDescent="0.25">
      <c r="A190" s="29">
        <v>165000</v>
      </c>
    </row>
    <row r="191" spans="1:1" x14ac:dyDescent="0.25">
      <c r="A191" s="29">
        <v>165000</v>
      </c>
    </row>
    <row r="192" spans="1:1" x14ac:dyDescent="0.25">
      <c r="A192" s="29">
        <v>165000</v>
      </c>
    </row>
    <row r="193" spans="1:1" x14ac:dyDescent="0.25">
      <c r="A193" s="29">
        <v>438610.6225</v>
      </c>
    </row>
    <row r="194" spans="1:1" x14ac:dyDescent="0.25">
      <c r="A194" s="29">
        <v>1090000</v>
      </c>
    </row>
    <row r="195" spans="1:1" x14ac:dyDescent="0.25">
      <c r="A195" s="29">
        <v>0.5</v>
      </c>
    </row>
    <row r="196" spans="1:1" x14ac:dyDescent="0.25">
      <c r="A196" s="29">
        <v>506592</v>
      </c>
    </row>
    <row r="197" spans="1:1" x14ac:dyDescent="0.25">
      <c r="A197" s="29">
        <v>506494</v>
      </c>
    </row>
    <row r="198" spans="1:1" x14ac:dyDescent="0.25">
      <c r="A198" s="29">
        <v>150464.5765</v>
      </c>
    </row>
    <row r="199" spans="1:1" x14ac:dyDescent="0.25">
      <c r="A199" s="29">
        <v>150412.4345</v>
      </c>
    </row>
    <row r="200" spans="1:1" x14ac:dyDescent="0.25">
      <c r="A200" s="29">
        <v>154751.36374999999</v>
      </c>
    </row>
    <row r="201" spans="1:1" x14ac:dyDescent="0.25">
      <c r="A201" s="29">
        <v>154782.48074999999</v>
      </c>
    </row>
    <row r="202" spans="1:1" x14ac:dyDescent="0.25">
      <c r="A202" s="29">
        <v>268160.7095</v>
      </c>
    </row>
    <row r="203" spans="1:1" x14ac:dyDescent="0.25">
      <c r="A203" s="29">
        <v>1090000</v>
      </c>
    </row>
    <row r="204" spans="1:1" x14ac:dyDescent="0.25">
      <c r="A204" s="29">
        <v>0.5</v>
      </c>
    </row>
    <row r="205" spans="1:1" x14ac:dyDescent="0.25">
      <c r="A205" s="29">
        <v>506677</v>
      </c>
    </row>
    <row r="206" spans="1:1" x14ac:dyDescent="0.25">
      <c r="A206" s="29">
        <v>506789</v>
      </c>
    </row>
    <row r="207" spans="1:1" x14ac:dyDescent="0.25">
      <c r="A207" s="29">
        <v>40000</v>
      </c>
    </row>
    <row r="208" spans="1:1" x14ac:dyDescent="0.25">
      <c r="A208" s="29">
        <v>40000</v>
      </c>
    </row>
    <row r="209" spans="1:1" x14ac:dyDescent="0.25">
      <c r="A209" s="29">
        <v>40000</v>
      </c>
    </row>
    <row r="210" spans="1:1" x14ac:dyDescent="0.25">
      <c r="A210" s="29">
        <v>40000</v>
      </c>
    </row>
    <row r="211" spans="1:1" x14ac:dyDescent="0.25">
      <c r="A211" s="29">
        <v>221588.715</v>
      </c>
    </row>
    <row r="212" spans="1:1" x14ac:dyDescent="0.25">
      <c r="A212" s="29">
        <v>1590000</v>
      </c>
    </row>
    <row r="213" spans="1:1" x14ac:dyDescent="0.25">
      <c r="A213" s="29">
        <v>0.33333333333333298</v>
      </c>
    </row>
    <row r="214" spans="1:1" x14ac:dyDescent="0.25">
      <c r="A214" s="29">
        <v>90000</v>
      </c>
    </row>
    <row r="215" spans="1:1" x14ac:dyDescent="0.25">
      <c r="A215" s="29">
        <v>90000</v>
      </c>
    </row>
    <row r="216" spans="1:1" x14ac:dyDescent="0.25">
      <c r="A216" s="29">
        <v>160666.53724999999</v>
      </c>
    </row>
    <row r="217" spans="1:1" x14ac:dyDescent="0.25">
      <c r="A217" s="29">
        <v>160650.76850000001</v>
      </c>
    </row>
    <row r="218" spans="1:1" x14ac:dyDescent="0.25">
      <c r="A218" s="29">
        <v>157045.82199999999</v>
      </c>
    </row>
    <row r="219" spans="1:1" x14ac:dyDescent="0.25">
      <c r="A219" s="29">
        <v>157004.61300000001</v>
      </c>
    </row>
    <row r="220" spans="1:1" x14ac:dyDescent="0.25">
      <c r="A220" s="29">
        <v>91117.549249999996</v>
      </c>
    </row>
    <row r="221" spans="1:1" x14ac:dyDescent="0.25">
      <c r="A221" s="29">
        <v>2090000</v>
      </c>
    </row>
    <row r="222" spans="1:1" x14ac:dyDescent="0.25">
      <c r="A222" s="29">
        <v>0.16666666666666599</v>
      </c>
    </row>
    <row r="223" spans="1:1" x14ac:dyDescent="0.25">
      <c r="A223" s="29">
        <v>90000</v>
      </c>
    </row>
    <row r="224" spans="1:1" x14ac:dyDescent="0.25">
      <c r="A224" s="29">
        <v>90000</v>
      </c>
    </row>
    <row r="225" spans="1:1" x14ac:dyDescent="0.25">
      <c r="A225" s="29">
        <v>40000</v>
      </c>
    </row>
    <row r="226" spans="1:1" x14ac:dyDescent="0.25">
      <c r="A226" s="29">
        <v>40000</v>
      </c>
    </row>
    <row r="227" spans="1:1" x14ac:dyDescent="0.25">
      <c r="A227" s="29">
        <v>40000</v>
      </c>
    </row>
    <row r="228" spans="1:1" x14ac:dyDescent="0.25">
      <c r="A228" s="29">
        <v>40000</v>
      </c>
    </row>
    <row r="229" spans="1:1" x14ac:dyDescent="0.25">
      <c r="A229" s="29">
        <v>70000</v>
      </c>
    </row>
    <row r="230" spans="1:1" x14ac:dyDescent="0.25">
      <c r="A230" s="29">
        <v>2590000</v>
      </c>
    </row>
    <row r="231" spans="1:1" x14ac:dyDescent="0.25">
      <c r="A231" s="29">
        <v>0</v>
      </c>
    </row>
    <row r="232" spans="1:1" x14ac:dyDescent="0.25">
      <c r="A232" s="29" t="s">
        <v>194</v>
      </c>
    </row>
    <row r="233" spans="1:1" x14ac:dyDescent="0.25">
      <c r="A233" s="29">
        <v>368089</v>
      </c>
    </row>
    <row r="234" spans="1:1" x14ac:dyDescent="0.25">
      <c r="A234" s="29">
        <v>409224</v>
      </c>
    </row>
    <row r="235" spans="1:1" x14ac:dyDescent="0.25">
      <c r="A235" s="29">
        <v>165000</v>
      </c>
    </row>
    <row r="236" spans="1:1" x14ac:dyDescent="0.25">
      <c r="A236" s="29">
        <v>165000</v>
      </c>
    </row>
    <row r="237" spans="1:1" x14ac:dyDescent="0.25">
      <c r="A237" s="29">
        <v>165000</v>
      </c>
    </row>
    <row r="238" spans="1:1" x14ac:dyDescent="0.25">
      <c r="A238" s="29">
        <v>165000</v>
      </c>
    </row>
    <row r="239" spans="1:1" x14ac:dyDescent="0.25">
      <c r="A239" s="29">
        <v>438412.69750000001</v>
      </c>
    </row>
    <row r="240" spans="1:1" x14ac:dyDescent="0.25">
      <c r="A240" s="29">
        <v>1090000</v>
      </c>
    </row>
    <row r="241" spans="1:1" x14ac:dyDescent="0.25">
      <c r="A241" s="29">
        <v>0.5</v>
      </c>
    </row>
    <row r="242" spans="1:1" x14ac:dyDescent="0.25">
      <c r="A242" s="29">
        <v>507039</v>
      </c>
    </row>
    <row r="243" spans="1:1" x14ac:dyDescent="0.25">
      <c r="A243" s="29">
        <v>506527</v>
      </c>
    </row>
    <row r="244" spans="1:1" x14ac:dyDescent="0.25">
      <c r="A244" s="29">
        <v>147712</v>
      </c>
    </row>
    <row r="245" spans="1:1" x14ac:dyDescent="0.25">
      <c r="A245" s="29">
        <v>147587.75</v>
      </c>
    </row>
    <row r="246" spans="1:1" x14ac:dyDescent="0.25">
      <c r="A246" s="29">
        <v>152857.25</v>
      </c>
    </row>
    <row r="247" spans="1:1" x14ac:dyDescent="0.25">
      <c r="A247" s="29">
        <v>152865</v>
      </c>
    </row>
    <row r="248" spans="1:1" x14ac:dyDescent="0.25">
      <c r="A248" s="29">
        <v>277100.34499999997</v>
      </c>
    </row>
    <row r="249" spans="1:1" x14ac:dyDescent="0.25">
      <c r="A249" s="29">
        <v>1090000</v>
      </c>
    </row>
    <row r="250" spans="1:1" x14ac:dyDescent="0.25">
      <c r="A250" s="29">
        <v>0.5</v>
      </c>
    </row>
    <row r="251" spans="1:1" x14ac:dyDescent="0.25">
      <c r="A251" s="29">
        <v>506264</v>
      </c>
    </row>
    <row r="252" spans="1:1" x14ac:dyDescent="0.25">
      <c r="A252" s="29">
        <v>506750</v>
      </c>
    </row>
    <row r="253" spans="1:1" x14ac:dyDescent="0.25">
      <c r="A253" s="29">
        <v>40000</v>
      </c>
    </row>
    <row r="254" spans="1:1" x14ac:dyDescent="0.25">
      <c r="A254" s="29">
        <v>40000</v>
      </c>
    </row>
    <row r="255" spans="1:1" x14ac:dyDescent="0.25">
      <c r="A255" s="29">
        <v>40000</v>
      </c>
    </row>
    <row r="256" spans="1:1" x14ac:dyDescent="0.25">
      <c r="A256" s="29">
        <v>40000</v>
      </c>
    </row>
    <row r="257" spans="1:1" x14ac:dyDescent="0.25">
      <c r="A257" s="29">
        <v>222015.285</v>
      </c>
    </row>
    <row r="258" spans="1:1" x14ac:dyDescent="0.25">
      <c r="A258" s="29">
        <v>1590000</v>
      </c>
    </row>
    <row r="259" spans="1:1" x14ac:dyDescent="0.25">
      <c r="A259" s="29">
        <v>0.33333333333333298</v>
      </c>
    </row>
    <row r="260" spans="1:1" x14ac:dyDescent="0.25">
      <c r="A260" s="29">
        <v>90000</v>
      </c>
    </row>
    <row r="261" spans="1:1" x14ac:dyDescent="0.25">
      <c r="A261" s="29">
        <v>90000</v>
      </c>
    </row>
    <row r="262" spans="1:1" x14ac:dyDescent="0.25">
      <c r="A262" s="29">
        <v>159849.75</v>
      </c>
    </row>
    <row r="263" spans="1:1" x14ac:dyDescent="0.25">
      <c r="A263" s="29">
        <v>159799.5</v>
      </c>
    </row>
    <row r="264" spans="1:1" x14ac:dyDescent="0.25">
      <c r="A264" s="29">
        <v>155381.25</v>
      </c>
    </row>
    <row r="265" spans="1:1" x14ac:dyDescent="0.25">
      <c r="A265" s="29">
        <v>155470.75</v>
      </c>
    </row>
    <row r="266" spans="1:1" x14ac:dyDescent="0.25">
      <c r="A266" s="29">
        <v>95958.9</v>
      </c>
    </row>
    <row r="267" spans="1:1" x14ac:dyDescent="0.25">
      <c r="A267" s="29">
        <v>2090000</v>
      </c>
    </row>
    <row r="268" spans="1:1" x14ac:dyDescent="0.25">
      <c r="A268" s="29">
        <v>0.16666666666666599</v>
      </c>
    </row>
    <row r="269" spans="1:1" x14ac:dyDescent="0.25">
      <c r="A269" s="29">
        <v>90000</v>
      </c>
    </row>
    <row r="270" spans="1:1" x14ac:dyDescent="0.25">
      <c r="A270" s="29">
        <v>90000</v>
      </c>
    </row>
    <row r="271" spans="1:1" x14ac:dyDescent="0.25">
      <c r="A271" s="29">
        <v>40000</v>
      </c>
    </row>
    <row r="272" spans="1:1" x14ac:dyDescent="0.25">
      <c r="A272" s="29">
        <v>40000</v>
      </c>
    </row>
    <row r="273" spans="1:1" x14ac:dyDescent="0.25">
      <c r="A273" s="29">
        <v>40000</v>
      </c>
    </row>
    <row r="274" spans="1:1" x14ac:dyDescent="0.25">
      <c r="A274" s="29">
        <v>40000</v>
      </c>
    </row>
    <row r="275" spans="1:1" x14ac:dyDescent="0.25">
      <c r="A275" s="29">
        <v>70000</v>
      </c>
    </row>
    <row r="276" spans="1:1" x14ac:dyDescent="0.25">
      <c r="A276" s="29">
        <v>2590000</v>
      </c>
    </row>
    <row r="277" spans="1:1" x14ac:dyDescent="0.25">
      <c r="A277" s="29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I10" sqref="I10"/>
    </sheetView>
  </sheetViews>
  <sheetFormatPr defaultRowHeight="15" x14ac:dyDescent="0.25"/>
  <cols>
    <col min="1" max="1" width="30" style="10" bestFit="1" customWidth="1"/>
    <col min="2" max="7" width="5" style="10" bestFit="1" customWidth="1"/>
    <col min="8" max="10" width="7.42578125" style="10" bestFit="1" customWidth="1"/>
    <col min="11" max="11" width="30" style="10" bestFit="1" customWidth="1"/>
    <col min="12" max="19" width="5" style="10" bestFit="1" customWidth="1"/>
    <col min="20" max="20" width="4.42578125" style="10" customWidth="1"/>
    <col min="21" max="21" width="9.5703125" style="10" bestFit="1" customWidth="1"/>
    <col min="22" max="25" width="4.28515625" style="10" bestFit="1" customWidth="1"/>
    <col min="26" max="16384" width="9.140625" style="10"/>
  </cols>
  <sheetData>
    <row r="1" spans="1:25" x14ac:dyDescent="0.25">
      <c r="A1" s="7" t="s">
        <v>12</v>
      </c>
      <c r="B1" s="19" t="s">
        <v>189</v>
      </c>
      <c r="C1" s="19" t="s">
        <v>190</v>
      </c>
      <c r="D1" s="19" t="s">
        <v>191</v>
      </c>
      <c r="E1" s="19" t="s">
        <v>192</v>
      </c>
      <c r="F1" s="19" t="s">
        <v>193</v>
      </c>
      <c r="G1" s="19" t="s">
        <v>194</v>
      </c>
      <c r="K1" s="7" t="s">
        <v>12</v>
      </c>
      <c r="L1" s="19" t="s">
        <v>189</v>
      </c>
      <c r="M1" s="19" t="s">
        <v>190</v>
      </c>
      <c r="N1" s="19" t="s">
        <v>191</v>
      </c>
      <c r="O1" s="19" t="s">
        <v>192</v>
      </c>
      <c r="P1" s="19" t="s">
        <v>193</v>
      </c>
      <c r="Q1" s="19" t="s">
        <v>194</v>
      </c>
      <c r="R1" s="20"/>
      <c r="S1" s="20"/>
      <c r="U1" s="7" t="s">
        <v>9</v>
      </c>
      <c r="V1" s="59" t="s">
        <v>12</v>
      </c>
      <c r="W1" s="60"/>
      <c r="X1" s="59" t="s">
        <v>16</v>
      </c>
      <c r="Y1" s="60"/>
    </row>
    <row r="2" spans="1:25" x14ac:dyDescent="0.25">
      <c r="A2" s="21" t="s">
        <v>195</v>
      </c>
      <c r="B2" s="18"/>
      <c r="C2" s="18"/>
      <c r="D2" s="18"/>
      <c r="E2" s="18"/>
      <c r="F2" s="18"/>
      <c r="G2" s="18"/>
      <c r="H2" s="9"/>
      <c r="I2" s="9"/>
      <c r="J2" s="9"/>
      <c r="K2" s="21" t="s">
        <v>195</v>
      </c>
      <c r="L2" s="18"/>
      <c r="M2" s="18"/>
      <c r="N2" s="18"/>
      <c r="O2" s="18"/>
      <c r="P2" s="18"/>
      <c r="Q2" s="18"/>
      <c r="R2" s="22"/>
      <c r="S2" s="22"/>
      <c r="U2" s="7" t="s">
        <v>13</v>
      </c>
      <c r="V2" s="7" t="s">
        <v>14</v>
      </c>
      <c r="W2" s="7" t="s">
        <v>15</v>
      </c>
      <c r="X2" s="7" t="s">
        <v>14</v>
      </c>
      <c r="Y2" s="7" t="s">
        <v>15</v>
      </c>
    </row>
    <row r="3" spans="1:25" x14ac:dyDescent="0.25">
      <c r="A3" s="21" t="s">
        <v>196</v>
      </c>
      <c r="B3" s="18"/>
      <c r="C3" s="18"/>
      <c r="D3" s="18"/>
      <c r="E3" s="18"/>
      <c r="F3" s="18"/>
      <c r="G3" s="18"/>
      <c r="H3" s="9"/>
      <c r="K3" s="21" t="s">
        <v>196</v>
      </c>
      <c r="L3" s="18"/>
      <c r="M3" s="18"/>
      <c r="N3" s="18"/>
      <c r="O3" s="18"/>
      <c r="P3" s="18"/>
      <c r="Q3" s="18"/>
      <c r="R3" s="9"/>
      <c r="S3" s="9"/>
      <c r="U3" s="18" t="s">
        <v>35</v>
      </c>
      <c r="V3" s="18" t="s">
        <v>18</v>
      </c>
      <c r="W3" s="18" t="s">
        <v>18</v>
      </c>
      <c r="X3" s="18" t="s">
        <v>18</v>
      </c>
      <c r="Y3" s="18" t="s">
        <v>18</v>
      </c>
    </row>
    <row r="4" spans="1:25" x14ac:dyDescent="0.25">
      <c r="A4" s="21" t="s">
        <v>197</v>
      </c>
      <c r="B4" s="18"/>
      <c r="C4" s="18"/>
      <c r="D4" s="18"/>
      <c r="E4" s="18"/>
      <c r="F4" s="18"/>
      <c r="G4" s="18"/>
      <c r="H4" s="9"/>
      <c r="I4" s="9"/>
      <c r="J4" s="9"/>
      <c r="K4" s="21" t="s">
        <v>197</v>
      </c>
      <c r="L4" s="18"/>
      <c r="M4" s="18"/>
      <c r="N4" s="18"/>
      <c r="O4" s="18"/>
      <c r="P4" s="18"/>
      <c r="Q4" s="18"/>
      <c r="R4" s="9"/>
      <c r="S4" s="9"/>
      <c r="U4" s="18" t="s">
        <v>36</v>
      </c>
      <c r="V4" s="18" t="s">
        <v>18</v>
      </c>
      <c r="W4" s="18" t="s">
        <v>18</v>
      </c>
      <c r="X4" s="18" t="s">
        <v>18</v>
      </c>
      <c r="Y4" s="18" t="s">
        <v>18</v>
      </c>
    </row>
    <row r="5" spans="1:25" x14ac:dyDescent="0.25">
      <c r="A5" s="21" t="s">
        <v>220</v>
      </c>
      <c r="B5" s="18"/>
      <c r="C5" s="18"/>
      <c r="D5" s="18"/>
      <c r="E5" s="18"/>
      <c r="F5" s="18"/>
      <c r="G5" s="18"/>
      <c r="H5" s="9"/>
      <c r="I5" s="9"/>
      <c r="J5" s="9"/>
      <c r="K5" s="21" t="s">
        <v>220</v>
      </c>
      <c r="L5" s="18"/>
      <c r="M5" s="18"/>
      <c r="N5" s="18"/>
      <c r="O5" s="18"/>
      <c r="P5" s="18"/>
      <c r="Q5" s="18"/>
      <c r="R5" s="9"/>
      <c r="S5" s="9"/>
      <c r="U5" s="18" t="s">
        <v>33</v>
      </c>
      <c r="V5" s="18" t="s">
        <v>18</v>
      </c>
      <c r="W5" s="18" t="s">
        <v>18</v>
      </c>
      <c r="X5" s="18" t="s">
        <v>18</v>
      </c>
      <c r="Y5" s="18" t="s">
        <v>18</v>
      </c>
    </row>
    <row r="6" spans="1:25" x14ac:dyDescent="0.25">
      <c r="A6" s="21" t="s">
        <v>198</v>
      </c>
      <c r="B6" s="18"/>
      <c r="C6" s="18"/>
      <c r="D6" s="18"/>
      <c r="E6" s="18"/>
      <c r="F6" s="18"/>
      <c r="G6" s="18"/>
      <c r="H6" s="9"/>
      <c r="I6" s="9"/>
      <c r="J6" s="9"/>
      <c r="K6" s="21" t="s">
        <v>198</v>
      </c>
      <c r="L6" s="18"/>
      <c r="M6" s="18"/>
      <c r="N6" s="18"/>
      <c r="O6" s="18"/>
      <c r="P6" s="18"/>
      <c r="Q6" s="18"/>
      <c r="R6" s="9"/>
      <c r="S6" s="9"/>
      <c r="U6" s="18" t="s">
        <v>34</v>
      </c>
      <c r="V6" s="18" t="s">
        <v>18</v>
      </c>
      <c r="W6" s="18" t="s">
        <v>18</v>
      </c>
      <c r="X6" s="18" t="s">
        <v>18</v>
      </c>
      <c r="Y6" s="18" t="s">
        <v>18</v>
      </c>
    </row>
    <row r="7" spans="1:25" x14ac:dyDescent="0.25">
      <c r="A7" s="21" t="s">
        <v>199</v>
      </c>
      <c r="B7" s="18"/>
      <c r="C7" s="18"/>
      <c r="D7" s="18"/>
      <c r="E7" s="18"/>
      <c r="F7" s="18"/>
      <c r="G7" s="18"/>
      <c r="H7" s="9"/>
      <c r="I7" s="9"/>
      <c r="J7" s="9"/>
      <c r="K7" s="21" t="s">
        <v>199</v>
      </c>
      <c r="L7" s="18"/>
      <c r="M7" s="18"/>
      <c r="N7" s="18"/>
      <c r="O7" s="18"/>
      <c r="P7" s="18"/>
      <c r="Q7" s="18"/>
      <c r="R7" s="9"/>
      <c r="S7" s="9"/>
      <c r="U7" s="18" t="s">
        <v>31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21" t="s">
        <v>200</v>
      </c>
      <c r="B8" s="18"/>
      <c r="C8" s="18"/>
      <c r="D8" s="18"/>
      <c r="E8" s="18"/>
      <c r="F8" s="18"/>
      <c r="G8" s="18"/>
      <c r="H8" s="9"/>
      <c r="I8" s="9"/>
      <c r="J8" s="9"/>
      <c r="K8" s="21" t="s">
        <v>200</v>
      </c>
      <c r="L8" s="18"/>
      <c r="M8" s="18"/>
      <c r="N8" s="18"/>
      <c r="O8" s="18"/>
      <c r="P8" s="18"/>
      <c r="Q8" s="18"/>
      <c r="R8" s="9"/>
      <c r="S8" s="9"/>
      <c r="U8" s="18" t="s">
        <v>32</v>
      </c>
      <c r="V8" s="18" t="s">
        <v>18</v>
      </c>
      <c r="W8" s="18" t="s">
        <v>18</v>
      </c>
      <c r="X8" s="18" t="s">
        <v>18</v>
      </c>
      <c r="Y8" s="18" t="s">
        <v>18</v>
      </c>
    </row>
    <row r="9" spans="1:25" x14ac:dyDescent="0.25">
      <c r="A9" s="21" t="s">
        <v>201</v>
      </c>
      <c r="B9" s="18"/>
      <c r="C9" s="18"/>
      <c r="D9" s="18"/>
      <c r="E9" s="18"/>
      <c r="F9" s="18"/>
      <c r="G9" s="18"/>
      <c r="H9" s="9"/>
      <c r="I9" s="9"/>
      <c r="J9" s="9"/>
      <c r="K9" s="21" t="s">
        <v>201</v>
      </c>
      <c r="L9" s="18"/>
      <c r="M9" s="18"/>
      <c r="N9" s="18"/>
      <c r="O9" s="18"/>
      <c r="P9" s="18"/>
      <c r="Q9" s="18"/>
      <c r="R9" s="9"/>
      <c r="S9" s="9"/>
      <c r="U9" s="18" t="s">
        <v>29</v>
      </c>
      <c r="V9" s="18" t="s">
        <v>18</v>
      </c>
      <c r="W9" s="18" t="s">
        <v>18</v>
      </c>
      <c r="X9" s="18" t="s">
        <v>18</v>
      </c>
      <c r="Y9" s="18" t="s">
        <v>18</v>
      </c>
    </row>
    <row r="10" spans="1:25" x14ac:dyDescent="0.25">
      <c r="A10" s="21" t="s">
        <v>202</v>
      </c>
      <c r="B10" s="18"/>
      <c r="C10" s="18"/>
      <c r="D10" s="18"/>
      <c r="E10" s="18"/>
      <c r="F10" s="18"/>
      <c r="G10" s="18"/>
      <c r="H10" s="9"/>
      <c r="I10" s="9"/>
      <c r="J10" s="9"/>
      <c r="K10" s="21" t="s">
        <v>202</v>
      </c>
      <c r="L10" s="18"/>
      <c r="M10" s="18"/>
      <c r="N10" s="18"/>
      <c r="O10" s="18"/>
      <c r="P10" s="18"/>
      <c r="Q10" s="18"/>
      <c r="R10" s="9"/>
      <c r="S10" s="9"/>
      <c r="U10" s="18" t="s">
        <v>30</v>
      </c>
      <c r="V10" s="18" t="s">
        <v>18</v>
      </c>
      <c r="W10" s="18" t="s">
        <v>18</v>
      </c>
      <c r="X10" s="18" t="s">
        <v>18</v>
      </c>
      <c r="Y10" s="18" t="s">
        <v>18</v>
      </c>
    </row>
    <row r="11" spans="1:25" x14ac:dyDescent="0.25">
      <c r="A11" s="21" t="s">
        <v>203</v>
      </c>
      <c r="B11" s="18"/>
      <c r="C11" s="18"/>
      <c r="D11" s="18"/>
      <c r="E11" s="18"/>
      <c r="F11" s="18"/>
      <c r="G11" s="18"/>
      <c r="K11" s="21" t="s">
        <v>203</v>
      </c>
      <c r="L11" s="18"/>
      <c r="M11" s="18"/>
      <c r="N11" s="18"/>
      <c r="O11" s="18"/>
      <c r="P11" s="18"/>
      <c r="Q11" s="18"/>
      <c r="R11" s="9"/>
      <c r="S11" s="9"/>
      <c r="U11" s="18" t="s">
        <v>218</v>
      </c>
      <c r="V11" s="18" t="s">
        <v>18</v>
      </c>
      <c r="W11" s="18" t="s">
        <v>18</v>
      </c>
      <c r="X11" s="18" t="s">
        <v>18</v>
      </c>
      <c r="Y11" s="18" t="s">
        <v>18</v>
      </c>
    </row>
    <row r="12" spans="1:25" x14ac:dyDescent="0.25">
      <c r="A12" s="21" t="s">
        <v>204</v>
      </c>
      <c r="B12" s="18"/>
      <c r="C12" s="18"/>
      <c r="D12" s="18"/>
      <c r="E12" s="18"/>
      <c r="F12" s="18"/>
      <c r="G12" s="18"/>
      <c r="K12" s="21" t="s">
        <v>204</v>
      </c>
      <c r="L12" s="18"/>
      <c r="M12" s="18"/>
      <c r="N12" s="18"/>
      <c r="O12" s="18"/>
      <c r="P12" s="18"/>
      <c r="Q12" s="18"/>
      <c r="R12" s="9"/>
      <c r="S12" s="9"/>
      <c r="U12" s="18" t="s">
        <v>217</v>
      </c>
      <c r="V12" s="18" t="s">
        <v>18</v>
      </c>
      <c r="W12" s="18" t="s">
        <v>18</v>
      </c>
      <c r="X12" s="18" t="s">
        <v>18</v>
      </c>
      <c r="Y12" s="18" t="s">
        <v>18</v>
      </c>
    </row>
    <row r="13" spans="1:25" x14ac:dyDescent="0.25">
      <c r="A13" s="21" t="s">
        <v>205</v>
      </c>
      <c r="B13" s="18"/>
      <c r="C13" s="18"/>
      <c r="D13" s="18"/>
      <c r="E13" s="18"/>
      <c r="F13" s="18"/>
      <c r="G13" s="18"/>
      <c r="K13" s="21" t="s">
        <v>205</v>
      </c>
      <c r="L13" s="18"/>
      <c r="M13" s="18"/>
      <c r="N13" s="18"/>
      <c r="O13" s="18"/>
      <c r="P13" s="18"/>
      <c r="Q13" s="18"/>
      <c r="R13" s="9"/>
      <c r="S13" s="9"/>
      <c r="U13" s="18" t="s">
        <v>216</v>
      </c>
      <c r="V13" s="18" t="s">
        <v>18</v>
      </c>
      <c r="W13" s="18" t="s">
        <v>18</v>
      </c>
      <c r="X13" s="18" t="s">
        <v>18</v>
      </c>
      <c r="Y13" s="18" t="s">
        <v>18</v>
      </c>
    </row>
    <row r="14" spans="1:25" x14ac:dyDescent="0.25">
      <c r="A14" s="21" t="s">
        <v>206</v>
      </c>
      <c r="B14" s="18"/>
      <c r="C14" s="18"/>
      <c r="D14" s="18"/>
      <c r="E14" s="18"/>
      <c r="F14" s="18"/>
      <c r="G14" s="18"/>
      <c r="K14" s="21" t="s">
        <v>206</v>
      </c>
      <c r="L14" s="18"/>
      <c r="M14" s="18"/>
      <c r="N14" s="18"/>
      <c r="O14" s="18"/>
      <c r="P14" s="18"/>
      <c r="Q14" s="18"/>
      <c r="R14" s="9"/>
      <c r="S14" s="9"/>
      <c r="U14" s="18" t="s">
        <v>3</v>
      </c>
      <c r="V14" s="18" t="s">
        <v>18</v>
      </c>
      <c r="W14" s="18" t="s">
        <v>18</v>
      </c>
      <c r="X14" s="18" t="s">
        <v>18</v>
      </c>
      <c r="Y14" s="18" t="s">
        <v>18</v>
      </c>
    </row>
    <row r="15" spans="1:25" x14ac:dyDescent="0.25">
      <c r="A15" s="21" t="s">
        <v>207</v>
      </c>
      <c r="B15" s="18"/>
      <c r="C15" s="18"/>
      <c r="D15" s="18"/>
      <c r="E15" s="18"/>
      <c r="F15" s="18"/>
      <c r="G15" s="18"/>
      <c r="K15" s="21" t="s">
        <v>207</v>
      </c>
      <c r="L15" s="18"/>
      <c r="M15" s="18"/>
      <c r="N15" s="18"/>
      <c r="O15" s="18"/>
      <c r="P15" s="18"/>
      <c r="Q15" s="18"/>
      <c r="R15" s="9"/>
      <c r="S15" s="9"/>
      <c r="U15" s="9"/>
    </row>
    <row r="16" spans="1:25" x14ac:dyDescent="0.25">
      <c r="A16" s="21" t="s">
        <v>208</v>
      </c>
      <c r="B16" s="18"/>
      <c r="C16" s="18"/>
      <c r="D16" s="18"/>
      <c r="E16" s="18"/>
      <c r="F16" s="18"/>
      <c r="G16" s="18"/>
      <c r="K16" s="21" t="s">
        <v>208</v>
      </c>
      <c r="L16" s="18"/>
      <c r="M16" s="18"/>
      <c r="N16" s="18"/>
      <c r="O16" s="18"/>
      <c r="P16" s="18"/>
      <c r="Q16" s="18"/>
      <c r="R16" s="9"/>
      <c r="S16" s="9"/>
      <c r="U16" s="9"/>
    </row>
    <row r="17" spans="1:21" x14ac:dyDescent="0.25">
      <c r="A17" s="21" t="s">
        <v>209</v>
      </c>
      <c r="B17" s="18"/>
      <c r="C17" s="18"/>
      <c r="D17" s="18"/>
      <c r="E17" s="18"/>
      <c r="F17" s="18"/>
      <c r="G17" s="18"/>
      <c r="K17" s="21" t="s">
        <v>209</v>
      </c>
      <c r="L17" s="18"/>
      <c r="M17" s="18"/>
      <c r="N17" s="18"/>
      <c r="O17" s="18"/>
      <c r="P17" s="18"/>
      <c r="Q17" s="18"/>
      <c r="R17" s="9"/>
      <c r="S17" s="9"/>
      <c r="U17" s="9"/>
    </row>
    <row r="18" spans="1:21" x14ac:dyDescent="0.25">
      <c r="A18" s="21" t="s">
        <v>210</v>
      </c>
      <c r="B18" s="18"/>
      <c r="C18" s="18"/>
      <c r="D18" s="18"/>
      <c r="E18" s="18"/>
      <c r="F18" s="18"/>
      <c r="G18" s="18"/>
      <c r="K18" s="21" t="s">
        <v>210</v>
      </c>
      <c r="L18" s="18"/>
      <c r="M18" s="18"/>
      <c r="N18" s="18"/>
      <c r="O18" s="18"/>
      <c r="P18" s="18"/>
      <c r="Q18" s="18"/>
      <c r="R18" s="9"/>
      <c r="S18" s="9"/>
      <c r="U18" s="9"/>
    </row>
    <row r="19" spans="1:21" x14ac:dyDescent="0.25">
      <c r="A19" s="21" t="s">
        <v>211</v>
      </c>
      <c r="B19" s="18"/>
      <c r="C19" s="18"/>
      <c r="D19" s="18"/>
      <c r="E19" s="18"/>
      <c r="F19" s="18"/>
      <c r="G19" s="18"/>
      <c r="K19" s="21" t="s">
        <v>211</v>
      </c>
      <c r="L19" s="18"/>
      <c r="M19" s="18"/>
      <c r="N19" s="18"/>
      <c r="O19" s="18"/>
      <c r="P19" s="18"/>
      <c r="Q19" s="18"/>
      <c r="R19" s="9"/>
      <c r="S19" s="9"/>
      <c r="U19" s="9"/>
    </row>
    <row r="20" spans="1:21" x14ac:dyDescent="0.25">
      <c r="A20" s="21" t="s">
        <v>212</v>
      </c>
      <c r="B20" s="18"/>
      <c r="C20" s="18"/>
      <c r="D20" s="18"/>
      <c r="E20" s="18"/>
      <c r="F20" s="18"/>
      <c r="G20" s="18"/>
      <c r="K20" s="21" t="s">
        <v>212</v>
      </c>
      <c r="L20" s="18"/>
      <c r="M20" s="18"/>
      <c r="N20" s="18"/>
      <c r="O20" s="18"/>
      <c r="P20" s="18"/>
      <c r="Q20" s="18"/>
      <c r="R20" s="9"/>
      <c r="S20" s="9"/>
      <c r="U20" s="9"/>
    </row>
    <row r="21" spans="1:21" x14ac:dyDescent="0.25">
      <c r="A21" s="21" t="s">
        <v>219</v>
      </c>
      <c r="B21" s="18"/>
      <c r="C21" s="18"/>
      <c r="D21" s="18"/>
      <c r="E21" s="18"/>
      <c r="F21" s="18"/>
      <c r="G21" s="18"/>
      <c r="K21" s="21" t="s">
        <v>219</v>
      </c>
      <c r="L21" s="18"/>
      <c r="M21" s="18"/>
      <c r="N21" s="18"/>
      <c r="O21" s="18"/>
      <c r="P21" s="18"/>
      <c r="Q21" s="18"/>
      <c r="R21" s="9"/>
      <c r="S21" s="9"/>
      <c r="U21" s="9"/>
    </row>
    <row r="22" spans="1:21" x14ac:dyDescent="0.25">
      <c r="A22" s="21" t="s">
        <v>213</v>
      </c>
      <c r="B22" s="18"/>
      <c r="C22" s="18"/>
      <c r="D22" s="18"/>
      <c r="E22" s="18"/>
      <c r="F22" s="18"/>
      <c r="G22" s="18"/>
      <c r="K22" s="21" t="s">
        <v>213</v>
      </c>
      <c r="L22" s="18"/>
      <c r="M22" s="18"/>
      <c r="N22" s="18"/>
      <c r="O22" s="18"/>
      <c r="P22" s="18"/>
      <c r="Q22" s="18"/>
      <c r="R22" s="9"/>
      <c r="S22" s="9"/>
      <c r="U22" s="9"/>
    </row>
    <row r="23" spans="1:21" x14ac:dyDescent="0.25">
      <c r="R23" s="9"/>
      <c r="S23" s="9"/>
      <c r="U23" s="9"/>
    </row>
    <row r="24" spans="1:21" x14ac:dyDescent="0.25">
      <c r="A24" s="7" t="s">
        <v>16</v>
      </c>
      <c r="B24" s="19" t="s">
        <v>189</v>
      </c>
      <c r="C24" s="19" t="s">
        <v>190</v>
      </c>
      <c r="D24" s="19" t="s">
        <v>191</v>
      </c>
      <c r="E24" s="19" t="s">
        <v>192</v>
      </c>
      <c r="F24" s="19" t="s">
        <v>193</v>
      </c>
      <c r="G24" s="19" t="s">
        <v>194</v>
      </c>
      <c r="K24" s="7" t="s">
        <v>16</v>
      </c>
      <c r="L24" s="19" t="s">
        <v>189</v>
      </c>
      <c r="M24" s="19" t="s">
        <v>190</v>
      </c>
      <c r="N24" s="19" t="s">
        <v>191</v>
      </c>
      <c r="O24" s="19" t="s">
        <v>192</v>
      </c>
      <c r="P24" s="19" t="s">
        <v>193</v>
      </c>
      <c r="Q24" s="19" t="s">
        <v>194</v>
      </c>
      <c r="R24" s="9"/>
      <c r="S24" s="9"/>
      <c r="U24" s="9"/>
    </row>
    <row r="25" spans="1:21" x14ac:dyDescent="0.25">
      <c r="A25" s="21" t="s">
        <v>195</v>
      </c>
      <c r="B25" s="18"/>
      <c r="C25" s="18"/>
      <c r="D25" s="18"/>
      <c r="E25" s="18"/>
      <c r="F25" s="18"/>
      <c r="G25" s="18"/>
      <c r="K25" s="21" t="s">
        <v>195</v>
      </c>
      <c r="L25" s="18"/>
      <c r="M25" s="18"/>
      <c r="N25" s="18"/>
      <c r="O25" s="18"/>
      <c r="P25" s="18"/>
      <c r="Q25" s="18"/>
      <c r="R25" s="9"/>
      <c r="S25" s="9"/>
      <c r="T25" s="9"/>
      <c r="U25" s="9"/>
    </row>
    <row r="26" spans="1:21" x14ac:dyDescent="0.25">
      <c r="A26" s="21" t="s">
        <v>196</v>
      </c>
      <c r="B26" s="18"/>
      <c r="C26" s="18"/>
      <c r="D26" s="18"/>
      <c r="E26" s="18"/>
      <c r="F26" s="18"/>
      <c r="G26" s="18"/>
      <c r="K26" s="21" t="s">
        <v>196</v>
      </c>
      <c r="L26" s="18"/>
      <c r="M26" s="18"/>
      <c r="N26" s="18"/>
      <c r="O26" s="18"/>
      <c r="P26" s="18"/>
      <c r="Q26" s="18"/>
    </row>
    <row r="27" spans="1:21" x14ac:dyDescent="0.25">
      <c r="A27" s="21" t="s">
        <v>197</v>
      </c>
      <c r="B27" s="18"/>
      <c r="C27" s="18"/>
      <c r="D27" s="18"/>
      <c r="E27" s="18"/>
      <c r="F27" s="18"/>
      <c r="G27" s="18"/>
      <c r="K27" s="21" t="s">
        <v>197</v>
      </c>
      <c r="L27" s="18"/>
      <c r="M27" s="18"/>
      <c r="N27" s="18"/>
      <c r="O27" s="18"/>
      <c r="P27" s="18"/>
      <c r="Q27" s="18"/>
    </row>
    <row r="28" spans="1:21" x14ac:dyDescent="0.25">
      <c r="A28" s="21" t="s">
        <v>220</v>
      </c>
      <c r="B28" s="18"/>
      <c r="C28" s="18"/>
      <c r="D28" s="18"/>
      <c r="E28" s="18"/>
      <c r="F28" s="18"/>
      <c r="G28" s="18"/>
      <c r="K28" s="21" t="s">
        <v>220</v>
      </c>
      <c r="L28" s="18"/>
      <c r="M28" s="18"/>
      <c r="N28" s="18"/>
      <c r="O28" s="18"/>
      <c r="P28" s="18"/>
      <c r="Q28" s="18"/>
    </row>
    <row r="29" spans="1:21" x14ac:dyDescent="0.25">
      <c r="A29" s="21" t="s">
        <v>198</v>
      </c>
      <c r="B29" s="18"/>
      <c r="C29" s="18"/>
      <c r="D29" s="18"/>
      <c r="E29" s="18"/>
      <c r="F29" s="18"/>
      <c r="G29" s="18"/>
      <c r="K29" s="21" t="s">
        <v>198</v>
      </c>
      <c r="L29" s="18"/>
      <c r="M29" s="18"/>
      <c r="N29" s="18"/>
      <c r="O29" s="18"/>
      <c r="P29" s="18"/>
      <c r="Q29" s="18"/>
    </row>
    <row r="30" spans="1:21" x14ac:dyDescent="0.25">
      <c r="A30" s="21" t="s">
        <v>199</v>
      </c>
      <c r="B30" s="18"/>
      <c r="C30" s="18"/>
      <c r="D30" s="18"/>
      <c r="E30" s="18"/>
      <c r="F30" s="18"/>
      <c r="G30" s="18"/>
      <c r="K30" s="21" t="s">
        <v>199</v>
      </c>
      <c r="L30" s="18"/>
      <c r="M30" s="18"/>
      <c r="N30" s="18"/>
      <c r="O30" s="18"/>
      <c r="P30" s="18"/>
      <c r="Q30" s="18"/>
    </row>
    <row r="31" spans="1:21" x14ac:dyDescent="0.25">
      <c r="A31" s="21" t="s">
        <v>200</v>
      </c>
      <c r="B31" s="18"/>
      <c r="C31" s="18"/>
      <c r="D31" s="18"/>
      <c r="E31" s="18"/>
      <c r="F31" s="18"/>
      <c r="G31" s="18"/>
      <c r="K31" s="21" t="s">
        <v>200</v>
      </c>
      <c r="L31" s="18"/>
      <c r="M31" s="18"/>
      <c r="N31" s="18"/>
      <c r="O31" s="18"/>
      <c r="P31" s="18"/>
      <c r="Q31" s="18"/>
    </row>
    <row r="32" spans="1:21" x14ac:dyDescent="0.25">
      <c r="A32" s="21" t="s">
        <v>201</v>
      </c>
      <c r="B32" s="18"/>
      <c r="C32" s="18"/>
      <c r="D32" s="18"/>
      <c r="E32" s="18"/>
      <c r="F32" s="18"/>
      <c r="G32" s="18"/>
      <c r="K32" s="21" t="s">
        <v>201</v>
      </c>
      <c r="L32" s="18"/>
      <c r="M32" s="18"/>
      <c r="N32" s="18"/>
      <c r="O32" s="18"/>
      <c r="P32" s="18"/>
      <c r="Q32" s="18"/>
    </row>
    <row r="33" spans="1:17" x14ac:dyDescent="0.25">
      <c r="A33" s="21" t="s">
        <v>202</v>
      </c>
      <c r="B33" s="18"/>
      <c r="C33" s="18"/>
      <c r="D33" s="18"/>
      <c r="E33" s="18"/>
      <c r="F33" s="18"/>
      <c r="G33" s="18"/>
      <c r="H33" s="9"/>
      <c r="I33" s="9"/>
      <c r="J33" s="9"/>
      <c r="K33" s="21" t="s">
        <v>202</v>
      </c>
      <c r="L33" s="18"/>
      <c r="M33" s="18"/>
      <c r="N33" s="18"/>
      <c r="O33" s="18"/>
      <c r="P33" s="18"/>
      <c r="Q33" s="18"/>
    </row>
    <row r="34" spans="1:17" x14ac:dyDescent="0.25">
      <c r="A34" s="21" t="s">
        <v>203</v>
      </c>
      <c r="B34" s="18"/>
      <c r="C34" s="18"/>
      <c r="D34" s="18"/>
      <c r="E34" s="18"/>
      <c r="F34" s="18"/>
      <c r="G34" s="18"/>
      <c r="H34" s="9"/>
      <c r="I34" s="9"/>
      <c r="J34" s="9"/>
      <c r="K34" s="21" t="s">
        <v>203</v>
      </c>
      <c r="L34" s="18"/>
      <c r="M34" s="18"/>
      <c r="N34" s="18"/>
      <c r="O34" s="18"/>
      <c r="P34" s="18"/>
      <c r="Q34" s="18"/>
    </row>
    <row r="35" spans="1:17" x14ac:dyDescent="0.25">
      <c r="A35" s="21" t="s">
        <v>204</v>
      </c>
      <c r="B35" s="18"/>
      <c r="C35" s="18"/>
      <c r="D35" s="18"/>
      <c r="E35" s="18"/>
      <c r="F35" s="18"/>
      <c r="G35" s="18"/>
      <c r="K35" s="21" t="s">
        <v>204</v>
      </c>
      <c r="L35" s="18"/>
      <c r="M35" s="18"/>
      <c r="N35" s="18"/>
      <c r="O35" s="18"/>
      <c r="P35" s="18"/>
      <c r="Q35" s="18"/>
    </row>
    <row r="36" spans="1:17" x14ac:dyDescent="0.25">
      <c r="A36" s="21" t="s">
        <v>205</v>
      </c>
      <c r="B36" s="18"/>
      <c r="C36" s="18"/>
      <c r="D36" s="18"/>
      <c r="E36" s="18"/>
      <c r="F36" s="18"/>
      <c r="G36" s="18"/>
      <c r="K36" s="21" t="s">
        <v>205</v>
      </c>
      <c r="L36" s="18"/>
      <c r="M36" s="18"/>
      <c r="N36" s="18"/>
      <c r="O36" s="18"/>
      <c r="P36" s="18"/>
      <c r="Q36" s="18"/>
    </row>
    <row r="37" spans="1:17" x14ac:dyDescent="0.25">
      <c r="A37" s="21" t="s">
        <v>206</v>
      </c>
      <c r="B37" s="18"/>
      <c r="C37" s="18"/>
      <c r="D37" s="18"/>
      <c r="E37" s="18"/>
      <c r="F37" s="18"/>
      <c r="G37" s="18"/>
      <c r="K37" s="21" t="s">
        <v>206</v>
      </c>
      <c r="L37" s="18"/>
      <c r="M37" s="18"/>
      <c r="N37" s="18"/>
      <c r="O37" s="18"/>
      <c r="P37" s="18"/>
      <c r="Q37" s="18"/>
    </row>
    <row r="38" spans="1:17" x14ac:dyDescent="0.25">
      <c r="A38" s="21" t="s">
        <v>207</v>
      </c>
      <c r="B38" s="18"/>
      <c r="C38" s="18"/>
      <c r="D38" s="18"/>
      <c r="E38" s="18"/>
      <c r="F38" s="18"/>
      <c r="G38" s="18"/>
      <c r="K38" s="21" t="s">
        <v>207</v>
      </c>
      <c r="L38" s="18"/>
      <c r="M38" s="18"/>
      <c r="N38" s="18"/>
      <c r="O38" s="18"/>
      <c r="P38" s="18"/>
      <c r="Q38" s="18"/>
    </row>
    <row r="39" spans="1:17" x14ac:dyDescent="0.25">
      <c r="A39" s="21" t="s">
        <v>208</v>
      </c>
      <c r="B39" s="18"/>
      <c r="C39" s="18"/>
      <c r="D39" s="18"/>
      <c r="E39" s="18"/>
      <c r="F39" s="18"/>
      <c r="G39" s="18"/>
      <c r="K39" s="21" t="s">
        <v>208</v>
      </c>
      <c r="L39" s="18"/>
      <c r="M39" s="18"/>
      <c r="N39" s="18"/>
      <c r="O39" s="18"/>
      <c r="P39" s="18"/>
      <c r="Q39" s="18"/>
    </row>
    <row r="40" spans="1:17" x14ac:dyDescent="0.25">
      <c r="A40" s="21" t="s">
        <v>209</v>
      </c>
      <c r="B40" s="18"/>
      <c r="C40" s="18"/>
      <c r="D40" s="18"/>
      <c r="E40" s="18"/>
      <c r="F40" s="18"/>
      <c r="G40" s="18"/>
      <c r="K40" s="21" t="s">
        <v>209</v>
      </c>
      <c r="L40" s="18"/>
      <c r="M40" s="18"/>
      <c r="N40" s="18"/>
      <c r="O40" s="18"/>
      <c r="P40" s="18"/>
      <c r="Q40" s="18"/>
    </row>
    <row r="41" spans="1:17" x14ac:dyDescent="0.25">
      <c r="A41" s="21" t="s">
        <v>210</v>
      </c>
      <c r="B41" s="18"/>
      <c r="C41" s="18"/>
      <c r="D41" s="18"/>
      <c r="E41" s="18"/>
      <c r="F41" s="18"/>
      <c r="G41" s="18"/>
      <c r="K41" s="21" t="s">
        <v>210</v>
      </c>
      <c r="L41" s="18"/>
      <c r="M41" s="18"/>
      <c r="N41" s="18"/>
      <c r="O41" s="18"/>
      <c r="P41" s="18"/>
      <c r="Q41" s="18"/>
    </row>
    <row r="42" spans="1:17" x14ac:dyDescent="0.25">
      <c r="A42" s="21" t="s">
        <v>211</v>
      </c>
      <c r="B42" s="18"/>
      <c r="C42" s="18"/>
      <c r="D42" s="18"/>
      <c r="E42" s="18"/>
      <c r="F42" s="18"/>
      <c r="G42" s="18"/>
      <c r="K42" s="21" t="s">
        <v>211</v>
      </c>
      <c r="L42" s="18"/>
      <c r="M42" s="18"/>
      <c r="N42" s="18"/>
      <c r="O42" s="18"/>
      <c r="P42" s="18"/>
      <c r="Q42" s="18"/>
    </row>
    <row r="43" spans="1:17" x14ac:dyDescent="0.25">
      <c r="A43" s="21" t="s">
        <v>212</v>
      </c>
      <c r="B43" s="18"/>
      <c r="C43" s="18"/>
      <c r="D43" s="18"/>
      <c r="E43" s="18"/>
      <c r="F43" s="18"/>
      <c r="G43" s="18"/>
      <c r="K43" s="21" t="s">
        <v>212</v>
      </c>
      <c r="L43" s="18"/>
      <c r="M43" s="18"/>
      <c r="N43" s="18"/>
      <c r="O43" s="18"/>
      <c r="P43" s="18"/>
      <c r="Q43" s="18"/>
    </row>
    <row r="44" spans="1:17" x14ac:dyDescent="0.25">
      <c r="A44" s="21" t="s">
        <v>219</v>
      </c>
      <c r="B44" s="18"/>
      <c r="C44" s="18"/>
      <c r="D44" s="18"/>
      <c r="E44" s="18"/>
      <c r="F44" s="18"/>
      <c r="G44" s="18"/>
      <c r="K44" s="21" t="s">
        <v>219</v>
      </c>
      <c r="L44" s="18"/>
      <c r="M44" s="18"/>
      <c r="N44" s="18"/>
      <c r="O44" s="18"/>
      <c r="P44" s="18"/>
      <c r="Q44" s="18"/>
    </row>
    <row r="45" spans="1:17" x14ac:dyDescent="0.25">
      <c r="A45" s="21" t="s">
        <v>213</v>
      </c>
      <c r="B45" s="18"/>
      <c r="C45" s="18"/>
      <c r="D45" s="18"/>
      <c r="E45" s="18"/>
      <c r="F45" s="18"/>
      <c r="G45" s="18"/>
      <c r="K45" s="21" t="s">
        <v>213</v>
      </c>
      <c r="L45" s="18"/>
      <c r="M45" s="18"/>
      <c r="N45" s="18"/>
      <c r="O45" s="18"/>
      <c r="P45" s="18"/>
      <c r="Q45" s="18"/>
    </row>
    <row r="47" spans="1:17" x14ac:dyDescent="0.25">
      <c r="K47" s="9" t="s">
        <v>214</v>
      </c>
      <c r="M47" s="9" t="s">
        <v>215</v>
      </c>
      <c r="N47" s="10" t="s">
        <v>17</v>
      </c>
    </row>
  </sheetData>
  <mergeCells count="2">
    <mergeCell ref="V1:W1"/>
    <mergeCell ref="X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M23"/>
    </sheetView>
  </sheetViews>
  <sheetFormatPr defaultRowHeight="15.75" x14ac:dyDescent="0.25"/>
  <cols>
    <col min="1" max="1" width="25" style="1" bestFit="1" customWidth="1"/>
    <col min="2" max="2" width="3.42578125" style="1" bestFit="1" customWidth="1"/>
    <col min="3" max="3" width="3.28515625" style="1" bestFit="1" customWidth="1"/>
    <col min="4" max="4" width="3.42578125" style="1" bestFit="1" customWidth="1"/>
    <col min="5" max="5" width="3.28515625" style="1" bestFit="1" customWidth="1"/>
    <col min="6" max="6" width="3.42578125" style="1" bestFit="1" customWidth="1"/>
    <col min="7" max="7" width="3.28515625" style="1" bestFit="1" customWidth="1"/>
    <col min="8" max="8" width="3.42578125" style="1" bestFit="1" customWidth="1"/>
    <col min="9" max="9" width="3.28515625" style="1" bestFit="1" customWidth="1"/>
    <col min="10" max="10" width="3.42578125" style="1" bestFit="1" customWidth="1"/>
    <col min="11" max="11" width="3.28515625" style="1" bestFit="1" customWidth="1"/>
    <col min="12" max="12" width="3.42578125" style="1" bestFit="1" customWidth="1"/>
    <col min="13" max="13" width="3.28515625" style="1" bestFit="1" customWidth="1"/>
    <col min="14" max="16384" width="9.140625" style="1"/>
  </cols>
  <sheetData>
    <row r="1" spans="1:13" x14ac:dyDescent="0.25">
      <c r="A1" s="50" t="s">
        <v>373</v>
      </c>
      <c r="B1" s="58" t="s">
        <v>331</v>
      </c>
      <c r="C1" s="58"/>
      <c r="D1" s="58" t="s">
        <v>332</v>
      </c>
      <c r="E1" s="58"/>
      <c r="F1" s="58" t="s">
        <v>333</v>
      </c>
      <c r="G1" s="58"/>
      <c r="H1" s="58" t="s">
        <v>334</v>
      </c>
      <c r="I1" s="58"/>
      <c r="J1" s="58" t="s">
        <v>348</v>
      </c>
      <c r="K1" s="58"/>
      <c r="L1" s="58" t="s">
        <v>349</v>
      </c>
      <c r="M1" s="58"/>
    </row>
    <row r="2" spans="1:13" x14ac:dyDescent="0.25">
      <c r="A2" s="50" t="s">
        <v>330</v>
      </c>
      <c r="B2" s="50" t="s">
        <v>12</v>
      </c>
      <c r="C2" s="50" t="s">
        <v>16</v>
      </c>
      <c r="D2" s="50" t="s">
        <v>12</v>
      </c>
      <c r="E2" s="50" t="s">
        <v>16</v>
      </c>
      <c r="F2" s="50" t="s">
        <v>12</v>
      </c>
      <c r="G2" s="50" t="s">
        <v>16</v>
      </c>
      <c r="H2" s="50" t="s">
        <v>12</v>
      </c>
      <c r="I2" s="50" t="s">
        <v>16</v>
      </c>
      <c r="J2" s="50" t="s">
        <v>12</v>
      </c>
      <c r="K2" s="50" t="s">
        <v>16</v>
      </c>
      <c r="L2" s="50" t="s">
        <v>12</v>
      </c>
      <c r="M2" s="50" t="s">
        <v>16</v>
      </c>
    </row>
    <row r="3" spans="1:13" x14ac:dyDescent="0.25">
      <c r="A3" s="51" t="s">
        <v>195</v>
      </c>
      <c r="B3" s="51" t="str">
        <f>'EQ and SS (def)'!B29</f>
        <v>N</v>
      </c>
      <c r="C3" s="51" t="str">
        <f>'EQ and SS (def)'!C29</f>
        <v>N</v>
      </c>
      <c r="D3" s="51" t="str">
        <f>'EQ and SS (s1)'!B29</f>
        <v>N</v>
      </c>
      <c r="E3" s="51" t="str">
        <f>'EQ and SS (s1)'!C29</f>
        <v>N</v>
      </c>
      <c r="F3" s="51" t="str">
        <f>'EQ and SS (s2)'!B29</f>
        <v>N</v>
      </c>
      <c r="G3" s="51" t="str">
        <f>'EQ and SS (s2)'!C29</f>
        <v>N</v>
      </c>
      <c r="H3" s="51" t="str">
        <f>'EQ and SS (s3)'!B29</f>
        <v>N</v>
      </c>
      <c r="I3" s="51" t="str">
        <f>'EQ and SS (s3)'!C29</f>
        <v>N</v>
      </c>
      <c r="J3" s="51" t="str">
        <f>'EQ and SS (z1)'!B29</f>
        <v>N</v>
      </c>
      <c r="K3" s="51" t="str">
        <f>'EQ and SS (z1)'!C29</f>
        <v>N</v>
      </c>
      <c r="L3" s="51" t="str">
        <f>'EQ and SS (z3)'!B29</f>
        <v>N</v>
      </c>
      <c r="M3" s="51" t="str">
        <f>'EQ and SS (z3)'!C29</f>
        <v>N</v>
      </c>
    </row>
    <row r="4" spans="1:13" x14ac:dyDescent="0.25">
      <c r="A4" s="51" t="s">
        <v>196</v>
      </c>
      <c r="B4" s="51" t="str">
        <f>'EQ and SS (def)'!B30</f>
        <v>N</v>
      </c>
      <c r="C4" s="51" t="str">
        <f>'EQ and SS (def)'!C30</f>
        <v>N</v>
      </c>
      <c r="D4" s="51" t="str">
        <f>'EQ and SS (s1)'!B30</f>
        <v>N</v>
      </c>
      <c r="E4" s="51" t="str">
        <f>'EQ and SS (s1)'!C30</f>
        <v>N</v>
      </c>
      <c r="F4" s="51" t="str">
        <f>'EQ and SS (s2)'!B30</f>
        <v>N</v>
      </c>
      <c r="G4" s="51" t="str">
        <f>'EQ and SS (s2)'!C30</f>
        <v>N</v>
      </c>
      <c r="H4" s="51" t="str">
        <f>'EQ and SS (s3)'!B30</f>
        <v>N</v>
      </c>
      <c r="I4" s="51" t="str">
        <f>'EQ and SS (s3)'!C30</f>
        <v>N</v>
      </c>
      <c r="J4" s="51" t="str">
        <f>'EQ and SS (z1)'!B30</f>
        <v>N</v>
      </c>
      <c r="K4" s="51" t="str">
        <f>'EQ and SS (z1)'!C30</f>
        <v>N</v>
      </c>
      <c r="L4" s="51" t="str">
        <f>'EQ and SS (z3)'!B30</f>
        <v>N</v>
      </c>
      <c r="M4" s="51" t="str">
        <f>'EQ and SS (z3)'!C30</f>
        <v>N</v>
      </c>
    </row>
    <row r="5" spans="1:13" x14ac:dyDescent="0.25">
      <c r="A5" s="51" t="s">
        <v>197</v>
      </c>
      <c r="B5" s="51" t="str">
        <f>'EQ and SS (def)'!B31</f>
        <v>N</v>
      </c>
      <c r="C5" s="51" t="str">
        <f>'EQ and SS (def)'!C31</f>
        <v>N</v>
      </c>
      <c r="D5" s="51" t="str">
        <f>'EQ and SS (s1)'!B31</f>
        <v>N</v>
      </c>
      <c r="E5" s="51" t="str">
        <f>'EQ and SS (s1)'!C31</f>
        <v>N</v>
      </c>
      <c r="F5" s="51" t="str">
        <f>'EQ and SS (s2)'!B31</f>
        <v>N</v>
      </c>
      <c r="G5" s="51" t="str">
        <f>'EQ and SS (s2)'!C31</f>
        <v>N</v>
      </c>
      <c r="H5" s="51" t="str">
        <f>'EQ and SS (s3)'!B31</f>
        <v>N</v>
      </c>
      <c r="I5" s="51" t="str">
        <f>'EQ and SS (s3)'!C31</f>
        <v>N</v>
      </c>
      <c r="J5" s="51" t="str">
        <f>'EQ and SS (z1)'!B31</f>
        <v>N</v>
      </c>
      <c r="K5" s="51" t="str">
        <f>'EQ and SS (z1)'!C31</f>
        <v>N</v>
      </c>
      <c r="L5" s="51" t="str">
        <f>'EQ and SS (z3)'!B31</f>
        <v>N</v>
      </c>
      <c r="M5" s="51" t="str">
        <f>'EQ and SS (z3)'!C31</f>
        <v>N</v>
      </c>
    </row>
    <row r="6" spans="1:13" x14ac:dyDescent="0.25">
      <c r="A6" s="51" t="s">
        <v>220</v>
      </c>
      <c r="B6" s="51" t="str">
        <f>'EQ and SS (def)'!B32</f>
        <v>N</v>
      </c>
      <c r="C6" s="51" t="str">
        <f>'EQ and SS (def)'!C32</f>
        <v>N</v>
      </c>
      <c r="D6" s="51" t="str">
        <f>'EQ and SS (s1)'!B32</f>
        <v>N</v>
      </c>
      <c r="E6" s="51" t="str">
        <f>'EQ and SS (s1)'!C32</f>
        <v>N</v>
      </c>
      <c r="F6" s="51" t="str">
        <f>'EQ and SS (s2)'!B32</f>
        <v>N</v>
      </c>
      <c r="G6" s="51" t="str">
        <f>'EQ and SS (s2)'!C32</f>
        <v>N</v>
      </c>
      <c r="H6" s="51" t="str">
        <f>'EQ and SS (s3)'!B32</f>
        <v>N</v>
      </c>
      <c r="I6" s="51" t="str">
        <f>'EQ and SS (s3)'!C32</f>
        <v>N</v>
      </c>
      <c r="J6" s="51" t="str">
        <f>'EQ and SS (z1)'!B32</f>
        <v>N</v>
      </c>
      <c r="K6" s="51" t="str">
        <f>'EQ and SS (z1)'!C32</f>
        <v>N</v>
      </c>
      <c r="L6" s="51" t="str">
        <f>'EQ and SS (z3)'!B32</f>
        <v>N</v>
      </c>
      <c r="M6" s="51" t="str">
        <f>'EQ and SS (z3)'!C32</f>
        <v>N</v>
      </c>
    </row>
    <row r="7" spans="1:13" x14ac:dyDescent="0.25">
      <c r="A7" s="51" t="s">
        <v>198</v>
      </c>
      <c r="B7" s="51" t="str">
        <f>'EQ and SS (def)'!B33</f>
        <v>N</v>
      </c>
      <c r="C7" s="51" t="str">
        <f>'EQ and SS (def)'!C33</f>
        <v>N</v>
      </c>
      <c r="D7" s="51" t="str">
        <f>'EQ and SS (s1)'!B33</f>
        <v>N</v>
      </c>
      <c r="E7" s="51" t="str">
        <f>'EQ and SS (s1)'!C33</f>
        <v>N</v>
      </c>
      <c r="F7" s="51" t="str">
        <f>'EQ and SS (s2)'!B33</f>
        <v>N</v>
      </c>
      <c r="G7" s="51" t="str">
        <f>'EQ and SS (s2)'!C33</f>
        <v>N</v>
      </c>
      <c r="H7" s="51" t="str">
        <f>'EQ and SS (s3)'!B33</f>
        <v>N</v>
      </c>
      <c r="I7" s="51" t="str">
        <f>'EQ and SS (s3)'!C33</f>
        <v>N</v>
      </c>
      <c r="J7" s="51" t="str">
        <f>'EQ and SS (z1)'!B33</f>
        <v>N</v>
      </c>
      <c r="K7" s="51" t="str">
        <f>'EQ and SS (z1)'!C33</f>
        <v>N</v>
      </c>
      <c r="L7" s="51" t="str">
        <f>'EQ and SS (z3)'!B33</f>
        <v>N</v>
      </c>
      <c r="M7" s="51" t="str">
        <f>'EQ and SS (z3)'!C33</f>
        <v>N</v>
      </c>
    </row>
    <row r="8" spans="1:13" x14ac:dyDescent="0.25">
      <c r="A8" s="51" t="s">
        <v>199</v>
      </c>
      <c r="B8" s="51" t="str">
        <f>'EQ and SS (def)'!B34</f>
        <v>N</v>
      </c>
      <c r="C8" s="51" t="str">
        <f>'EQ and SS (def)'!C34</f>
        <v>N</v>
      </c>
      <c r="D8" s="51" t="str">
        <f>'EQ and SS (s1)'!B34</f>
        <v>N</v>
      </c>
      <c r="E8" s="51" t="str">
        <f>'EQ and SS (s1)'!C34</f>
        <v>N</v>
      </c>
      <c r="F8" s="51" t="str">
        <f>'EQ and SS (s2)'!B34</f>
        <v>N</v>
      </c>
      <c r="G8" s="51" t="str">
        <f>'EQ and SS (s2)'!C34</f>
        <v>N</v>
      </c>
      <c r="H8" s="51" t="str">
        <f>'EQ and SS (s3)'!B34</f>
        <v>N</v>
      </c>
      <c r="I8" s="51" t="str">
        <f>'EQ and SS (s3)'!C34</f>
        <v>N</v>
      </c>
      <c r="J8" s="51" t="str">
        <f>'EQ and SS (z1)'!B34</f>
        <v>N</v>
      </c>
      <c r="K8" s="51" t="str">
        <f>'EQ and SS (z1)'!C34</f>
        <v>N</v>
      </c>
      <c r="L8" s="51" t="str">
        <f>'EQ and SS (z3)'!B34</f>
        <v>N</v>
      </c>
      <c r="M8" s="51" t="str">
        <f>'EQ and SS (z3)'!C34</f>
        <v>N</v>
      </c>
    </row>
    <row r="9" spans="1:13" x14ac:dyDescent="0.25">
      <c r="A9" s="51" t="s">
        <v>200</v>
      </c>
      <c r="B9" s="51" t="str">
        <f>'EQ and SS (def)'!B35</f>
        <v>N</v>
      </c>
      <c r="C9" s="51" t="str">
        <f>'EQ and SS (def)'!C35</f>
        <v>N</v>
      </c>
      <c r="D9" s="51" t="str">
        <f>'EQ and SS (s1)'!B35</f>
        <v>N</v>
      </c>
      <c r="E9" s="51" t="str">
        <f>'EQ and SS (s1)'!C35</f>
        <v>N</v>
      </c>
      <c r="F9" s="51" t="str">
        <f>'EQ and SS (s2)'!B35</f>
        <v>N</v>
      </c>
      <c r="G9" s="51" t="str">
        <f>'EQ and SS (s2)'!C35</f>
        <v>N</v>
      </c>
      <c r="H9" s="51" t="str">
        <f>'EQ and SS (s3)'!B35</f>
        <v>N</v>
      </c>
      <c r="I9" s="51" t="str">
        <f>'EQ and SS (s3)'!C35</f>
        <v>N</v>
      </c>
      <c r="J9" s="51" t="str">
        <f>'EQ and SS (z1)'!B35</f>
        <v>N</v>
      </c>
      <c r="K9" s="51" t="str">
        <f>'EQ and SS (z1)'!C35</f>
        <v>N</v>
      </c>
      <c r="L9" s="51" t="str">
        <f>'EQ and SS (z3)'!B35</f>
        <v>N</v>
      </c>
      <c r="M9" s="51" t="str">
        <f>'EQ and SS (z3)'!C35</f>
        <v>N</v>
      </c>
    </row>
    <row r="10" spans="1:13" x14ac:dyDescent="0.25">
      <c r="A10" s="51" t="s">
        <v>201</v>
      </c>
      <c r="B10" s="51" t="str">
        <f>'EQ and SS (def)'!B36</f>
        <v>N</v>
      </c>
      <c r="C10" s="51" t="str">
        <f>'EQ and SS (def)'!C36</f>
        <v>N</v>
      </c>
      <c r="D10" s="51" t="str">
        <f>'EQ and SS (s1)'!B36</f>
        <v>N</v>
      </c>
      <c r="E10" s="51" t="str">
        <f>'EQ and SS (s1)'!C36</f>
        <v>N</v>
      </c>
      <c r="F10" s="51" t="str">
        <f>'EQ and SS (s2)'!B36</f>
        <v>N</v>
      </c>
      <c r="G10" s="51" t="str">
        <f>'EQ and SS (s2)'!C36</f>
        <v>N</v>
      </c>
      <c r="H10" s="51" t="str">
        <f>'EQ and SS (s3)'!B36</f>
        <v>N</v>
      </c>
      <c r="I10" s="51" t="str">
        <f>'EQ and SS (s3)'!C36</f>
        <v>N</v>
      </c>
      <c r="J10" s="51" t="str">
        <f>'EQ and SS (z1)'!B36</f>
        <v>N</v>
      </c>
      <c r="K10" s="51" t="str">
        <f>'EQ and SS (z1)'!C36</f>
        <v>N</v>
      </c>
      <c r="L10" s="51" t="str">
        <f>'EQ and SS (z3)'!B36</f>
        <v>N</v>
      </c>
      <c r="M10" s="51" t="str">
        <f>'EQ and SS (z3)'!C36</f>
        <v>N</v>
      </c>
    </row>
    <row r="11" spans="1:13" x14ac:dyDescent="0.25">
      <c r="A11" s="51" t="s">
        <v>202</v>
      </c>
      <c r="B11" s="51" t="str">
        <f>'EQ and SS (def)'!B37</f>
        <v>N</v>
      </c>
      <c r="C11" s="51" t="str">
        <f>'EQ and SS (def)'!C37</f>
        <v>N</v>
      </c>
      <c r="D11" s="51" t="str">
        <f>'EQ and SS (s1)'!B37</f>
        <v>N</v>
      </c>
      <c r="E11" s="51" t="str">
        <f>'EQ and SS (s1)'!C37</f>
        <v>N</v>
      </c>
      <c r="F11" s="51" t="str">
        <f>'EQ and SS (s2)'!B37</f>
        <v>N</v>
      </c>
      <c r="G11" s="51" t="str">
        <f>'EQ and SS (s2)'!C37</f>
        <v>N</v>
      </c>
      <c r="H11" s="51" t="str">
        <f>'EQ and SS (s3)'!B37</f>
        <v>N</v>
      </c>
      <c r="I11" s="51" t="str">
        <f>'EQ and SS (s3)'!C37</f>
        <v>N</v>
      </c>
      <c r="J11" s="51" t="str">
        <f>'EQ and SS (z1)'!B37</f>
        <v>N</v>
      </c>
      <c r="K11" s="51" t="str">
        <f>'EQ and SS (z1)'!C37</f>
        <v>C</v>
      </c>
      <c r="L11" s="51" t="str">
        <f>'EQ and SS (z3)'!B37</f>
        <v>N</v>
      </c>
      <c r="M11" s="51" t="str">
        <f>'EQ and SS (z3)'!C37</f>
        <v>C</v>
      </c>
    </row>
    <row r="12" spans="1:13" x14ac:dyDescent="0.25">
      <c r="A12" s="51" t="s">
        <v>203</v>
      </c>
      <c r="B12" s="51" t="str">
        <f>'EQ and SS (def)'!B38</f>
        <v>N</v>
      </c>
      <c r="C12" s="51" t="str">
        <f>'EQ and SS (def)'!C38</f>
        <v>N</v>
      </c>
      <c r="D12" s="51" t="str">
        <f>'EQ and SS (s1)'!B38</f>
        <v>N</v>
      </c>
      <c r="E12" s="51" t="str">
        <f>'EQ and SS (s1)'!C38</f>
        <v>N</v>
      </c>
      <c r="F12" s="51" t="str">
        <f>'EQ and SS (s2)'!B38</f>
        <v>N</v>
      </c>
      <c r="G12" s="51" t="str">
        <f>'EQ and SS (s2)'!C38</f>
        <v>N</v>
      </c>
      <c r="H12" s="51" t="str">
        <f>'EQ and SS (s3)'!B38</f>
        <v>N</v>
      </c>
      <c r="I12" s="51" t="str">
        <f>'EQ and SS (s3)'!C38</f>
        <v>N</v>
      </c>
      <c r="J12" s="51" t="str">
        <f>'EQ and SS (z1)'!B38</f>
        <v>N</v>
      </c>
      <c r="K12" s="51" t="str">
        <f>'EQ and SS (z1)'!C38</f>
        <v>N</v>
      </c>
      <c r="L12" s="51" t="str">
        <f>'EQ and SS (z3)'!B38</f>
        <v>N</v>
      </c>
      <c r="M12" s="51" t="str">
        <f>'EQ and SS (z3)'!C38</f>
        <v>N</v>
      </c>
    </row>
    <row r="13" spans="1:13" x14ac:dyDescent="0.25">
      <c r="A13" s="51" t="s">
        <v>204</v>
      </c>
      <c r="B13" s="51" t="str">
        <f>'EQ and SS (def)'!B39</f>
        <v>N</v>
      </c>
      <c r="C13" s="51" t="str">
        <f>'EQ and SS (def)'!C39</f>
        <v>C</v>
      </c>
      <c r="D13" s="51" t="str">
        <f>'EQ and SS (s1)'!B39</f>
        <v>N</v>
      </c>
      <c r="E13" s="51" t="str">
        <f>'EQ and SS (s1)'!C39</f>
        <v>C</v>
      </c>
      <c r="F13" s="51" t="str">
        <f>'EQ and SS (s2)'!B39</f>
        <v>N</v>
      </c>
      <c r="G13" s="51" t="str">
        <f>'EQ and SS (s2)'!C39</f>
        <v>N</v>
      </c>
      <c r="H13" s="51" t="str">
        <f>'EQ and SS (s3)'!B39</f>
        <v>N</v>
      </c>
      <c r="I13" s="51" t="str">
        <f>'EQ and SS (s3)'!C39</f>
        <v>N</v>
      </c>
      <c r="J13" s="51" t="str">
        <f>'EQ and SS (z1)'!B39</f>
        <v>N</v>
      </c>
      <c r="K13" s="51" t="str">
        <f>'EQ and SS (z1)'!C39</f>
        <v>C</v>
      </c>
      <c r="L13" s="51" t="str">
        <f>'EQ and SS (z3)'!B39</f>
        <v>N</v>
      </c>
      <c r="M13" s="51" t="str">
        <f>'EQ and SS (z3)'!C39</f>
        <v>C</v>
      </c>
    </row>
    <row r="14" spans="1:13" x14ac:dyDescent="0.25">
      <c r="A14" s="51" t="s">
        <v>205</v>
      </c>
      <c r="B14" s="51" t="str">
        <f>'EQ and SS (def)'!B40</f>
        <v>N</v>
      </c>
      <c r="C14" s="51" t="str">
        <f>'EQ and SS (def)'!C40</f>
        <v>N</v>
      </c>
      <c r="D14" s="51" t="str">
        <f>'EQ and SS (s1)'!B40</f>
        <v>N</v>
      </c>
      <c r="E14" s="51" t="str">
        <f>'EQ and SS (s1)'!C40</f>
        <v>N</v>
      </c>
      <c r="F14" s="51" t="str">
        <f>'EQ and SS (s2)'!B40</f>
        <v>N</v>
      </c>
      <c r="G14" s="51" t="str">
        <f>'EQ and SS (s2)'!C40</f>
        <v>N</v>
      </c>
      <c r="H14" s="51" t="str">
        <f>'EQ and SS (s3)'!B40</f>
        <v>N</v>
      </c>
      <c r="I14" s="51" t="str">
        <f>'EQ and SS (s3)'!C40</f>
        <v>N</v>
      </c>
      <c r="J14" s="51" t="str">
        <f>'EQ and SS (z1)'!B40</f>
        <v>N</v>
      </c>
      <c r="K14" s="51" t="str">
        <f>'EQ and SS (z1)'!C40</f>
        <v>N</v>
      </c>
      <c r="L14" s="51" t="str">
        <f>'EQ and SS (z3)'!B40</f>
        <v>N</v>
      </c>
      <c r="M14" s="51" t="str">
        <f>'EQ and SS (z3)'!C40</f>
        <v>N</v>
      </c>
    </row>
    <row r="15" spans="1:13" x14ac:dyDescent="0.25">
      <c r="A15" s="51" t="s">
        <v>206</v>
      </c>
      <c r="B15" s="51" t="str">
        <f>'EQ and SS (def)'!B41</f>
        <v>N</v>
      </c>
      <c r="C15" s="51" t="str">
        <f>'EQ and SS (def)'!C41</f>
        <v>N</v>
      </c>
      <c r="D15" s="51" t="str">
        <f>'EQ and SS (s1)'!B41</f>
        <v>N</v>
      </c>
      <c r="E15" s="51" t="str">
        <f>'EQ and SS (s1)'!C41</f>
        <v>N</v>
      </c>
      <c r="F15" s="51" t="str">
        <f>'EQ and SS (s2)'!B41</f>
        <v>N</v>
      </c>
      <c r="G15" s="51" t="str">
        <f>'EQ and SS (s2)'!C41</f>
        <v>N</v>
      </c>
      <c r="H15" s="51" t="str">
        <f>'EQ and SS (s3)'!B41</f>
        <v>N</v>
      </c>
      <c r="I15" s="51" t="str">
        <f>'EQ and SS (s3)'!C41</f>
        <v>N</v>
      </c>
      <c r="J15" s="51" t="str">
        <f>'EQ and SS (z1)'!B41</f>
        <v>N</v>
      </c>
      <c r="K15" s="51" t="str">
        <f>'EQ and SS (z1)'!C41</f>
        <v>N</v>
      </c>
      <c r="L15" s="51" t="str">
        <f>'EQ and SS (z3)'!B41</f>
        <v>N</v>
      </c>
      <c r="M15" s="51" t="str">
        <f>'EQ and SS (z3)'!C41</f>
        <v>N</v>
      </c>
    </row>
    <row r="16" spans="1:13" x14ac:dyDescent="0.25">
      <c r="A16" s="51" t="s">
        <v>207</v>
      </c>
      <c r="B16" s="51" t="str">
        <f>'EQ and SS (def)'!B42</f>
        <v>N</v>
      </c>
      <c r="C16" s="51" t="str">
        <f>'EQ and SS (def)'!C42</f>
        <v>N</v>
      </c>
      <c r="D16" s="51" t="str">
        <f>'EQ and SS (s1)'!B42</f>
        <v>N</v>
      </c>
      <c r="E16" s="51" t="str">
        <f>'EQ and SS (s1)'!C42</f>
        <v>N</v>
      </c>
      <c r="F16" s="51" t="str">
        <f>'EQ and SS (s2)'!B42</f>
        <v>N</v>
      </c>
      <c r="G16" s="51" t="str">
        <f>'EQ and SS (s2)'!C42</f>
        <v>N</v>
      </c>
      <c r="H16" s="51" t="str">
        <f>'EQ and SS (s3)'!B42</f>
        <v>N</v>
      </c>
      <c r="I16" s="51" t="str">
        <f>'EQ and SS (s3)'!C42</f>
        <v>N</v>
      </c>
      <c r="J16" s="51" t="str">
        <f>'EQ and SS (z1)'!B42</f>
        <v>N</v>
      </c>
      <c r="K16" s="51" t="str">
        <f>'EQ and SS (z1)'!C42</f>
        <v>N</v>
      </c>
      <c r="L16" s="51" t="str">
        <f>'EQ and SS (z3)'!B42</f>
        <v>N</v>
      </c>
      <c r="M16" s="51" t="str">
        <f>'EQ and SS (z3)'!C42</f>
        <v>N</v>
      </c>
    </row>
    <row r="17" spans="1:13" x14ac:dyDescent="0.25">
      <c r="A17" s="51" t="s">
        <v>208</v>
      </c>
      <c r="B17" s="51" t="str">
        <f>'EQ and SS (def)'!B43</f>
        <v>N</v>
      </c>
      <c r="C17" s="51" t="str">
        <f>'EQ and SS (def)'!C43</f>
        <v>N</v>
      </c>
      <c r="D17" s="51" t="str">
        <f>'EQ and SS (s1)'!B43</f>
        <v>N</v>
      </c>
      <c r="E17" s="51" t="str">
        <f>'EQ and SS (s1)'!C43</f>
        <v>N</v>
      </c>
      <c r="F17" s="51" t="str">
        <f>'EQ and SS (s2)'!B43</f>
        <v>N</v>
      </c>
      <c r="G17" s="51" t="str">
        <f>'EQ and SS (s2)'!C43</f>
        <v>N</v>
      </c>
      <c r="H17" s="51" t="str">
        <f>'EQ and SS (s3)'!B43</f>
        <v>N</v>
      </c>
      <c r="I17" s="51" t="str">
        <f>'EQ and SS (s3)'!C43</f>
        <v>N</v>
      </c>
      <c r="J17" s="51" t="str">
        <f>'EQ and SS (z1)'!B43</f>
        <v>N</v>
      </c>
      <c r="K17" s="51" t="str">
        <f>'EQ and SS (z1)'!C43</f>
        <v>N</v>
      </c>
      <c r="L17" s="51" t="str">
        <f>'EQ and SS (z3)'!B43</f>
        <v>N</v>
      </c>
      <c r="M17" s="51" t="str">
        <f>'EQ and SS (z3)'!C43</f>
        <v>N</v>
      </c>
    </row>
    <row r="18" spans="1:13" x14ac:dyDescent="0.25">
      <c r="A18" s="51" t="s">
        <v>209</v>
      </c>
      <c r="B18" s="51" t="str">
        <f>'EQ and SS (def)'!B44</f>
        <v>N</v>
      </c>
      <c r="C18" s="51" t="str">
        <f>'EQ and SS (def)'!C44</f>
        <v>N</v>
      </c>
      <c r="D18" s="51" t="str">
        <f>'EQ and SS (s1)'!B44</f>
        <v>N</v>
      </c>
      <c r="E18" s="51" t="str">
        <f>'EQ and SS (s1)'!C44</f>
        <v>N</v>
      </c>
      <c r="F18" s="51" t="str">
        <f>'EQ and SS (s2)'!B44</f>
        <v>N</v>
      </c>
      <c r="G18" s="51" t="str">
        <f>'EQ and SS (s2)'!C44</f>
        <v>N</v>
      </c>
      <c r="H18" s="51" t="str">
        <f>'EQ and SS (s3)'!B44</f>
        <v>N</v>
      </c>
      <c r="I18" s="51" t="str">
        <f>'EQ and SS (s3)'!C44</f>
        <v>N</v>
      </c>
      <c r="J18" s="51" t="str">
        <f>'EQ and SS (z1)'!B44</f>
        <v>N</v>
      </c>
      <c r="K18" s="51" t="str">
        <f>'EQ and SS (z1)'!C44</f>
        <v>N</v>
      </c>
      <c r="L18" s="51" t="str">
        <f>'EQ and SS (z3)'!B44</f>
        <v>N</v>
      </c>
      <c r="M18" s="51" t="str">
        <f>'EQ and SS (z3)'!C44</f>
        <v>N</v>
      </c>
    </row>
    <row r="19" spans="1:13" x14ac:dyDescent="0.25">
      <c r="A19" s="51" t="s">
        <v>210</v>
      </c>
      <c r="B19" s="51" t="str">
        <f>'EQ and SS (def)'!B45</f>
        <v>N</v>
      </c>
      <c r="C19" s="51" t="str">
        <f>'EQ and SS (def)'!C45</f>
        <v>C</v>
      </c>
      <c r="D19" s="51" t="str">
        <f>'EQ and SS (s1)'!B45</f>
        <v>C</v>
      </c>
      <c r="E19" s="51" t="str">
        <f>'EQ and SS (s1)'!C45</f>
        <v>C</v>
      </c>
      <c r="F19" s="51" t="str">
        <f>'EQ and SS (s2)'!B45</f>
        <v>N</v>
      </c>
      <c r="G19" s="51" t="str">
        <f>'EQ and SS (s2)'!C45</f>
        <v>N</v>
      </c>
      <c r="H19" s="51" t="str">
        <f>'EQ and SS (s3)'!B45</f>
        <v>N</v>
      </c>
      <c r="I19" s="51" t="str">
        <f>'EQ and SS (s3)'!C45</f>
        <v>N</v>
      </c>
      <c r="J19" s="51" t="str">
        <f>'EQ and SS (z1)'!B45</f>
        <v>N</v>
      </c>
      <c r="K19" s="51" t="str">
        <f>'EQ and SS (z1)'!C45</f>
        <v>C</v>
      </c>
      <c r="L19" s="51" t="str">
        <f>'EQ and SS (z3)'!B45</f>
        <v>N</v>
      </c>
      <c r="M19" s="51" t="str">
        <f>'EQ and SS (z3)'!C45</f>
        <v>C</v>
      </c>
    </row>
    <row r="20" spans="1:13" x14ac:dyDescent="0.25">
      <c r="A20" s="51" t="s">
        <v>211</v>
      </c>
      <c r="B20" s="51" t="str">
        <f>'EQ and SS (def)'!B46</f>
        <v>N</v>
      </c>
      <c r="C20" s="51" t="str">
        <f>'EQ and SS (def)'!C46</f>
        <v>C</v>
      </c>
      <c r="D20" s="51" t="str">
        <f>'EQ and SS (s1)'!B46</f>
        <v>C</v>
      </c>
      <c r="E20" s="51" t="str">
        <f>'EQ and SS (s1)'!C46</f>
        <v>C</v>
      </c>
      <c r="F20" s="51" t="str">
        <f>'EQ and SS (s2)'!B46</f>
        <v>N</v>
      </c>
      <c r="G20" s="51" t="str">
        <f>'EQ and SS (s2)'!C46</f>
        <v>N</v>
      </c>
      <c r="H20" s="51" t="str">
        <f>'EQ and SS (s3)'!B46</f>
        <v>N</v>
      </c>
      <c r="I20" s="51" t="str">
        <f>'EQ and SS (s3)'!C46</f>
        <v>N</v>
      </c>
      <c r="J20" s="51" t="str">
        <f>'EQ and SS (z1)'!B46</f>
        <v>N</v>
      </c>
      <c r="K20" s="51" t="str">
        <f>'EQ and SS (z1)'!C46</f>
        <v>C</v>
      </c>
      <c r="L20" s="51" t="str">
        <f>'EQ and SS (z3)'!B46</f>
        <v>N</v>
      </c>
      <c r="M20" s="51" t="str">
        <f>'EQ and SS (z3)'!C46</f>
        <v>C</v>
      </c>
    </row>
    <row r="21" spans="1:13" x14ac:dyDescent="0.25">
      <c r="A21" s="51" t="s">
        <v>212</v>
      </c>
      <c r="B21" s="51" t="str">
        <f>'EQ and SS (def)'!B47</f>
        <v>N</v>
      </c>
      <c r="C21" s="51" t="str">
        <f>'EQ and SS (def)'!C47</f>
        <v>C</v>
      </c>
      <c r="D21" s="51" t="str">
        <f>'EQ and SS (s1)'!B47</f>
        <v>N</v>
      </c>
      <c r="E21" s="51" t="str">
        <f>'EQ and SS (s1)'!C47</f>
        <v>C</v>
      </c>
      <c r="F21" s="51" t="str">
        <f>'EQ and SS (s2)'!B47</f>
        <v>N</v>
      </c>
      <c r="G21" s="51" t="str">
        <f>'EQ and SS (s2)'!C47</f>
        <v>N</v>
      </c>
      <c r="H21" s="51" t="str">
        <f>'EQ and SS (s3)'!B47</f>
        <v>N</v>
      </c>
      <c r="I21" s="51" t="str">
        <f>'EQ and SS (s3)'!C47</f>
        <v>N</v>
      </c>
      <c r="J21" s="51" t="str">
        <f>'EQ and SS (z1)'!B47</f>
        <v>N</v>
      </c>
      <c r="K21" s="51" t="str">
        <f>'EQ and SS (z1)'!C47</f>
        <v>C</v>
      </c>
      <c r="L21" s="51" t="str">
        <f>'EQ and SS (z3)'!B47</f>
        <v>N</v>
      </c>
      <c r="M21" s="51" t="str">
        <f>'EQ and SS (z3)'!C47</f>
        <v>C</v>
      </c>
    </row>
    <row r="22" spans="1:13" x14ac:dyDescent="0.25">
      <c r="A22" s="51" t="s">
        <v>219</v>
      </c>
      <c r="B22" s="51" t="str">
        <f>'EQ and SS (def)'!B48</f>
        <v>N</v>
      </c>
      <c r="C22" s="51" t="str">
        <f>'EQ and SS (def)'!C48</f>
        <v>C</v>
      </c>
      <c r="D22" s="51" t="str">
        <f>'EQ and SS (s1)'!B48</f>
        <v>N</v>
      </c>
      <c r="E22" s="51" t="str">
        <f>'EQ and SS (s1)'!C48</f>
        <v>C</v>
      </c>
      <c r="F22" s="51" t="str">
        <f>'EQ and SS (s2)'!B48</f>
        <v>N</v>
      </c>
      <c r="G22" s="51" t="str">
        <f>'EQ and SS (s2)'!C48</f>
        <v>N</v>
      </c>
      <c r="H22" s="51" t="str">
        <f>'EQ and SS (s3)'!B48</f>
        <v>N</v>
      </c>
      <c r="I22" s="51" t="str">
        <f>'EQ and SS (s3)'!C48</f>
        <v>N</v>
      </c>
      <c r="J22" s="51" t="str">
        <f>'EQ and SS (z1)'!B48</f>
        <v>N</v>
      </c>
      <c r="K22" s="51" t="str">
        <f>'EQ and SS (z1)'!C48</f>
        <v>C</v>
      </c>
      <c r="L22" s="51" t="str">
        <f>'EQ and SS (z3)'!B48</f>
        <v>N</v>
      </c>
      <c r="M22" s="51" t="str">
        <f>'EQ and SS (z3)'!C48</f>
        <v>C</v>
      </c>
    </row>
    <row r="23" spans="1:13" x14ac:dyDescent="0.25">
      <c r="A23" s="51" t="s">
        <v>213</v>
      </c>
      <c r="B23" s="51" t="str">
        <f>'EQ and SS (def)'!B49</f>
        <v>N</v>
      </c>
      <c r="C23" s="51" t="str">
        <f>'EQ and SS (def)'!C49</f>
        <v>C</v>
      </c>
      <c r="D23" s="51" t="str">
        <f>'EQ and SS (s1)'!B49</f>
        <v>C</v>
      </c>
      <c r="E23" s="51" t="str">
        <f>'EQ and SS (s1)'!C49</f>
        <v>C</v>
      </c>
      <c r="F23" s="51" t="str">
        <f>'EQ and SS (s2)'!B49</f>
        <v>N</v>
      </c>
      <c r="G23" s="51" t="str">
        <f>'EQ and SS (s2)'!C49</f>
        <v>N</v>
      </c>
      <c r="H23" s="51" t="str">
        <f>'EQ and SS (s3)'!B49</f>
        <v>N</v>
      </c>
      <c r="I23" s="51" t="str">
        <f>'EQ and SS (s3)'!C49</f>
        <v>N</v>
      </c>
      <c r="J23" s="51" t="str">
        <f>'EQ and SS (z1)'!B49</f>
        <v>N</v>
      </c>
      <c r="K23" s="51" t="str">
        <f>'EQ and SS (z1)'!C49</f>
        <v>C</v>
      </c>
      <c r="L23" s="51" t="str">
        <f>'EQ and SS (z3)'!B49</f>
        <v>N</v>
      </c>
      <c r="M23" s="51" t="str">
        <f>'EQ and SS (z3)'!C49</f>
        <v>C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tabSelected="1" topLeftCell="A3" zoomScale="55" zoomScaleNormal="55" workbookViewId="0">
      <selection activeCell="O67" sqref="O67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258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42" t="s">
        <v>241</v>
      </c>
      <c r="H2" s="9">
        <f>E3</f>
        <v>531644.58039066673</v>
      </c>
      <c r="I2" s="9">
        <f>E4</f>
        <v>542617.95149666665</v>
      </c>
      <c r="J2" s="9">
        <f>E5</f>
        <v>165000</v>
      </c>
      <c r="K2" s="9">
        <f>E6</f>
        <v>165000</v>
      </c>
      <c r="L2" s="9">
        <f>E7</f>
        <v>165000</v>
      </c>
      <c r="M2" s="9">
        <f>E8</f>
        <v>165000</v>
      </c>
      <c r="N2" s="10">
        <v>0</v>
      </c>
      <c r="O2" s="9"/>
      <c r="P2" s="9"/>
      <c r="Q2" s="9"/>
      <c r="S2" s="42" t="s">
        <v>241</v>
      </c>
      <c r="T2" s="42">
        <f t="shared" ref="T2:Y2" si="0">H2</f>
        <v>531644.58039066673</v>
      </c>
      <c r="U2" s="42">
        <f t="shared" si="0"/>
        <v>542617.95149666665</v>
      </c>
      <c r="V2" s="42">
        <f t="shared" si="0"/>
        <v>165000</v>
      </c>
      <c r="W2" s="42">
        <f t="shared" si="0"/>
        <v>165000</v>
      </c>
      <c r="X2" s="42">
        <f t="shared" si="0"/>
        <v>165000</v>
      </c>
      <c r="Y2" s="43">
        <f t="shared" si="0"/>
        <v>165000</v>
      </c>
      <c r="Z2" s="10">
        <v>0</v>
      </c>
      <c r="AA2" s="35"/>
      <c r="AB2" s="42"/>
      <c r="AC2" s="4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44">
        <f>'M vs T (bst)'!N55</f>
        <v>531644.58039066673</v>
      </c>
      <c r="F3" s="9">
        <v>1</v>
      </c>
      <c r="G3" s="21" t="s">
        <v>195</v>
      </c>
      <c r="H3" s="25">
        <f>AF3</f>
        <v>350446.89375400002</v>
      </c>
      <c r="I3" s="25">
        <f>AF4</f>
        <v>542523.10077400005</v>
      </c>
      <c r="J3" s="25">
        <f>AF5</f>
        <v>300446.89375400002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650893.78750800004</v>
      </c>
      <c r="O3" s="27">
        <f>AF9</f>
        <v>134177.09134799999</v>
      </c>
      <c r="P3" s="25">
        <f>AF10</f>
        <v>1194106.2124920001</v>
      </c>
      <c r="Q3" s="42">
        <f>AF11</f>
        <v>0.5</v>
      </c>
      <c r="S3" s="21" t="s">
        <v>195</v>
      </c>
      <c r="T3" s="25">
        <f>AF213</f>
        <v>485482.65750199999</v>
      </c>
      <c r="U3" s="25">
        <f>AF214</f>
        <v>542451.17522600002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650483.65750199999</v>
      </c>
      <c r="AA3" s="27">
        <f>AF219</f>
        <v>134285.961258</v>
      </c>
      <c r="AB3" s="25">
        <f>AF220</f>
        <v>1194516.342498</v>
      </c>
      <c r="AC3" s="42">
        <f>AF221</f>
        <v>0.5</v>
      </c>
      <c r="AF3" s="10">
        <v>350446.89375400002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(bst)'!N56</f>
        <v>542617.95149666665</v>
      </c>
      <c r="F4" s="9">
        <v>2</v>
      </c>
      <c r="G4" s="21" t="s">
        <v>196</v>
      </c>
      <c r="H4" s="25">
        <f>AF13</f>
        <v>350341.14374999999</v>
      </c>
      <c r="I4" s="25">
        <f>AF14</f>
        <v>542597.91384399997</v>
      </c>
      <c r="J4" s="25">
        <f>AF15</f>
        <v>165000</v>
      </c>
      <c r="K4" s="25">
        <f>AF16</f>
        <v>300341.14374999999</v>
      </c>
      <c r="L4" s="25">
        <f>AF17</f>
        <v>165000</v>
      </c>
      <c r="M4" s="26">
        <f>AF18</f>
        <v>165000</v>
      </c>
      <c r="N4" s="28">
        <f>SUM(H4,K4)</f>
        <v>650682.28749999998</v>
      </c>
      <c r="O4" s="27">
        <f>AF19</f>
        <v>134184.29020799999</v>
      </c>
      <c r="P4" s="25">
        <f>AF20</f>
        <v>1194317.7124999999</v>
      </c>
      <c r="Q4" s="42">
        <f>AF21</f>
        <v>0.5</v>
      </c>
      <c r="S4" s="21" t="s">
        <v>196</v>
      </c>
      <c r="T4" s="25">
        <f>AF223</f>
        <v>485625.22499999998</v>
      </c>
      <c r="U4" s="25">
        <f>AF224</f>
        <v>542644.37669800001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650626.22499999998</v>
      </c>
      <c r="AA4" s="27">
        <f>AF229</f>
        <v>134170.64036399999</v>
      </c>
      <c r="AB4" s="25">
        <f>AF230</f>
        <v>1194373.7749999999</v>
      </c>
      <c r="AC4" s="42">
        <f>AF231</f>
        <v>0.5</v>
      </c>
      <c r="AF4" s="10">
        <v>542523.10077400005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(bst)'!N57</f>
        <v>165000</v>
      </c>
      <c r="F5" s="9">
        <v>3</v>
      </c>
      <c r="G5" s="21" t="s">
        <v>197</v>
      </c>
      <c r="H5" s="25">
        <f>AF23</f>
        <v>531645.28039600002</v>
      </c>
      <c r="I5" s="25">
        <f>AF24</f>
        <v>348429.42000400001</v>
      </c>
      <c r="J5" s="25">
        <f>AF25</f>
        <v>165000</v>
      </c>
      <c r="K5" s="25">
        <f>AF26</f>
        <v>165000</v>
      </c>
      <c r="L5" s="25">
        <f>AF27</f>
        <v>298429.42000400001</v>
      </c>
      <c r="M5" s="26">
        <f>AF28</f>
        <v>165000</v>
      </c>
      <c r="N5" s="28">
        <f>SUM(I5,L5)</f>
        <v>646858.84000800003</v>
      </c>
      <c r="O5" s="27">
        <f>AF29</f>
        <v>136365.15517400001</v>
      </c>
      <c r="P5" s="25">
        <f>AF30</f>
        <v>1198141.1599920001</v>
      </c>
      <c r="Q5" s="42">
        <f>AF31</f>
        <v>0.5</v>
      </c>
      <c r="S5" s="21" t="s">
        <v>197</v>
      </c>
      <c r="T5" s="25">
        <f>AF233</f>
        <v>531623.23022799997</v>
      </c>
      <c r="U5" s="25">
        <f>AF234</f>
        <v>481886.12250400003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646887.12250400009</v>
      </c>
      <c r="AA5" s="27">
        <f>AF239</f>
        <v>136366.98577599999</v>
      </c>
      <c r="AB5" s="25">
        <f>AF240</f>
        <v>1198112.8774959999</v>
      </c>
      <c r="AC5" s="42">
        <f>AF241</f>
        <v>0.5</v>
      </c>
      <c r="AF5" s="10">
        <v>300446.89375400002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(bst)'!N58</f>
        <v>165000</v>
      </c>
      <c r="F6" s="9">
        <v>4</v>
      </c>
      <c r="G6" s="21" t="s">
        <v>220</v>
      </c>
      <c r="H6" s="25">
        <f>AF33</f>
        <v>531658.66799800005</v>
      </c>
      <c r="I6" s="25">
        <f>AF34</f>
        <v>348438.72749999998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298438.72749999998</v>
      </c>
      <c r="N6" s="28">
        <f>SUM(I6,M6)</f>
        <v>646877.45499999996</v>
      </c>
      <c r="O6" s="27">
        <f>AF39</f>
        <v>136407.83095599999</v>
      </c>
      <c r="P6" s="25">
        <f>AF40</f>
        <v>1198122.5449999999</v>
      </c>
      <c r="Q6" s="42">
        <f>AF41</f>
        <v>0.5</v>
      </c>
      <c r="S6" s="21" t="s">
        <v>220</v>
      </c>
      <c r="T6" s="25">
        <f>AF243</f>
        <v>531696.73078800004</v>
      </c>
      <c r="U6" s="25">
        <f>AF244</f>
        <v>481911.1275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646912.12749999994</v>
      </c>
      <c r="AA6" s="27">
        <f>AF249</f>
        <v>136315.37064400001</v>
      </c>
      <c r="AB6" s="25">
        <f>AF250</f>
        <v>1198087.8725000001</v>
      </c>
      <c r="AC6" s="4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(bst)'!N59</f>
        <v>165000</v>
      </c>
      <c r="F7" s="9">
        <v>5</v>
      </c>
      <c r="G7" s="21" t="s">
        <v>198</v>
      </c>
      <c r="H7" s="25">
        <f>AF43</f>
        <v>426205.04666503402</v>
      </c>
      <c r="I7" s="25">
        <f>AF44</f>
        <v>426205.04666503402</v>
      </c>
      <c r="J7" s="25">
        <f>AF45</f>
        <v>376205.04666608002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1228615.1399961482</v>
      </c>
      <c r="O7" s="27">
        <f>AF49</f>
        <v>134154.125604</v>
      </c>
      <c r="P7" s="25">
        <f>AF50</f>
        <v>1206384.8599980001</v>
      </c>
      <c r="Q7" s="42">
        <f>AF51</f>
        <v>0.5</v>
      </c>
      <c r="S7" s="21" t="s">
        <v>198</v>
      </c>
      <c r="T7" s="25">
        <f>AF253</f>
        <v>531854.16250099998</v>
      </c>
      <c r="U7" s="25">
        <f>AF254</f>
        <v>531854.16250099998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1228709.325002</v>
      </c>
      <c r="AA7" s="27">
        <f>AF259</f>
        <v>134101.820182</v>
      </c>
      <c r="AB7" s="25">
        <f>AF260</f>
        <v>1206290.674998</v>
      </c>
      <c r="AC7" s="4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(bst)'!N60</f>
        <v>165000</v>
      </c>
      <c r="F8" s="9">
        <v>6</v>
      </c>
      <c r="G8" s="21" t="s">
        <v>199</v>
      </c>
      <c r="H8" s="25">
        <f>AF53</f>
        <v>426193.31666503299</v>
      </c>
      <c r="I8" s="25">
        <f>AF54</f>
        <v>426193.31666503299</v>
      </c>
      <c r="J8" s="25">
        <f>AF55</f>
        <v>165000</v>
      </c>
      <c r="K8" s="25">
        <f>AF56</f>
        <v>376193.31666607998</v>
      </c>
      <c r="L8" s="25">
        <f>AF57</f>
        <v>165000</v>
      </c>
      <c r="M8" s="26">
        <f>AF58</f>
        <v>165000</v>
      </c>
      <c r="N8" s="28">
        <f>SUM(H8:I8,K8)</f>
        <v>1228579.9499961459</v>
      </c>
      <c r="O8" s="27">
        <f>AF59</f>
        <v>134194.16061399999</v>
      </c>
      <c r="P8" s="25">
        <f>AF60</f>
        <v>1206420.049998</v>
      </c>
      <c r="Q8" s="42">
        <f>AF61</f>
        <v>0.5</v>
      </c>
      <c r="S8" s="21" t="s">
        <v>199</v>
      </c>
      <c r="T8" s="25">
        <f>AF263</f>
        <v>531768.73</v>
      </c>
      <c r="U8" s="25">
        <f>AF264</f>
        <v>531768.73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1228538.46</v>
      </c>
      <c r="AA8" s="27">
        <f>AF269</f>
        <v>134150.044876</v>
      </c>
      <c r="AB8" s="25">
        <f>AF270</f>
        <v>1206461.54</v>
      </c>
      <c r="AC8" s="4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44"/>
      <c r="F9" s="9">
        <v>7</v>
      </c>
      <c r="G9" s="21" t="s">
        <v>200</v>
      </c>
      <c r="H9" s="25">
        <f>AF63</f>
        <v>424719.79166439403</v>
      </c>
      <c r="I9" s="25">
        <f>AF64</f>
        <v>424719.79166439403</v>
      </c>
      <c r="J9" s="25">
        <f>AF65</f>
        <v>165000</v>
      </c>
      <c r="K9" s="25">
        <f>AF66</f>
        <v>165000</v>
      </c>
      <c r="L9" s="25">
        <f>AF67</f>
        <v>374719.79166544799</v>
      </c>
      <c r="M9" s="26">
        <f>AF68</f>
        <v>165000</v>
      </c>
      <c r="N9" s="28">
        <f>SUM(H9:I9,L9)</f>
        <v>1224159.374994236</v>
      </c>
      <c r="O9" s="27">
        <f>AF69</f>
        <v>136338.45552600001</v>
      </c>
      <c r="P9" s="25">
        <f>AF70</f>
        <v>1210840.625</v>
      </c>
      <c r="Q9" s="42">
        <f>AF71</f>
        <v>0.5</v>
      </c>
      <c r="S9" s="21" t="s">
        <v>200</v>
      </c>
      <c r="T9" s="25">
        <f>AF273</f>
        <v>529603.16500000004</v>
      </c>
      <c r="U9" s="25">
        <f>AF274</f>
        <v>529603.16500000004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1224207.33</v>
      </c>
      <c r="AA9" s="27">
        <f>AF279</f>
        <v>136325.46520400001</v>
      </c>
      <c r="AB9" s="25">
        <f>AF280</f>
        <v>1210792.67</v>
      </c>
      <c r="AC9" s="42">
        <f>AF281</f>
        <v>0.5</v>
      </c>
      <c r="AF9" s="10">
        <v>134177.09134799999</v>
      </c>
    </row>
    <row r="10" spans="1:34" ht="15.75" x14ac:dyDescent="0.25">
      <c r="A10" s="54" t="s">
        <v>265</v>
      </c>
      <c r="B10" s="9">
        <v>8</v>
      </c>
      <c r="C10" s="9"/>
      <c r="D10" s="7"/>
      <c r="E10" s="44"/>
      <c r="F10" s="9">
        <v>8</v>
      </c>
      <c r="G10" s="21" t="s">
        <v>201</v>
      </c>
      <c r="H10" s="25">
        <f>AF73</f>
        <v>424693.05416439398</v>
      </c>
      <c r="I10" s="25">
        <f>AF74</f>
        <v>424693.05416439398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374693.05416544899</v>
      </c>
      <c r="N10" s="28">
        <f>SUM(H10:I10,M10)</f>
        <v>1224079.1624942371</v>
      </c>
      <c r="O10" s="27">
        <f>AF79</f>
        <v>136437.26111399999</v>
      </c>
      <c r="P10" s="25">
        <f>AF80</f>
        <v>1210920.8374999999</v>
      </c>
      <c r="Q10" s="42">
        <f>AF81</f>
        <v>0.5</v>
      </c>
      <c r="S10" s="21" t="s">
        <v>201</v>
      </c>
      <c r="T10" s="25">
        <f>AF283</f>
        <v>529569.83125100005</v>
      </c>
      <c r="U10" s="25">
        <f>AF284</f>
        <v>529569.83125100005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1224140.6625020001</v>
      </c>
      <c r="AA10" s="27">
        <f>AF289</f>
        <v>136316.5999</v>
      </c>
      <c r="AB10" s="25">
        <f>AF290</f>
        <v>1210859.3374979999</v>
      </c>
      <c r="AC10" s="42">
        <f>AF291</f>
        <v>0.5</v>
      </c>
      <c r="AF10" s="10">
        <v>1194106.2124920001</v>
      </c>
    </row>
    <row r="11" spans="1:34" ht="15.75" x14ac:dyDescent="0.25">
      <c r="A11" s="54"/>
      <c r="B11" s="9">
        <v>9</v>
      </c>
      <c r="C11" s="9"/>
      <c r="D11" s="7"/>
      <c r="E11" s="44"/>
      <c r="F11" s="9">
        <v>9</v>
      </c>
      <c r="G11" s="21" t="s">
        <v>202</v>
      </c>
      <c r="H11" s="25">
        <f>AF83</f>
        <v>319829.85916698503</v>
      </c>
      <c r="I11" s="25">
        <f>AF84</f>
        <v>542636.23913600005</v>
      </c>
      <c r="J11" s="25">
        <f>AF85</f>
        <v>269829.859168644</v>
      </c>
      <c r="K11" s="25">
        <f>AF86</f>
        <v>269829.859168644</v>
      </c>
      <c r="L11" s="25">
        <f>AF87</f>
        <v>165000</v>
      </c>
      <c r="M11" s="26">
        <f>AF88</f>
        <v>165000</v>
      </c>
      <c r="N11" s="28">
        <f>SUM(H11,J11:K11)</f>
        <v>859489.57750427304</v>
      </c>
      <c r="O11" s="27">
        <f>AF89</f>
        <v>119381.21073999999</v>
      </c>
      <c r="P11" s="25">
        <f>AF90</f>
        <v>1150510.4225000001</v>
      </c>
      <c r="Q11" s="42">
        <f>AF91</f>
        <v>0.5</v>
      </c>
      <c r="S11" s="21" t="s">
        <v>202</v>
      </c>
      <c r="T11" s="25">
        <f>AF293</f>
        <v>529575.43999999994</v>
      </c>
      <c r="U11" s="25">
        <f>AF294</f>
        <v>542732.83987200004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859577.44</v>
      </c>
      <c r="AA11" s="27">
        <f>AF299</f>
        <v>119327.03028599999</v>
      </c>
      <c r="AB11" s="25">
        <f>AF300</f>
        <v>1150422.56</v>
      </c>
      <c r="AC11" s="4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531607.74260999996</v>
      </c>
      <c r="I12" s="25">
        <f>AF94</f>
        <v>318647.74666769098</v>
      </c>
      <c r="J12" s="25">
        <f>AF95</f>
        <v>165000</v>
      </c>
      <c r="K12" s="25">
        <f>AF96</f>
        <v>165000</v>
      </c>
      <c r="L12" s="25">
        <f>AF97</f>
        <v>268647.74666929699</v>
      </c>
      <c r="M12" s="26">
        <f>AF98</f>
        <v>268647.74666929699</v>
      </c>
      <c r="N12" s="28">
        <f>SUM(I12,L12:M12)</f>
        <v>855943.2400062849</v>
      </c>
      <c r="O12" s="27">
        <f>AF99</f>
        <v>123802.341184</v>
      </c>
      <c r="P12" s="25">
        <f>AF100</f>
        <v>1154056.759998</v>
      </c>
      <c r="Q12" s="42">
        <f>AF101</f>
        <v>0.5</v>
      </c>
      <c r="S12" s="21" t="s">
        <v>203</v>
      </c>
      <c r="T12" s="25">
        <f>AF303</f>
        <v>531690.16823800001</v>
      </c>
      <c r="U12" s="25">
        <f>AF304</f>
        <v>526000.65500599996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856002.65500599996</v>
      </c>
      <c r="AA12" s="27">
        <f>AF309</f>
        <v>123753.665786</v>
      </c>
      <c r="AB12" s="25">
        <f>AF310</f>
        <v>1153997.3449939999</v>
      </c>
      <c r="AC12" s="4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379446.20687549998</v>
      </c>
      <c r="I13" s="25">
        <f>AF104</f>
        <v>379446.20687549998</v>
      </c>
      <c r="J13" s="25">
        <f>AF105</f>
        <v>329446.20687549998</v>
      </c>
      <c r="K13" s="25">
        <f>AF106</f>
        <v>329446.20687549998</v>
      </c>
      <c r="L13" s="25">
        <f>AF107</f>
        <v>165000</v>
      </c>
      <c r="M13" s="26">
        <f>AF108</f>
        <v>165000</v>
      </c>
      <c r="N13" s="28">
        <f>SUM(H13:I13,J13:K13)</f>
        <v>1417784.8275019999</v>
      </c>
      <c r="O13" s="27">
        <f>AF109</f>
        <v>119357.270414</v>
      </c>
      <c r="P13" s="25">
        <f>AF110</f>
        <v>1182215.1724980001</v>
      </c>
      <c r="Q13" s="42">
        <f>AF111</f>
        <v>0.5</v>
      </c>
      <c r="S13" s="21" t="s">
        <v>204</v>
      </c>
      <c r="T13" s="25">
        <f>AF313</f>
        <v>543952.05875099998</v>
      </c>
      <c r="U13" s="25">
        <f>AF314</f>
        <v>543952.05875099998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1417906.117502</v>
      </c>
      <c r="AA13" s="27">
        <f>AF319</f>
        <v>119346.48568</v>
      </c>
      <c r="AB13" s="25">
        <f>AF320</f>
        <v>1182093.882498</v>
      </c>
      <c r="AC13" s="42">
        <f>AF321</f>
        <v>0.5</v>
      </c>
      <c r="AF13" s="10">
        <v>350341.14374999999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377231.419375</v>
      </c>
      <c r="I14" s="25">
        <f>AF114</f>
        <v>377231.419375</v>
      </c>
      <c r="J14" s="25">
        <f>AF115</f>
        <v>165000</v>
      </c>
      <c r="K14" s="25">
        <f>AF116</f>
        <v>165000</v>
      </c>
      <c r="L14" s="25">
        <f>AF117</f>
        <v>327231.419375</v>
      </c>
      <c r="M14" s="26">
        <f>AF118</f>
        <v>327231.419375</v>
      </c>
      <c r="N14" s="28">
        <f>SUM(H14:I14,L14:M14)</f>
        <v>1408925.6775</v>
      </c>
      <c r="O14" s="27">
        <f>AF119</f>
        <v>123708.6354</v>
      </c>
      <c r="P14" s="25">
        <f>AF120</f>
        <v>1191074.3225</v>
      </c>
      <c r="Q14" s="42">
        <f>AF121</f>
        <v>0.5</v>
      </c>
      <c r="S14" s="21" t="s">
        <v>205</v>
      </c>
      <c r="T14" s="25">
        <f>AF323</f>
        <v>539494.15625</v>
      </c>
      <c r="U14" s="25">
        <f>AF324</f>
        <v>539494.15625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1408990.3125</v>
      </c>
      <c r="AA14" s="27">
        <f>AF329</f>
        <v>123684.96550999999</v>
      </c>
      <c r="AB14" s="25">
        <f>AF330</f>
        <v>1191009.6875</v>
      </c>
      <c r="AC14" s="42">
        <f>AF331</f>
        <v>0.5</v>
      </c>
      <c r="AF14" s="10">
        <v>542597.91384399997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375974.65937499999</v>
      </c>
      <c r="I15" s="25">
        <f>AF124</f>
        <v>375974.65937499999</v>
      </c>
      <c r="J15" s="25">
        <f>AF125</f>
        <v>325974.65937499999</v>
      </c>
      <c r="K15" s="25">
        <f>AF126</f>
        <v>165000</v>
      </c>
      <c r="L15" s="25">
        <f>AF127</f>
        <v>325974.65937499999</v>
      </c>
      <c r="M15" s="26">
        <f>AF128</f>
        <v>165000</v>
      </c>
      <c r="N15" s="28">
        <f>SUM(H15:I15,J15,L15)</f>
        <v>1403898.6375</v>
      </c>
      <c r="O15" s="27">
        <f>AF129</f>
        <v>129114.8453</v>
      </c>
      <c r="P15" s="25">
        <f>AF130</f>
        <v>1196101.3625</v>
      </c>
      <c r="Q15" s="42">
        <f>AF131</f>
        <v>0.5</v>
      </c>
      <c r="S15" s="21" t="s">
        <v>206</v>
      </c>
      <c r="T15" s="25">
        <f>AF333</f>
        <v>536999.98250000004</v>
      </c>
      <c r="U15" s="25">
        <f>AF334</f>
        <v>536999.98250000004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1404001.9650000001</v>
      </c>
      <c r="AA15" s="27">
        <f>AF339</f>
        <v>129097.311156</v>
      </c>
      <c r="AB15" s="25">
        <f>AF340</f>
        <v>1195998.0349999999</v>
      </c>
      <c r="AC15" s="4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376003.94124999997</v>
      </c>
      <c r="I16" s="25">
        <f>AF134</f>
        <v>376003.94124999997</v>
      </c>
      <c r="J16" s="25">
        <f>AF135</f>
        <v>326003.94124999997</v>
      </c>
      <c r="K16" s="25">
        <f>AF136</f>
        <v>165000</v>
      </c>
      <c r="L16" s="25">
        <f>AF137</f>
        <v>165000</v>
      </c>
      <c r="M16" s="26">
        <f>AF138</f>
        <v>326003.94124999997</v>
      </c>
      <c r="N16" s="28">
        <f>SUM(H16:I16,J16,M16)</f>
        <v>1404015.7649999999</v>
      </c>
      <c r="O16" s="27">
        <f>AF139</f>
        <v>129106.701204</v>
      </c>
      <c r="P16" s="25">
        <f>AF140</f>
        <v>1195984.2350000001</v>
      </c>
      <c r="Q16" s="42">
        <f>AF141</f>
        <v>0.5</v>
      </c>
      <c r="S16" s="21" t="s">
        <v>207</v>
      </c>
      <c r="T16" s="25">
        <f>AF343</f>
        <v>537052.85375000001</v>
      </c>
      <c r="U16" s="25">
        <f>AF344</f>
        <v>537052.85375000001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1404107.7075</v>
      </c>
      <c r="AA16" s="27">
        <f>AF349</f>
        <v>128986.80541</v>
      </c>
      <c r="AB16" s="25">
        <f>AF350</f>
        <v>1195892.2925</v>
      </c>
      <c r="AC16" s="42">
        <f>AF351</f>
        <v>0.5</v>
      </c>
      <c r="AF16" s="10">
        <v>300341.14374999999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376007.56374999997</v>
      </c>
      <c r="I17" s="25">
        <f>AF144</f>
        <v>376007.56374999997</v>
      </c>
      <c r="J17" s="25">
        <f>AF145</f>
        <v>165000</v>
      </c>
      <c r="K17" s="25">
        <f>AF146</f>
        <v>326007.56374999997</v>
      </c>
      <c r="L17" s="25">
        <f>AF147</f>
        <v>326007.56374999997</v>
      </c>
      <c r="M17" s="26">
        <f>AF148</f>
        <v>165000</v>
      </c>
      <c r="N17" s="28">
        <f>SUM(H17:I17,K17,L17)</f>
        <v>1404030.2549999999</v>
      </c>
      <c r="O17" s="27">
        <f>AF149</f>
        <v>128975.56961000001</v>
      </c>
      <c r="P17" s="25">
        <f>AF150</f>
        <v>1195969.7450000001</v>
      </c>
      <c r="Q17" s="42">
        <f>AF151</f>
        <v>0.5</v>
      </c>
      <c r="S17" s="21" t="s">
        <v>208</v>
      </c>
      <c r="T17" s="25">
        <f>AF353</f>
        <v>536943.79250099999</v>
      </c>
      <c r="U17" s="25">
        <f>AF354</f>
        <v>536943.79250099999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1403889.585002</v>
      </c>
      <c r="AA17" s="27">
        <f>AF359</f>
        <v>129180.006262</v>
      </c>
      <c r="AB17" s="25">
        <f>AF360</f>
        <v>1196110.414998</v>
      </c>
      <c r="AC17" s="4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375999.88937599998</v>
      </c>
      <c r="I18" s="25">
        <f>AF154</f>
        <v>375999.88937599998</v>
      </c>
      <c r="J18" s="25">
        <f>AF155</f>
        <v>165000</v>
      </c>
      <c r="K18" s="25">
        <f>AF156</f>
        <v>325999.88937599998</v>
      </c>
      <c r="L18" s="25">
        <f>AF157</f>
        <v>165000</v>
      </c>
      <c r="M18" s="26">
        <f>AF158</f>
        <v>325999.88937599998</v>
      </c>
      <c r="N18" s="28">
        <f>SUM(H18:I18,K18,M18)</f>
        <v>1403999.5575039999</v>
      </c>
      <c r="O18" s="27">
        <f>AF159</f>
        <v>129072.77048799999</v>
      </c>
      <c r="P18" s="25">
        <f>AF160</f>
        <v>1196000.4424960001</v>
      </c>
      <c r="Q18" s="42">
        <f>AF161</f>
        <v>0.5</v>
      </c>
      <c r="S18" s="21" t="s">
        <v>209</v>
      </c>
      <c r="T18" s="25">
        <f>AF363</f>
        <v>536998.94750000001</v>
      </c>
      <c r="U18" s="25">
        <f>AF364</f>
        <v>536998.94750000001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1403999.895</v>
      </c>
      <c r="AA18" s="27">
        <f>AF369</f>
        <v>129124.13136</v>
      </c>
      <c r="AB18" s="25">
        <f>AF370</f>
        <v>1196000.105</v>
      </c>
      <c r="AC18" s="4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348629.90099911601</v>
      </c>
      <c r="I19" s="25">
        <f>AF164</f>
        <v>348629.90099911601</v>
      </c>
      <c r="J19" s="25">
        <f>AF165</f>
        <v>298629.90100101201</v>
      </c>
      <c r="K19" s="25">
        <f>AF166</f>
        <v>298629.90100101201</v>
      </c>
      <c r="L19" s="25">
        <f>AF167</f>
        <v>298629.90100101201</v>
      </c>
      <c r="M19" s="26">
        <f>AF168</f>
        <v>165000</v>
      </c>
      <c r="N19" s="28">
        <f>SUM(H19:K19,L19)</f>
        <v>1593149.5050012679</v>
      </c>
      <c r="O19" s="27">
        <f>AF169</f>
        <v>114286.55091200001</v>
      </c>
      <c r="P19" s="25">
        <f>AF170</f>
        <v>1171850.4950000001</v>
      </c>
      <c r="Q19" s="42">
        <f>AF171</f>
        <v>0.5</v>
      </c>
      <c r="S19" s="21" t="s">
        <v>210</v>
      </c>
      <c r="T19" s="25">
        <f>AF373</f>
        <v>549124.90125</v>
      </c>
      <c r="U19" s="25">
        <f>AF374</f>
        <v>549124.90125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1593252.8025</v>
      </c>
      <c r="AA19" s="27">
        <f>AF379</f>
        <v>114213.21499399999</v>
      </c>
      <c r="AB19" s="25">
        <f>AF380</f>
        <v>1171747.1975</v>
      </c>
      <c r="AC19" s="42">
        <f>AF381</f>
        <v>0.5</v>
      </c>
      <c r="AF19" s="10">
        <v>134184.29020799999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348651.59999911499</v>
      </c>
      <c r="I20" s="25">
        <f>AF174</f>
        <v>348651.59999911499</v>
      </c>
      <c r="J20" s="25">
        <f>AF175</f>
        <v>298651.60000101</v>
      </c>
      <c r="K20" s="25">
        <f>AF176</f>
        <v>298651.60000101</v>
      </c>
      <c r="L20" s="25">
        <f>AF177</f>
        <v>165000</v>
      </c>
      <c r="M20" s="26">
        <f>AF178</f>
        <v>298651.60000101</v>
      </c>
      <c r="N20" s="28">
        <f>SUM(H20:K20,M20)</f>
        <v>1593258.0000012601</v>
      </c>
      <c r="O20" s="27">
        <f>AF179</f>
        <v>114234.425376</v>
      </c>
      <c r="P20" s="25">
        <f>AF180</f>
        <v>1171742</v>
      </c>
      <c r="Q20" s="42">
        <f>AF181</f>
        <v>0.5</v>
      </c>
      <c r="S20" s="21" t="s">
        <v>211</v>
      </c>
      <c r="T20" s="25">
        <f>AF383</f>
        <v>549036.81375099998</v>
      </c>
      <c r="U20" s="25">
        <f>AF384</f>
        <v>549036.81375099998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1593076.627502</v>
      </c>
      <c r="AA20" s="27">
        <f>AF389</f>
        <v>114384.066272</v>
      </c>
      <c r="AB20" s="25">
        <f>AF390</f>
        <v>1171923.372498</v>
      </c>
      <c r="AC20" s="42">
        <f>AF391</f>
        <v>0.5</v>
      </c>
      <c r="AF20" s="10">
        <v>1194317.7124999999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347743.04849954398</v>
      </c>
      <c r="I21" s="25">
        <f>AF184</f>
        <v>347743.04849954398</v>
      </c>
      <c r="J21" s="25">
        <f>AF185</f>
        <v>297743.04850145098</v>
      </c>
      <c r="K21" s="25">
        <f>AF186</f>
        <v>165000</v>
      </c>
      <c r="L21" s="25">
        <f>AF187</f>
        <v>297743.04850145098</v>
      </c>
      <c r="M21" s="26">
        <f>AF188</f>
        <v>297743.04850145098</v>
      </c>
      <c r="N21" s="28">
        <f>SUM(H21:I21,L21:M21,J21)</f>
        <v>1588715.2425034409</v>
      </c>
      <c r="O21" s="27">
        <f>AF189</f>
        <v>116480.780958</v>
      </c>
      <c r="P21" s="25">
        <f>AF190</f>
        <v>1176284.757498</v>
      </c>
      <c r="Q21" s="42">
        <f>AF191</f>
        <v>0.5</v>
      </c>
      <c r="S21" s="21" t="s">
        <v>212</v>
      </c>
      <c r="T21" s="25">
        <f>AF393</f>
        <v>546946.91625000001</v>
      </c>
      <c r="U21" s="25">
        <f>AF394</f>
        <v>546946.91625000001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1588896.8325</v>
      </c>
      <c r="AA21" s="27">
        <f>AF399</f>
        <v>116336.46460799999</v>
      </c>
      <c r="AB21" s="25">
        <f>AF400</f>
        <v>1176103.1675</v>
      </c>
      <c r="AC21" s="4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347744.60699914501</v>
      </c>
      <c r="I22" s="25">
        <f>AF194</f>
        <v>347744.60699914501</v>
      </c>
      <c r="J22" s="25">
        <f>AF195</f>
        <v>165000</v>
      </c>
      <c r="K22" s="25">
        <f>AF196</f>
        <v>297744.60700105102</v>
      </c>
      <c r="L22" s="25">
        <f>AF197</f>
        <v>297744.60700105102</v>
      </c>
      <c r="M22" s="26">
        <f>AF198</f>
        <v>297744.60700105102</v>
      </c>
      <c r="N22" s="28">
        <f>SUM(H22:I22,L22:M22,K22)</f>
        <v>1588723.0350014432</v>
      </c>
      <c r="O22" s="27">
        <f>AF199</f>
        <v>116498.19597</v>
      </c>
      <c r="P22" s="25">
        <f>AF200</f>
        <v>1176276.9650000001</v>
      </c>
      <c r="Q22" s="42">
        <f>AF201</f>
        <v>0.5</v>
      </c>
      <c r="S22" s="21" t="s">
        <v>219</v>
      </c>
      <c r="T22" s="25">
        <f>AF403</f>
        <v>546799.95750000002</v>
      </c>
      <c r="U22" s="25">
        <f>AF404</f>
        <v>546799.95750000002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1588602.915</v>
      </c>
      <c r="AA22" s="27">
        <f>AF409</f>
        <v>116549.91602400001</v>
      </c>
      <c r="AB22" s="25">
        <f>AF410</f>
        <v>1176397.085</v>
      </c>
      <c r="AC22" s="4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329652.04333332699</v>
      </c>
      <c r="I23" s="25">
        <f>AF204</f>
        <v>329652.04333332699</v>
      </c>
      <c r="J23" s="25">
        <f>AF205</f>
        <v>279652.04333150701</v>
      </c>
      <c r="K23" s="25">
        <f>AF206</f>
        <v>279652.04333150701</v>
      </c>
      <c r="L23" s="25">
        <f>AF207</f>
        <v>279652.04333150701</v>
      </c>
      <c r="M23" s="26">
        <f>AF208</f>
        <v>279652.04333150701</v>
      </c>
      <c r="N23" s="28">
        <f>SUM(H23:M23)</f>
        <v>1777912.2599926824</v>
      </c>
      <c r="O23" s="27">
        <f>AF209</f>
        <v>101674.17565999999</v>
      </c>
      <c r="P23" s="25">
        <f>AF210</f>
        <v>1152087.73999999</v>
      </c>
      <c r="Q23" s="42">
        <f>AF211</f>
        <v>0.5</v>
      </c>
      <c r="S23" s="21" t="s">
        <v>213</v>
      </c>
      <c r="T23" s="25">
        <f>AF413</f>
        <v>558987.04749999999</v>
      </c>
      <c r="U23" s="25">
        <f>AF414</f>
        <v>558987.04749999999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1777978.095</v>
      </c>
      <c r="AA23" s="27">
        <f>AF419</f>
        <v>101654.525632</v>
      </c>
      <c r="AB23" s="25">
        <f>AF420</f>
        <v>1152021.905</v>
      </c>
      <c r="AC23" s="42">
        <f>AF421</f>
        <v>0.5</v>
      </c>
      <c r="AF23" s="10">
        <v>531645.28039600002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348429.42000400001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531658.66799800005</v>
      </c>
      <c r="I26" s="28">
        <f t="shared" si="3"/>
        <v>542636.23913600005</v>
      </c>
      <c r="J26" s="28">
        <f t="shared" si="3"/>
        <v>376205.04666608002</v>
      </c>
      <c r="K26" s="28">
        <f t="shared" si="3"/>
        <v>376193.31666607998</v>
      </c>
      <c r="L26" s="28">
        <f t="shared" si="3"/>
        <v>374719.79166544799</v>
      </c>
      <c r="M26" s="28">
        <f t="shared" si="3"/>
        <v>374693.05416544899</v>
      </c>
      <c r="Q26" s="9"/>
      <c r="S26" s="9" t="s">
        <v>272</v>
      </c>
      <c r="T26" s="28">
        <f t="shared" ref="T26:Y26" si="4">MAX(T2:T23)</f>
        <v>558987.04749999999</v>
      </c>
      <c r="U26" s="28">
        <f t="shared" si="4"/>
        <v>558987.04749999999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298429.42000400001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42" t="str">
        <f>IF(O54, "C", IF(O30, "I", "N"))</f>
        <v>N</v>
      </c>
      <c r="C29" s="4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136365.15517400001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42" t="b">
        <f>H3&gt;=H$2</f>
        <v>0</v>
      </c>
      <c r="I30" s="42"/>
      <c r="J30" s="42" t="b">
        <f>J3&gt;=J$2</f>
        <v>1</v>
      </c>
      <c r="K30" s="42"/>
      <c r="L30" s="42"/>
      <c r="M30" s="42"/>
      <c r="O30" s="10" t="b">
        <f>AND(H30:M30)</f>
        <v>0</v>
      </c>
      <c r="P30" s="10">
        <f t="shared" ref="P30:P50" si="7">COUNTIF(H30:M30,FALSE)</f>
        <v>1</v>
      </c>
      <c r="R30" s="9">
        <v>1</v>
      </c>
      <c r="S30" s="21" t="s">
        <v>195</v>
      </c>
      <c r="T30" s="42" t="b">
        <f>T3&gt;=T$2</f>
        <v>0</v>
      </c>
      <c r="U30" s="42"/>
      <c r="V30" s="42" t="b">
        <f>V3&gt;=V$2</f>
        <v>1</v>
      </c>
      <c r="W30" s="42"/>
      <c r="X30" s="42"/>
      <c r="Y30" s="42"/>
      <c r="AA30" s="10" t="b">
        <f>AND(T30:Y30)</f>
        <v>0</v>
      </c>
      <c r="AB30" s="10">
        <f t="shared" ref="AB30:AB50" si="8">COUNTIF(T30:Y30,FALSE)</f>
        <v>1</v>
      </c>
      <c r="AF30" s="10">
        <v>1198141.1599920001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42" t="b">
        <f>H4&gt;=H$2</f>
        <v>0</v>
      </c>
      <c r="I31" s="42"/>
      <c r="J31" s="42"/>
      <c r="K31" s="42" t="b">
        <f>K4&gt;=K$2</f>
        <v>1</v>
      </c>
      <c r="L31" s="42"/>
      <c r="M31" s="42"/>
      <c r="O31" s="10" t="b">
        <f t="shared" ref="O31:O50" si="9">AND(H31:M31)</f>
        <v>0</v>
      </c>
      <c r="P31" s="10">
        <f t="shared" si="7"/>
        <v>1</v>
      </c>
      <c r="R31" s="9">
        <v>2</v>
      </c>
      <c r="S31" s="21" t="s">
        <v>196</v>
      </c>
      <c r="T31" s="42" t="b">
        <f>T4&gt;=T$2</f>
        <v>0</v>
      </c>
      <c r="U31" s="42"/>
      <c r="V31" s="42"/>
      <c r="W31" s="42" t="b">
        <f>W4&gt;=W$2</f>
        <v>1</v>
      </c>
      <c r="X31" s="42"/>
      <c r="Y31" s="4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42"/>
      <c r="I32" s="42" t="b">
        <f t="shared" ref="I32:I37" si="10">I5&gt;=I$2</f>
        <v>0</v>
      </c>
      <c r="J32" s="42"/>
      <c r="K32" s="42"/>
      <c r="L32" s="42" t="b">
        <f>L5&gt;=L$2</f>
        <v>1</v>
      </c>
      <c r="M32" s="42"/>
      <c r="O32" s="10" t="b">
        <f t="shared" si="9"/>
        <v>0</v>
      </c>
      <c r="P32" s="10">
        <f t="shared" si="7"/>
        <v>1</v>
      </c>
      <c r="R32" s="9">
        <v>3</v>
      </c>
      <c r="S32" s="21" t="s">
        <v>197</v>
      </c>
      <c r="T32" s="42"/>
      <c r="U32" s="42" t="b">
        <f t="shared" ref="U32:U37" si="11">U5&gt;=U$2</f>
        <v>0</v>
      </c>
      <c r="V32" s="42"/>
      <c r="W32" s="42"/>
      <c r="X32" s="42" t="b">
        <f>X5&gt;=X$2</f>
        <v>1</v>
      </c>
      <c r="Y32" s="4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42"/>
      <c r="I33" s="42" t="b">
        <f t="shared" si="10"/>
        <v>0</v>
      </c>
      <c r="J33" s="42"/>
      <c r="K33" s="42"/>
      <c r="L33" s="42"/>
      <c r="M33" s="42" t="b">
        <f>M6&gt;=M$2</f>
        <v>1</v>
      </c>
      <c r="O33" s="10" t="b">
        <f t="shared" si="9"/>
        <v>0</v>
      </c>
      <c r="P33" s="10">
        <f t="shared" si="7"/>
        <v>1</v>
      </c>
      <c r="R33" s="9">
        <v>4</v>
      </c>
      <c r="S33" s="21" t="s">
        <v>220</v>
      </c>
      <c r="T33" s="42"/>
      <c r="U33" s="42" t="b">
        <f t="shared" si="11"/>
        <v>0</v>
      </c>
      <c r="V33" s="42"/>
      <c r="W33" s="42"/>
      <c r="X33" s="42"/>
      <c r="Y33" s="42" t="b">
        <f>Y6&gt;=Y$2</f>
        <v>1</v>
      </c>
      <c r="AA33" s="10" t="b">
        <f t="shared" si="12"/>
        <v>0</v>
      </c>
      <c r="AB33" s="10">
        <f t="shared" si="8"/>
        <v>1</v>
      </c>
      <c r="AF33" s="10">
        <v>531658.66799800005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42" t="b">
        <f>H7&gt;=H$2</f>
        <v>0</v>
      </c>
      <c r="I34" s="42" t="b">
        <f t="shared" si="10"/>
        <v>0</v>
      </c>
      <c r="J34" s="42" t="b">
        <f>J7&gt;=J$2</f>
        <v>1</v>
      </c>
      <c r="K34" s="42"/>
      <c r="L34" s="42"/>
      <c r="M34" s="42"/>
      <c r="O34" s="10" t="b">
        <f t="shared" si="9"/>
        <v>0</v>
      </c>
      <c r="P34" s="10">
        <f t="shared" si="7"/>
        <v>2</v>
      </c>
      <c r="R34" s="9">
        <v>5</v>
      </c>
      <c r="S34" s="21" t="s">
        <v>198</v>
      </c>
      <c r="T34" s="42" t="b">
        <f>T7&gt;=T$2</f>
        <v>1</v>
      </c>
      <c r="U34" s="42" t="b">
        <f t="shared" si="11"/>
        <v>0</v>
      </c>
      <c r="V34" s="42" t="b">
        <f>V7&gt;=V$2</f>
        <v>1</v>
      </c>
      <c r="W34" s="42"/>
      <c r="X34" s="42"/>
      <c r="Y34" s="42"/>
      <c r="AA34" s="10" t="b">
        <f t="shared" si="12"/>
        <v>0</v>
      </c>
      <c r="AB34" s="10">
        <f t="shared" si="8"/>
        <v>1</v>
      </c>
      <c r="AF34" s="10">
        <v>348438.72749999998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42" t="b">
        <f>H8&gt;=H$2</f>
        <v>0</v>
      </c>
      <c r="I35" s="42" t="b">
        <f t="shared" si="10"/>
        <v>0</v>
      </c>
      <c r="J35" s="42"/>
      <c r="K35" s="42" t="b">
        <f>K8&gt;=K$2</f>
        <v>1</v>
      </c>
      <c r="L35" s="42"/>
      <c r="M35" s="42"/>
      <c r="O35" s="10" t="b">
        <f t="shared" si="9"/>
        <v>0</v>
      </c>
      <c r="P35" s="10">
        <f t="shared" si="7"/>
        <v>2</v>
      </c>
      <c r="R35" s="9">
        <v>6</v>
      </c>
      <c r="S35" s="21" t="s">
        <v>199</v>
      </c>
      <c r="T35" s="42" t="b">
        <f>T8&gt;=T$2</f>
        <v>1</v>
      </c>
      <c r="U35" s="42" t="b">
        <f t="shared" si="11"/>
        <v>0</v>
      </c>
      <c r="V35" s="42"/>
      <c r="W35" s="42" t="b">
        <f>W8&gt;=W$2</f>
        <v>1</v>
      </c>
      <c r="X35" s="42"/>
      <c r="Y35" s="42"/>
      <c r="AA35" s="10" t="b">
        <f t="shared" si="12"/>
        <v>0</v>
      </c>
      <c r="AB35" s="10">
        <f t="shared" si="8"/>
        <v>1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42" t="b">
        <f>H9&gt;=H$2</f>
        <v>0</v>
      </c>
      <c r="I36" s="42" t="b">
        <f t="shared" si="10"/>
        <v>0</v>
      </c>
      <c r="J36" s="42"/>
      <c r="K36" s="42"/>
      <c r="L36" s="42" t="b">
        <f>L9&gt;=L$2</f>
        <v>1</v>
      </c>
      <c r="M36" s="42"/>
      <c r="O36" s="10" t="b">
        <f t="shared" si="9"/>
        <v>0</v>
      </c>
      <c r="P36" s="10">
        <f t="shared" si="7"/>
        <v>2</v>
      </c>
      <c r="R36" s="9">
        <v>7</v>
      </c>
      <c r="S36" s="21" t="s">
        <v>200</v>
      </c>
      <c r="T36" s="42" t="b">
        <f>T9&gt;=T$2</f>
        <v>0</v>
      </c>
      <c r="U36" s="42" t="b">
        <f t="shared" si="11"/>
        <v>0</v>
      </c>
      <c r="V36" s="42"/>
      <c r="W36" s="42"/>
      <c r="X36" s="42" t="b">
        <f>X9&gt;=X$2</f>
        <v>1</v>
      </c>
      <c r="Y36" s="4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N</v>
      </c>
      <c r="D37" s="9"/>
      <c r="E37" s="9"/>
      <c r="F37" s="9">
        <v>8</v>
      </c>
      <c r="G37" s="21" t="s">
        <v>201</v>
      </c>
      <c r="H37" s="42" t="b">
        <f>H10&gt;=H$2</f>
        <v>0</v>
      </c>
      <c r="I37" s="42" t="b">
        <f t="shared" si="10"/>
        <v>0</v>
      </c>
      <c r="J37" s="42"/>
      <c r="K37" s="42"/>
      <c r="L37" s="42"/>
      <c r="M37" s="42" t="b">
        <f>M10&gt;=M$2</f>
        <v>1</v>
      </c>
      <c r="O37" s="10" t="b">
        <f t="shared" si="9"/>
        <v>0</v>
      </c>
      <c r="P37" s="10">
        <f t="shared" si="7"/>
        <v>2</v>
      </c>
      <c r="R37" s="9">
        <v>8</v>
      </c>
      <c r="S37" s="21" t="s">
        <v>201</v>
      </c>
      <c r="T37" s="42" t="b">
        <f>T10&gt;=T$2</f>
        <v>0</v>
      </c>
      <c r="U37" s="42" t="b">
        <f t="shared" si="11"/>
        <v>0</v>
      </c>
      <c r="V37" s="42"/>
      <c r="W37" s="42"/>
      <c r="X37" s="42"/>
      <c r="Y37" s="4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42" t="b">
        <f>H11&gt;=H$2</f>
        <v>0</v>
      </c>
      <c r="I38" s="42"/>
      <c r="J38" s="42" t="b">
        <f>J11&gt;=J$2</f>
        <v>1</v>
      </c>
      <c r="K38" s="42" t="b">
        <f>K11&gt;=K$2</f>
        <v>1</v>
      </c>
      <c r="L38" s="42"/>
      <c r="M38" s="42"/>
      <c r="O38" s="10" t="b">
        <f t="shared" si="9"/>
        <v>0</v>
      </c>
      <c r="P38" s="10">
        <f t="shared" si="7"/>
        <v>1</v>
      </c>
      <c r="R38" s="9">
        <v>9</v>
      </c>
      <c r="S38" s="21" t="s">
        <v>202</v>
      </c>
      <c r="T38" s="42" t="b">
        <f>T11&gt;=T$2</f>
        <v>0</v>
      </c>
      <c r="U38" s="42"/>
      <c r="V38" s="42" t="b">
        <f>V11&gt;=V$2</f>
        <v>1</v>
      </c>
      <c r="W38" s="42" t="b">
        <f>W11&gt;=W$2</f>
        <v>1</v>
      </c>
      <c r="X38" s="42"/>
      <c r="Y38" s="42"/>
      <c r="AA38" s="10" t="b">
        <f t="shared" si="12"/>
        <v>0</v>
      </c>
      <c r="AB38" s="10">
        <f t="shared" si="8"/>
        <v>1</v>
      </c>
      <c r="AF38" s="10">
        <v>298438.72749999998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C</v>
      </c>
      <c r="D39" s="9"/>
      <c r="E39" s="9"/>
      <c r="F39" s="9">
        <v>10</v>
      </c>
      <c r="G39" s="21" t="s">
        <v>203</v>
      </c>
      <c r="H39" s="42"/>
      <c r="I39" s="42" t="b">
        <f t="shared" ref="I39:I50" si="13">I12&gt;=I$2</f>
        <v>0</v>
      </c>
      <c r="J39" s="42"/>
      <c r="K39" s="42"/>
      <c r="L39" s="42" t="b">
        <f>L12&gt;=L$2</f>
        <v>1</v>
      </c>
      <c r="M39" s="42" t="b">
        <f>M12&gt;=M$2</f>
        <v>1</v>
      </c>
      <c r="O39" s="10" t="b">
        <f t="shared" si="9"/>
        <v>0</v>
      </c>
      <c r="P39" s="10">
        <f t="shared" si="7"/>
        <v>1</v>
      </c>
      <c r="R39" s="9">
        <v>10</v>
      </c>
      <c r="S39" s="21" t="s">
        <v>203</v>
      </c>
      <c r="T39" s="42"/>
      <c r="U39" s="42" t="b">
        <f t="shared" ref="U39:U50" si="14">U12&gt;=U$2</f>
        <v>0</v>
      </c>
      <c r="V39" s="42"/>
      <c r="W39" s="42"/>
      <c r="X39" s="42" t="b">
        <f>X12&gt;=X$2</f>
        <v>1</v>
      </c>
      <c r="Y39" s="42" t="b">
        <f>Y12&gt;=Y$2</f>
        <v>1</v>
      </c>
      <c r="AA39" s="10" t="b">
        <f t="shared" si="12"/>
        <v>0</v>
      </c>
      <c r="AB39" s="10">
        <f t="shared" si="8"/>
        <v>1</v>
      </c>
      <c r="AF39" s="10">
        <v>136407.83095599999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42" t="b">
        <f t="shared" ref="H40:H50" si="15">H13&gt;=H$2</f>
        <v>0</v>
      </c>
      <c r="I40" s="42" t="b">
        <f t="shared" si="13"/>
        <v>0</v>
      </c>
      <c r="J40" s="42" t="b">
        <f>J13&gt;=J$2</f>
        <v>1</v>
      </c>
      <c r="K40" s="42" t="b">
        <f>K13&gt;=K$2</f>
        <v>1</v>
      </c>
      <c r="L40" s="42"/>
      <c r="M40" s="42"/>
      <c r="O40" s="10" t="b">
        <f t="shared" si="9"/>
        <v>0</v>
      </c>
      <c r="P40" s="10">
        <f t="shared" si="7"/>
        <v>2</v>
      </c>
      <c r="R40" s="9">
        <v>11</v>
      </c>
      <c r="S40" s="21" t="s">
        <v>204</v>
      </c>
      <c r="T40" s="42" t="b">
        <f t="shared" ref="T40:T50" si="16">T13&gt;=T$2</f>
        <v>1</v>
      </c>
      <c r="U40" s="42" t="b">
        <f t="shared" si="14"/>
        <v>1</v>
      </c>
      <c r="V40" s="42" t="b">
        <f>V13&gt;=V$2</f>
        <v>1</v>
      </c>
      <c r="W40" s="42" t="b">
        <f>W13&gt;=W$2</f>
        <v>1</v>
      </c>
      <c r="X40" s="42"/>
      <c r="Y40" s="42"/>
      <c r="AA40" s="10" t="b">
        <f t="shared" si="12"/>
        <v>1</v>
      </c>
      <c r="AB40" s="10">
        <f t="shared" si="8"/>
        <v>0</v>
      </c>
      <c r="AF40" s="10">
        <v>1198122.5449999999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42" t="b">
        <f t="shared" si="15"/>
        <v>0</v>
      </c>
      <c r="I41" s="42" t="b">
        <f t="shared" si="13"/>
        <v>0</v>
      </c>
      <c r="J41" s="42"/>
      <c r="K41" s="42"/>
      <c r="L41" s="42" t="b">
        <f>L14&gt;=L$2</f>
        <v>1</v>
      </c>
      <c r="M41" s="42" t="b">
        <f>M14&gt;=M$2</f>
        <v>1</v>
      </c>
      <c r="O41" s="10" t="b">
        <f t="shared" si="9"/>
        <v>0</v>
      </c>
      <c r="P41" s="10">
        <f t="shared" si="7"/>
        <v>2</v>
      </c>
      <c r="R41" s="9">
        <v>12</v>
      </c>
      <c r="S41" s="21" t="s">
        <v>205</v>
      </c>
      <c r="T41" s="42" t="b">
        <f t="shared" si="16"/>
        <v>1</v>
      </c>
      <c r="U41" s="42" t="b">
        <f t="shared" si="14"/>
        <v>0</v>
      </c>
      <c r="V41" s="42"/>
      <c r="W41" s="42"/>
      <c r="X41" s="42" t="b">
        <f>X14&gt;=X$2</f>
        <v>1</v>
      </c>
      <c r="Y41" s="42" t="b">
        <f>Y14&gt;=Y$2</f>
        <v>1</v>
      </c>
      <c r="AA41" s="10" t="b">
        <f t="shared" si="12"/>
        <v>0</v>
      </c>
      <c r="AB41" s="10">
        <f t="shared" si="8"/>
        <v>1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42" t="b">
        <f t="shared" si="15"/>
        <v>0</v>
      </c>
      <c r="I42" s="42" t="b">
        <f t="shared" si="13"/>
        <v>0</v>
      </c>
      <c r="J42" s="42" t="b">
        <f>J15&gt;=J$2</f>
        <v>1</v>
      </c>
      <c r="K42" s="42"/>
      <c r="L42" s="42" t="b">
        <f>L15&gt;=L$2</f>
        <v>1</v>
      </c>
      <c r="M42" s="42"/>
      <c r="O42" s="10" t="b">
        <f t="shared" si="9"/>
        <v>0</v>
      </c>
      <c r="P42" s="10">
        <f t="shared" si="7"/>
        <v>2</v>
      </c>
      <c r="R42" s="9">
        <v>13</v>
      </c>
      <c r="S42" s="21" t="s">
        <v>206</v>
      </c>
      <c r="T42" s="42" t="b">
        <f t="shared" si="16"/>
        <v>1</v>
      </c>
      <c r="U42" s="42" t="b">
        <f t="shared" si="14"/>
        <v>0</v>
      </c>
      <c r="V42" s="42" t="b">
        <f>V15&gt;=V$2</f>
        <v>1</v>
      </c>
      <c r="W42" s="42"/>
      <c r="X42" s="42" t="b">
        <f>X15&gt;=X$2</f>
        <v>1</v>
      </c>
      <c r="Y42" s="42"/>
      <c r="AA42" s="10" t="b">
        <f t="shared" si="12"/>
        <v>0</v>
      </c>
      <c r="AB42" s="10">
        <f t="shared" si="8"/>
        <v>1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42" t="b">
        <f t="shared" si="15"/>
        <v>0</v>
      </c>
      <c r="I43" s="42" t="b">
        <f t="shared" si="13"/>
        <v>0</v>
      </c>
      <c r="J43" s="42" t="b">
        <f>J16&gt;=J$2</f>
        <v>1</v>
      </c>
      <c r="K43" s="42"/>
      <c r="L43" s="42"/>
      <c r="M43" s="42" t="b">
        <f>M16&gt;=M$2</f>
        <v>1</v>
      </c>
      <c r="O43" s="10" t="b">
        <f t="shared" si="9"/>
        <v>0</v>
      </c>
      <c r="P43" s="10">
        <f t="shared" si="7"/>
        <v>2</v>
      </c>
      <c r="R43" s="9">
        <v>14</v>
      </c>
      <c r="S43" s="21" t="s">
        <v>207</v>
      </c>
      <c r="T43" s="42" t="b">
        <f t="shared" si="16"/>
        <v>1</v>
      </c>
      <c r="U43" s="42" t="b">
        <f t="shared" si="14"/>
        <v>0</v>
      </c>
      <c r="V43" s="42" t="b">
        <f>V16&gt;=V$2</f>
        <v>1</v>
      </c>
      <c r="W43" s="42"/>
      <c r="X43" s="42"/>
      <c r="Y43" s="42" t="b">
        <f>Y16&gt;=Y$2</f>
        <v>1</v>
      </c>
      <c r="AA43" s="10" t="b">
        <f t="shared" si="12"/>
        <v>0</v>
      </c>
      <c r="AB43" s="10">
        <f t="shared" si="8"/>
        <v>1</v>
      </c>
      <c r="AF43" s="10">
        <v>426205.04666503402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42" t="b">
        <f t="shared" si="15"/>
        <v>0</v>
      </c>
      <c r="I44" s="42" t="b">
        <f t="shared" si="13"/>
        <v>0</v>
      </c>
      <c r="J44" s="42"/>
      <c r="K44" s="42" t="b">
        <f>K17&gt;=K$2</f>
        <v>1</v>
      </c>
      <c r="L44" s="42" t="b">
        <f>L17&gt;=L$2</f>
        <v>1</v>
      </c>
      <c r="M44" s="42"/>
      <c r="O44" s="10" t="b">
        <f t="shared" si="9"/>
        <v>0</v>
      </c>
      <c r="P44" s="10">
        <f t="shared" si="7"/>
        <v>2</v>
      </c>
      <c r="R44" s="9">
        <v>15</v>
      </c>
      <c r="S44" s="21" t="s">
        <v>208</v>
      </c>
      <c r="T44" s="42" t="b">
        <f t="shared" si="16"/>
        <v>1</v>
      </c>
      <c r="U44" s="42" t="b">
        <f t="shared" si="14"/>
        <v>0</v>
      </c>
      <c r="V44" s="42"/>
      <c r="W44" s="42" t="b">
        <f>W17&gt;=W$2</f>
        <v>1</v>
      </c>
      <c r="X44" s="42" t="b">
        <f>X17&gt;=X$2</f>
        <v>1</v>
      </c>
      <c r="Y44" s="42"/>
      <c r="AA44" s="10" t="b">
        <f t="shared" si="12"/>
        <v>0</v>
      </c>
      <c r="AB44" s="10">
        <f t="shared" si="8"/>
        <v>1</v>
      </c>
      <c r="AF44" s="10">
        <v>426205.04666503402</v>
      </c>
    </row>
    <row r="45" spans="1:32" x14ac:dyDescent="0.25">
      <c r="A45" s="21" t="s">
        <v>210</v>
      </c>
      <c r="B45" s="52" t="str">
        <f t="shared" si="5"/>
        <v>N</v>
      </c>
      <c r="C45" s="52" t="str">
        <f>IF(AA70, "C", IF(AA46, "I", "N"))</f>
        <v>C</v>
      </c>
      <c r="D45" s="9"/>
      <c r="E45" s="9"/>
      <c r="F45" s="9">
        <v>16</v>
      </c>
      <c r="G45" s="21" t="s">
        <v>209</v>
      </c>
      <c r="H45" s="42" t="b">
        <f t="shared" si="15"/>
        <v>0</v>
      </c>
      <c r="I45" s="42" t="b">
        <f t="shared" si="13"/>
        <v>0</v>
      </c>
      <c r="J45" s="42"/>
      <c r="K45" s="42" t="b">
        <f>K18&gt;=K$2</f>
        <v>1</v>
      </c>
      <c r="L45" s="42"/>
      <c r="M45" s="42" t="b">
        <f>M18&gt;=M$2</f>
        <v>1</v>
      </c>
      <c r="O45" s="10" t="b">
        <f t="shared" si="9"/>
        <v>0</v>
      </c>
      <c r="P45" s="10">
        <f t="shared" si="7"/>
        <v>2</v>
      </c>
      <c r="R45" s="9">
        <v>16</v>
      </c>
      <c r="S45" s="21" t="s">
        <v>209</v>
      </c>
      <c r="T45" s="42" t="b">
        <f t="shared" si="16"/>
        <v>1</v>
      </c>
      <c r="U45" s="42" t="b">
        <f t="shared" si="14"/>
        <v>0</v>
      </c>
      <c r="V45" s="42"/>
      <c r="W45" s="42" t="b">
        <f>W18&gt;=W$2</f>
        <v>1</v>
      </c>
      <c r="X45" s="42"/>
      <c r="Y45" s="42" t="b">
        <f>Y18&gt;=Y$2</f>
        <v>1</v>
      </c>
      <c r="AA45" s="10" t="b">
        <f t="shared" si="12"/>
        <v>0</v>
      </c>
      <c r="AB45" s="10">
        <f t="shared" si="8"/>
        <v>1</v>
      </c>
      <c r="AF45" s="10">
        <v>376205.04666608002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C</v>
      </c>
      <c r="D46" s="9"/>
      <c r="E46" s="9"/>
      <c r="F46" s="9">
        <v>17</v>
      </c>
      <c r="G46" s="21" t="s">
        <v>210</v>
      </c>
      <c r="H46" s="42" t="b">
        <f t="shared" si="15"/>
        <v>0</v>
      </c>
      <c r="I46" s="42" t="b">
        <f t="shared" si="13"/>
        <v>0</v>
      </c>
      <c r="J46" s="42" t="b">
        <f>J19&gt;=J$2</f>
        <v>1</v>
      </c>
      <c r="K46" s="42" t="b">
        <f>K19&gt;=K$2</f>
        <v>1</v>
      </c>
      <c r="L46" s="42" t="b">
        <f>L19&gt;=L$2</f>
        <v>1</v>
      </c>
      <c r="M46" s="42"/>
      <c r="O46" s="10" t="b">
        <f t="shared" si="9"/>
        <v>0</v>
      </c>
      <c r="P46" s="10">
        <f t="shared" si="7"/>
        <v>2</v>
      </c>
      <c r="R46" s="9">
        <v>17</v>
      </c>
      <c r="S46" s="21" t="s">
        <v>210</v>
      </c>
      <c r="T46" s="42" t="b">
        <f t="shared" si="16"/>
        <v>1</v>
      </c>
      <c r="U46" s="42" t="b">
        <f t="shared" si="14"/>
        <v>1</v>
      </c>
      <c r="V46" s="42" t="b">
        <f>V19&gt;=V$2</f>
        <v>1</v>
      </c>
      <c r="W46" s="42" t="b">
        <f>W19&gt;=W$2</f>
        <v>1</v>
      </c>
      <c r="X46" s="42" t="b">
        <f>X19&gt;=X$2</f>
        <v>1</v>
      </c>
      <c r="Y46" s="42"/>
      <c r="AA46" s="10" t="b">
        <f t="shared" si="12"/>
        <v>1</v>
      </c>
      <c r="AB46" s="10">
        <f t="shared" si="8"/>
        <v>0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C</v>
      </c>
      <c r="D47" s="9"/>
      <c r="E47" s="9"/>
      <c r="F47" s="9">
        <v>18</v>
      </c>
      <c r="G47" s="21" t="s">
        <v>211</v>
      </c>
      <c r="H47" s="42" t="b">
        <f t="shared" si="15"/>
        <v>0</v>
      </c>
      <c r="I47" s="42" t="b">
        <f t="shared" si="13"/>
        <v>0</v>
      </c>
      <c r="J47" s="42" t="b">
        <f>J20&gt;=J$2</f>
        <v>1</v>
      </c>
      <c r="K47" s="42" t="b">
        <f>K20&gt;=K$2</f>
        <v>1</v>
      </c>
      <c r="L47" s="42"/>
      <c r="M47" s="42" t="b">
        <f>M20&gt;=M$2</f>
        <v>1</v>
      </c>
      <c r="O47" s="10" t="b">
        <f t="shared" si="9"/>
        <v>0</v>
      </c>
      <c r="P47" s="10">
        <f t="shared" si="7"/>
        <v>2</v>
      </c>
      <c r="R47" s="9">
        <v>18</v>
      </c>
      <c r="S47" s="21" t="s">
        <v>211</v>
      </c>
      <c r="T47" s="42" t="b">
        <f t="shared" si="16"/>
        <v>1</v>
      </c>
      <c r="U47" s="42" t="b">
        <f t="shared" si="14"/>
        <v>1</v>
      </c>
      <c r="V47" s="42" t="b">
        <f>V20&gt;=V$2</f>
        <v>1</v>
      </c>
      <c r="W47" s="42" t="b">
        <f>W20&gt;=W$2</f>
        <v>1</v>
      </c>
      <c r="X47" s="42"/>
      <c r="Y47" s="42" t="b">
        <f>Y20&gt;=Y$2</f>
        <v>1</v>
      </c>
      <c r="AA47" s="10" t="b">
        <f t="shared" si="12"/>
        <v>1</v>
      </c>
      <c r="AB47" s="10">
        <f t="shared" si="8"/>
        <v>0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C</v>
      </c>
      <c r="F48" s="9">
        <v>19</v>
      </c>
      <c r="G48" s="21" t="s">
        <v>212</v>
      </c>
      <c r="H48" s="42" t="b">
        <f t="shared" si="15"/>
        <v>0</v>
      </c>
      <c r="I48" s="42" t="b">
        <f t="shared" si="13"/>
        <v>0</v>
      </c>
      <c r="J48" s="42" t="b">
        <f>J21&gt;=J$2</f>
        <v>1</v>
      </c>
      <c r="K48" s="42"/>
      <c r="L48" s="42" t="b">
        <f>L21&gt;=L$2</f>
        <v>1</v>
      </c>
      <c r="M48" s="42" t="b">
        <f>M21&gt;=M$2</f>
        <v>1</v>
      </c>
      <c r="O48" s="10" t="b">
        <f t="shared" si="9"/>
        <v>0</v>
      </c>
      <c r="P48" s="10">
        <f t="shared" si="7"/>
        <v>2</v>
      </c>
      <c r="R48" s="9">
        <v>19</v>
      </c>
      <c r="S48" s="21" t="s">
        <v>212</v>
      </c>
      <c r="T48" s="42" t="b">
        <f t="shared" si="16"/>
        <v>1</v>
      </c>
      <c r="U48" s="42" t="b">
        <f t="shared" si="14"/>
        <v>1</v>
      </c>
      <c r="V48" s="42" t="b">
        <f>V21&gt;=V$2</f>
        <v>1</v>
      </c>
      <c r="W48" s="42"/>
      <c r="X48" s="42" t="b">
        <f>X21&gt;=X$2</f>
        <v>1</v>
      </c>
      <c r="Y48" s="42" t="b">
        <f>Y21&gt;=Y$2</f>
        <v>1</v>
      </c>
      <c r="AA48" s="10" t="b">
        <f t="shared" si="12"/>
        <v>1</v>
      </c>
      <c r="AB48" s="10">
        <f t="shared" si="8"/>
        <v>0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C</v>
      </c>
      <c r="F49" s="9">
        <v>20</v>
      </c>
      <c r="G49" s="21" t="s">
        <v>219</v>
      </c>
      <c r="H49" s="42" t="b">
        <f t="shared" si="15"/>
        <v>0</v>
      </c>
      <c r="I49" s="42" t="b">
        <f t="shared" si="13"/>
        <v>0</v>
      </c>
      <c r="J49" s="42"/>
      <c r="K49" s="42" t="b">
        <f>K22&gt;=K$2</f>
        <v>1</v>
      </c>
      <c r="L49" s="42" t="b">
        <f>L22&gt;=L$2</f>
        <v>1</v>
      </c>
      <c r="M49" s="42" t="b">
        <f>M22&gt;=M$2</f>
        <v>1</v>
      </c>
      <c r="O49" s="10" t="b">
        <f t="shared" si="9"/>
        <v>0</v>
      </c>
      <c r="P49" s="10">
        <f t="shared" si="7"/>
        <v>2</v>
      </c>
      <c r="R49" s="9">
        <v>20</v>
      </c>
      <c r="S49" s="21" t="s">
        <v>219</v>
      </c>
      <c r="T49" s="42" t="b">
        <f t="shared" si="16"/>
        <v>1</v>
      </c>
      <c r="U49" s="42" t="b">
        <f t="shared" si="14"/>
        <v>1</v>
      </c>
      <c r="V49" s="42"/>
      <c r="W49" s="42" t="b">
        <f>W22&gt;=W$2</f>
        <v>1</v>
      </c>
      <c r="X49" s="42" t="b">
        <f>X22&gt;=X$2</f>
        <v>1</v>
      </c>
      <c r="Y49" s="42" t="b">
        <f>Y22&gt;=Y$2</f>
        <v>1</v>
      </c>
      <c r="AA49" s="10" t="b">
        <f t="shared" si="12"/>
        <v>1</v>
      </c>
      <c r="AB49" s="10">
        <f t="shared" si="8"/>
        <v>0</v>
      </c>
      <c r="AF49" s="10">
        <v>134154.125604</v>
      </c>
    </row>
    <row r="50" spans="1:32" x14ac:dyDescent="0.25">
      <c r="F50" s="9">
        <v>21</v>
      </c>
      <c r="G50" s="21" t="s">
        <v>213</v>
      </c>
      <c r="H50" s="42" t="b">
        <f t="shared" si="15"/>
        <v>0</v>
      </c>
      <c r="I50" s="42" t="b">
        <f t="shared" si="13"/>
        <v>0</v>
      </c>
      <c r="J50" s="42" t="b">
        <f>J23&gt;=J$2</f>
        <v>1</v>
      </c>
      <c r="K50" s="42" t="b">
        <f>K23&gt;=K$2</f>
        <v>1</v>
      </c>
      <c r="L50" s="42" t="b">
        <f>L23&gt;=L$2</f>
        <v>1</v>
      </c>
      <c r="M50" s="42" t="b">
        <f>M23&gt;=M$2</f>
        <v>1</v>
      </c>
      <c r="O50" s="10" t="b">
        <f t="shared" si="9"/>
        <v>0</v>
      </c>
      <c r="P50" s="10">
        <f t="shared" si="7"/>
        <v>2</v>
      </c>
      <c r="R50" s="9">
        <v>21</v>
      </c>
      <c r="S50" s="21" t="s">
        <v>213</v>
      </c>
      <c r="T50" s="42" t="b">
        <f t="shared" si="16"/>
        <v>1</v>
      </c>
      <c r="U50" s="42" t="b">
        <f t="shared" si="14"/>
        <v>1</v>
      </c>
      <c r="V50" s="42" t="b">
        <f>V23&gt;=V$2</f>
        <v>1</v>
      </c>
      <c r="W50" s="42" t="b">
        <f>W23&gt;=W$2</f>
        <v>1</v>
      </c>
      <c r="X50" s="42" t="b">
        <f>X23&gt;=X$2</f>
        <v>1</v>
      </c>
      <c r="Y50" s="42" t="b">
        <f>Y23&gt;=Y$2</f>
        <v>1</v>
      </c>
      <c r="AA50" s="10" t="b">
        <f t="shared" si="12"/>
        <v>1</v>
      </c>
      <c r="AB50" s="10">
        <f t="shared" si="8"/>
        <v>0</v>
      </c>
      <c r="AF50" s="10">
        <v>1206384.8599980001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426193.31666503299</v>
      </c>
    </row>
    <row r="54" spans="1:32" x14ac:dyDescent="0.25">
      <c r="F54" s="9">
        <v>1</v>
      </c>
      <c r="G54" s="21" t="s">
        <v>195</v>
      </c>
      <c r="H54" s="42" t="b">
        <f>H3=H$26</f>
        <v>0</v>
      </c>
      <c r="I54" s="47"/>
      <c r="J54" s="47" t="b">
        <f>J3=J$26</f>
        <v>0</v>
      </c>
      <c r="K54" s="47"/>
      <c r="L54" s="47"/>
      <c r="M54" s="47"/>
      <c r="N54" s="10" t="b">
        <f>AND(H54:M54)</f>
        <v>0</v>
      </c>
      <c r="O54" s="10" t="b">
        <f>O30</f>
        <v>0</v>
      </c>
      <c r="P54" s="10">
        <f t="shared" ref="P54:P74" si="17">COUNTIF(H54:M54,FALSE)</f>
        <v>2</v>
      </c>
      <c r="R54" s="9">
        <v>1</v>
      </c>
      <c r="S54" s="21" t="s">
        <v>195</v>
      </c>
      <c r="T54" s="42" t="b">
        <f>T3=T$26</f>
        <v>0</v>
      </c>
      <c r="U54" s="42"/>
      <c r="V54" s="42" t="b">
        <f>V3=V$26</f>
        <v>1</v>
      </c>
      <c r="W54" s="42"/>
      <c r="X54" s="42"/>
      <c r="Y54" s="42"/>
      <c r="Z54" s="10" t="b">
        <f t="shared" ref="Z54:Z74" si="18">AND(T54:Y54)</f>
        <v>0</v>
      </c>
      <c r="AA54" s="10" t="b">
        <f>AA30</f>
        <v>0</v>
      </c>
      <c r="AB54" s="10">
        <f t="shared" ref="AB54:AB74" si="19">COUNTIF(T54:Y54,FALSE)</f>
        <v>1</v>
      </c>
      <c r="AF54" s="10">
        <v>426193.31666503299</v>
      </c>
    </row>
    <row r="55" spans="1:32" x14ac:dyDescent="0.25">
      <c r="F55" s="9">
        <v>2</v>
      </c>
      <c r="G55" s="21" t="s">
        <v>196</v>
      </c>
      <c r="H55" s="47" t="b">
        <f>H4=H$26</f>
        <v>0</v>
      </c>
      <c r="I55" s="47"/>
      <c r="J55" s="47"/>
      <c r="K55" s="47" t="b">
        <f>K4=K$26</f>
        <v>0</v>
      </c>
      <c r="L55" s="47"/>
      <c r="M55" s="47"/>
      <c r="N55" s="10" t="b">
        <f t="shared" ref="N54:N74" si="20">AND(H55:M55)</f>
        <v>0</v>
      </c>
      <c r="O55" s="10" t="b">
        <f>O31</f>
        <v>0</v>
      </c>
      <c r="P55" s="10">
        <f t="shared" si="17"/>
        <v>2</v>
      </c>
      <c r="R55" s="9">
        <v>2</v>
      </c>
      <c r="S55" s="21" t="s">
        <v>196</v>
      </c>
      <c r="T55" s="42" t="b">
        <f>T4=T$26</f>
        <v>0</v>
      </c>
      <c r="U55" s="42"/>
      <c r="V55" s="42"/>
      <c r="W55" s="42" t="b">
        <f>W4=W$26</f>
        <v>1</v>
      </c>
      <c r="X55" s="42"/>
      <c r="Y55" s="42"/>
      <c r="Z55" s="10" t="b">
        <f t="shared" si="18"/>
        <v>0</v>
      </c>
      <c r="AA55" s="10" t="b">
        <f>AA31</f>
        <v>0</v>
      </c>
      <c r="AB55" s="10">
        <f t="shared" si="19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47"/>
      <c r="I56" s="47" t="b">
        <f t="shared" ref="I56:I61" si="21">I5=I$26</f>
        <v>0</v>
      </c>
      <c r="J56" s="47"/>
      <c r="K56" s="47"/>
      <c r="L56" s="47" t="b">
        <f>L5=L$26</f>
        <v>0</v>
      </c>
      <c r="M56" s="47"/>
      <c r="N56" s="10" t="b">
        <f t="shared" si="20"/>
        <v>0</v>
      </c>
      <c r="O56" s="10" t="b">
        <f>O32</f>
        <v>0</v>
      </c>
      <c r="P56" s="10">
        <f t="shared" si="17"/>
        <v>2</v>
      </c>
      <c r="R56" s="9">
        <v>3</v>
      </c>
      <c r="S56" s="21" t="s">
        <v>197</v>
      </c>
      <c r="T56" s="42"/>
      <c r="U56" s="42" t="b">
        <f t="shared" ref="U56:U61" si="22">U5=U$26</f>
        <v>0</v>
      </c>
      <c r="V56" s="42"/>
      <c r="W56" s="42"/>
      <c r="X56" s="42" t="b">
        <f>X5=X$26</f>
        <v>1</v>
      </c>
      <c r="Y56" s="42"/>
      <c r="Z56" s="10" t="b">
        <f t="shared" si="18"/>
        <v>0</v>
      </c>
      <c r="AA56" s="10" t="b">
        <f>AA32</f>
        <v>0</v>
      </c>
      <c r="AB56" s="10">
        <f t="shared" si="19"/>
        <v>1</v>
      </c>
      <c r="AF56" s="10">
        <v>376193.31666607998</v>
      </c>
    </row>
    <row r="57" spans="1:32" x14ac:dyDescent="0.25">
      <c r="F57" s="9">
        <v>4</v>
      </c>
      <c r="G57" s="21" t="s">
        <v>220</v>
      </c>
      <c r="H57" s="47"/>
      <c r="I57" s="47" t="b">
        <f t="shared" si="21"/>
        <v>0</v>
      </c>
      <c r="J57" s="47"/>
      <c r="K57" s="47"/>
      <c r="L57" s="47"/>
      <c r="M57" s="47" t="b">
        <f>M6=M$26</f>
        <v>0</v>
      </c>
      <c r="N57" s="10" t="b">
        <f t="shared" si="20"/>
        <v>0</v>
      </c>
      <c r="O57" s="10" t="b">
        <f>O33</f>
        <v>0</v>
      </c>
      <c r="P57" s="10">
        <f t="shared" si="17"/>
        <v>2</v>
      </c>
      <c r="R57" s="9">
        <v>4</v>
      </c>
      <c r="S57" s="21" t="s">
        <v>220</v>
      </c>
      <c r="T57" s="42"/>
      <c r="U57" s="42" t="b">
        <f t="shared" si="22"/>
        <v>0</v>
      </c>
      <c r="V57" s="42"/>
      <c r="W57" s="42"/>
      <c r="X57" s="42"/>
      <c r="Y57" s="42" t="b">
        <f>Y6=Y$26</f>
        <v>1</v>
      </c>
      <c r="Z57" s="10" t="b">
        <f t="shared" si="18"/>
        <v>0</v>
      </c>
      <c r="AA57" s="10" t="b">
        <f>AA33</f>
        <v>0</v>
      </c>
      <c r="AB57" s="10">
        <f t="shared" si="19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47" t="b">
        <f>H7=H$26</f>
        <v>0</v>
      </c>
      <c r="I58" s="47" t="b">
        <f t="shared" si="21"/>
        <v>0</v>
      </c>
      <c r="J58" s="47" t="b">
        <f>J7=J$26</f>
        <v>1</v>
      </c>
      <c r="K58" s="47"/>
      <c r="L58" s="47"/>
      <c r="M58" s="47"/>
      <c r="N58" s="10" t="b">
        <f t="shared" si="20"/>
        <v>0</v>
      </c>
      <c r="O58" s="10" t="b">
        <f>AND(O34,SUM(H7,J7)&gt;=SUM(H$3,J$3))</f>
        <v>0</v>
      </c>
      <c r="P58" s="10">
        <f t="shared" si="17"/>
        <v>2</v>
      </c>
      <c r="R58" s="9">
        <v>5</v>
      </c>
      <c r="S58" s="21" t="s">
        <v>198</v>
      </c>
      <c r="T58" s="42" t="b">
        <f>T7=T$26</f>
        <v>0</v>
      </c>
      <c r="U58" s="42" t="b">
        <f t="shared" si="22"/>
        <v>0</v>
      </c>
      <c r="V58" s="42" t="b">
        <f>V7=V$26</f>
        <v>1</v>
      </c>
      <c r="W58" s="42"/>
      <c r="X58" s="42"/>
      <c r="Y58" s="42"/>
      <c r="Z58" s="10" t="b">
        <f t="shared" si="18"/>
        <v>0</v>
      </c>
      <c r="AA58" s="10" t="b">
        <f>AND(AA34,SUM(T7,V7)&gt;=SUM(T$3,V$3))</f>
        <v>0</v>
      </c>
      <c r="AB58" s="10">
        <f t="shared" si="19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47" t="b">
        <f>H8=H$26</f>
        <v>0</v>
      </c>
      <c r="I59" s="47" t="b">
        <f t="shared" si="21"/>
        <v>0</v>
      </c>
      <c r="J59" s="47"/>
      <c r="K59" s="47" t="b">
        <f>K8=K$26</f>
        <v>1</v>
      </c>
      <c r="L59" s="47"/>
      <c r="M59" s="47"/>
      <c r="N59" s="10" t="b">
        <f t="shared" si="20"/>
        <v>0</v>
      </c>
      <c r="O59" s="10" t="b">
        <f>AND(O35,SUM(H8,K8)&gt;=SUM(H$4,K$4))</f>
        <v>0</v>
      </c>
      <c r="P59" s="10">
        <f t="shared" si="17"/>
        <v>2</v>
      </c>
      <c r="R59" s="9">
        <v>6</v>
      </c>
      <c r="S59" s="21" t="s">
        <v>199</v>
      </c>
      <c r="T59" s="42" t="b">
        <f>T8=T$26</f>
        <v>0</v>
      </c>
      <c r="U59" s="42" t="b">
        <f t="shared" si="22"/>
        <v>0</v>
      </c>
      <c r="V59" s="42"/>
      <c r="W59" s="42" t="b">
        <f>W8=W$26</f>
        <v>1</v>
      </c>
      <c r="X59" s="42"/>
      <c r="Y59" s="42"/>
      <c r="Z59" s="10" t="b">
        <f t="shared" si="18"/>
        <v>0</v>
      </c>
      <c r="AA59" s="10" t="b">
        <f>AND(AA35,SUM(T8,W8)&gt;=SUM(T$4,W$4))</f>
        <v>0</v>
      </c>
      <c r="AB59" s="10">
        <f t="shared" si="19"/>
        <v>2</v>
      </c>
      <c r="AF59" s="10">
        <v>134194.16061399999</v>
      </c>
    </row>
    <row r="60" spans="1:32" x14ac:dyDescent="0.25">
      <c r="F60" s="9">
        <v>7</v>
      </c>
      <c r="G60" s="21" t="s">
        <v>200</v>
      </c>
      <c r="H60" s="47" t="b">
        <f>H9=H$26</f>
        <v>0</v>
      </c>
      <c r="I60" s="47" t="b">
        <f t="shared" si="21"/>
        <v>0</v>
      </c>
      <c r="J60" s="47"/>
      <c r="K60" s="47"/>
      <c r="L60" s="47" t="b">
        <f>L9=L$26</f>
        <v>1</v>
      </c>
      <c r="M60" s="47"/>
      <c r="N60" s="10" t="b">
        <f t="shared" si="20"/>
        <v>0</v>
      </c>
      <c r="O60" s="10" t="b">
        <f>AND(O36,SUM(I9,L9)&gt;=SUM(I$5,L$5))</f>
        <v>0</v>
      </c>
      <c r="P60" s="10">
        <f t="shared" si="17"/>
        <v>2</v>
      </c>
      <c r="R60" s="9">
        <v>7</v>
      </c>
      <c r="S60" s="21" t="s">
        <v>200</v>
      </c>
      <c r="T60" s="42" t="b">
        <f>T9=T$26</f>
        <v>0</v>
      </c>
      <c r="U60" s="42" t="b">
        <f t="shared" si="22"/>
        <v>0</v>
      </c>
      <c r="V60" s="42"/>
      <c r="W60" s="42"/>
      <c r="X60" s="42" t="b">
        <f>X9=X$26</f>
        <v>1</v>
      </c>
      <c r="Y60" s="42"/>
      <c r="Z60" s="10" t="b">
        <f t="shared" si="18"/>
        <v>0</v>
      </c>
      <c r="AA60" s="10" t="b">
        <f>AND(AA36,SUM(U9,X9)&gt;=SUM(U$5,X$5))</f>
        <v>0</v>
      </c>
      <c r="AB60" s="10">
        <f t="shared" si="19"/>
        <v>2</v>
      </c>
      <c r="AF60" s="10">
        <v>1206420.049998</v>
      </c>
    </row>
    <row r="61" spans="1:32" x14ac:dyDescent="0.25">
      <c r="F61" s="9">
        <v>8</v>
      </c>
      <c r="G61" s="21" t="s">
        <v>201</v>
      </c>
      <c r="H61" s="47" t="b">
        <f>H10=H$26</f>
        <v>0</v>
      </c>
      <c r="I61" s="47" t="b">
        <f t="shared" si="21"/>
        <v>0</v>
      </c>
      <c r="J61" s="47"/>
      <c r="K61" s="47"/>
      <c r="L61" s="47"/>
      <c r="M61" s="47" t="b">
        <f>M10=M$26</f>
        <v>1</v>
      </c>
      <c r="N61" s="10" t="b">
        <f t="shared" si="20"/>
        <v>0</v>
      </c>
      <c r="O61" s="10" t="b">
        <f>AND(O37,SUM(I10,M10)&gt;=SUM(I$6,M$6))</f>
        <v>0</v>
      </c>
      <c r="P61" s="10">
        <f t="shared" si="17"/>
        <v>2</v>
      </c>
      <c r="R61" s="9">
        <v>8</v>
      </c>
      <c r="S61" s="21" t="s">
        <v>201</v>
      </c>
      <c r="T61" s="42" t="b">
        <f>T10=T$26</f>
        <v>0</v>
      </c>
      <c r="U61" s="42" t="b">
        <f t="shared" si="22"/>
        <v>0</v>
      </c>
      <c r="V61" s="42"/>
      <c r="W61" s="42"/>
      <c r="X61" s="42"/>
      <c r="Y61" s="42" t="b">
        <f>Y10=Y$26</f>
        <v>1</v>
      </c>
      <c r="Z61" s="10" t="b">
        <f t="shared" si="18"/>
        <v>0</v>
      </c>
      <c r="AA61" s="10" t="b">
        <f>AND(AA37,SUM(U10,Y10)&gt;=SUM(U$6,Y$6))</f>
        <v>0</v>
      </c>
      <c r="AB61" s="10">
        <f t="shared" si="19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47" t="b">
        <f>H11=H$26</f>
        <v>0</v>
      </c>
      <c r="I62" s="47"/>
      <c r="J62" s="47" t="b">
        <f>J11=J$26</f>
        <v>0</v>
      </c>
      <c r="K62" s="47" t="b">
        <f>K11=K$26</f>
        <v>0</v>
      </c>
      <c r="L62" s="47"/>
      <c r="M62" s="47"/>
      <c r="N62" s="10" t="b">
        <f t="shared" si="20"/>
        <v>0</v>
      </c>
      <c r="O62" s="10" t="b">
        <f>AND(O38,SUM(H11,J11)&gt;=SUM(H$3,J$3),SUM(H11,K11)&gt;=SUM(H$4,K$4))</f>
        <v>0</v>
      </c>
      <c r="P62" s="10">
        <f t="shared" si="17"/>
        <v>3</v>
      </c>
      <c r="R62" s="9">
        <v>9</v>
      </c>
      <c r="S62" s="21" t="s">
        <v>202</v>
      </c>
      <c r="T62" s="42" t="b">
        <f>T11=T$26</f>
        <v>0</v>
      </c>
      <c r="U62" s="42"/>
      <c r="V62" s="42" t="b">
        <f>V11=V$26</f>
        <v>1</v>
      </c>
      <c r="W62" s="42" t="b">
        <f>W11=W$26</f>
        <v>1</v>
      </c>
      <c r="X62" s="42"/>
      <c r="Y62" s="42"/>
      <c r="Z62" s="10" t="b">
        <f t="shared" si="18"/>
        <v>0</v>
      </c>
      <c r="AA62" s="10" t="b">
        <f>AND(AA38,SUM(T11,V11)&gt;=SUM(T$3,V$3),SUM(T11,W11)&gt;=SUM(T$4,W$4))</f>
        <v>0</v>
      </c>
      <c r="AB62" s="10">
        <f t="shared" si="19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47"/>
      <c r="I63" s="47" t="b">
        <f t="shared" ref="I63:I74" si="23">I12=I$26</f>
        <v>0</v>
      </c>
      <c r="J63" s="47"/>
      <c r="K63" s="47"/>
      <c r="L63" s="47" t="b">
        <f>L12=L$26</f>
        <v>0</v>
      </c>
      <c r="M63" s="47" t="b">
        <f>M12=M$26</f>
        <v>0</v>
      </c>
      <c r="N63" s="10" t="b">
        <f t="shared" si="20"/>
        <v>0</v>
      </c>
      <c r="O63" s="10" t="b">
        <f>AND(O39,SUM(I12,L12)&gt;=SUM(I$5,L$5),SUM(I12,M12)&gt;=SUM(I$6,M$6))</f>
        <v>0</v>
      </c>
      <c r="P63" s="10">
        <f t="shared" si="17"/>
        <v>3</v>
      </c>
      <c r="R63" s="9">
        <v>10</v>
      </c>
      <c r="S63" s="21" t="s">
        <v>203</v>
      </c>
      <c r="T63" s="42"/>
      <c r="U63" s="42" t="b">
        <f t="shared" ref="U63:U74" si="24">U12=U$26</f>
        <v>0</v>
      </c>
      <c r="V63" s="42"/>
      <c r="W63" s="42"/>
      <c r="X63" s="42" t="b">
        <f>X12=X$26</f>
        <v>1</v>
      </c>
      <c r="Y63" s="42" t="b">
        <f>Y12=Y$26</f>
        <v>1</v>
      </c>
      <c r="Z63" s="10" t="b">
        <f t="shared" si="18"/>
        <v>0</v>
      </c>
      <c r="AA63" s="10" t="b">
        <f>AND(AA39,SUM(U12,X12)&gt;=SUM(U$5,X$5),SUM(U12,Y12)&gt;=SUM(U$6,Y$6))</f>
        <v>0</v>
      </c>
      <c r="AB63" s="10">
        <f t="shared" si="19"/>
        <v>1</v>
      </c>
      <c r="AF63" s="10">
        <v>424719.79166439403</v>
      </c>
    </row>
    <row r="64" spans="1:32" x14ac:dyDescent="0.25">
      <c r="F64" s="9">
        <v>11</v>
      </c>
      <c r="G64" s="21" t="s">
        <v>204</v>
      </c>
      <c r="H64" s="47" t="b">
        <f t="shared" ref="H64:H74" si="25">H13=H$26</f>
        <v>0</v>
      </c>
      <c r="I64" s="47" t="b">
        <f t="shared" si="23"/>
        <v>0</v>
      </c>
      <c r="J64" s="47" t="b">
        <f>J13=J$26</f>
        <v>0</v>
      </c>
      <c r="K64" s="47" t="b">
        <f>K13=K$26</f>
        <v>0</v>
      </c>
      <c r="L64" s="47"/>
      <c r="M64" s="47"/>
      <c r="N64" s="10" t="b">
        <f t="shared" si="20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7"/>
        <v>4</v>
      </c>
      <c r="R64" s="9">
        <v>11</v>
      </c>
      <c r="S64" s="21" t="s">
        <v>204</v>
      </c>
      <c r="T64" s="42" t="b">
        <f t="shared" ref="T64:T74" si="26">T13=T$26</f>
        <v>0</v>
      </c>
      <c r="U64" s="42" t="b">
        <f t="shared" si="24"/>
        <v>0</v>
      </c>
      <c r="V64" s="42" t="b">
        <f>V13=V$26</f>
        <v>1</v>
      </c>
      <c r="W64" s="42" t="b">
        <f>W13=W$26</f>
        <v>1</v>
      </c>
      <c r="X64" s="42"/>
      <c r="Y64" s="42"/>
      <c r="Z64" s="10" t="b">
        <f t="shared" si="18"/>
        <v>0</v>
      </c>
      <c r="AA64" s="10" t="b">
        <f>AND(AA40, SUM(T13,V13)&gt;=Z3, SUM(T13,W13)&gt;=Z4, SUM(T13:U13,V13)&gt;=Z7, SUM(T13:U13,W13)&gt;=Z8, SUM(T13,V13:W13)&gt;=Z11)</f>
        <v>1</v>
      </c>
      <c r="AB64" s="10">
        <f t="shared" si="19"/>
        <v>2</v>
      </c>
      <c r="AF64" s="10">
        <v>424719.79166439403</v>
      </c>
    </row>
    <row r="65" spans="6:32" x14ac:dyDescent="0.25">
      <c r="F65" s="9">
        <v>12</v>
      </c>
      <c r="G65" s="21" t="s">
        <v>205</v>
      </c>
      <c r="H65" s="47" t="b">
        <f t="shared" si="25"/>
        <v>0</v>
      </c>
      <c r="I65" s="47" t="b">
        <f t="shared" si="23"/>
        <v>0</v>
      </c>
      <c r="J65" s="47"/>
      <c r="K65" s="47"/>
      <c r="L65" s="47" t="b">
        <f>L14=L$26</f>
        <v>0</v>
      </c>
      <c r="M65" s="47" t="b">
        <f>M14=M$26</f>
        <v>0</v>
      </c>
      <c r="N65" s="10" t="b">
        <f t="shared" si="20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7"/>
        <v>4</v>
      </c>
      <c r="R65" s="9">
        <v>12</v>
      </c>
      <c r="S65" s="21" t="s">
        <v>205</v>
      </c>
      <c r="T65" s="42" t="b">
        <f t="shared" si="26"/>
        <v>0</v>
      </c>
      <c r="U65" s="42" t="b">
        <f t="shared" si="24"/>
        <v>0</v>
      </c>
      <c r="V65" s="42"/>
      <c r="W65" s="42"/>
      <c r="X65" s="42" t="b">
        <f>X14=X$26</f>
        <v>1</v>
      </c>
      <c r="Y65" s="47" t="b">
        <f>Y14=Y$26</f>
        <v>1</v>
      </c>
      <c r="Z65" s="10" t="b">
        <f t="shared" si="18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19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47" t="b">
        <f t="shared" si="25"/>
        <v>0</v>
      </c>
      <c r="I66" s="47" t="b">
        <f t="shared" si="23"/>
        <v>0</v>
      </c>
      <c r="J66" s="47" t="b">
        <f>J15=J$26</f>
        <v>0</v>
      </c>
      <c r="K66" s="47"/>
      <c r="L66" s="47" t="b">
        <f>L15=L$26</f>
        <v>0</v>
      </c>
      <c r="M66" s="47"/>
      <c r="N66" s="10" t="b">
        <f t="shared" si="20"/>
        <v>0</v>
      </c>
      <c r="O66" s="10" t="b">
        <f>AND(O42,SUM(H15,J15)&gt;=N3, SUM(I15,L15)&gt;=N5, SUM(H15:I15,J15)&gt;=N7, SUM(H15:I15,L15)&gt;=N9)</f>
        <v>0</v>
      </c>
      <c r="P66" s="10">
        <f t="shared" si="17"/>
        <v>4</v>
      </c>
      <c r="R66" s="9">
        <v>13</v>
      </c>
      <c r="S66" s="21" t="s">
        <v>206</v>
      </c>
      <c r="T66" s="42" t="b">
        <f t="shared" si="26"/>
        <v>0</v>
      </c>
      <c r="U66" s="42" t="b">
        <f t="shared" si="24"/>
        <v>0</v>
      </c>
      <c r="V66" s="42" t="b">
        <f>V15=V$26</f>
        <v>1</v>
      </c>
      <c r="W66" s="42"/>
      <c r="X66" s="47" t="b">
        <f>X15=X$26</f>
        <v>1</v>
      </c>
      <c r="Y66" s="47"/>
      <c r="Z66" s="10" t="b">
        <f t="shared" si="18"/>
        <v>0</v>
      </c>
      <c r="AA66" s="10" t="b">
        <f>AND(AA42,SUM(T15,V15)&gt;=Z3, SUM(U15,X15)&gt;=Z5, SUM(T15:U15,V15)&gt;=Z7, SUM(T15:U15,X15)&gt;=Z9)</f>
        <v>0</v>
      </c>
      <c r="AB66" s="10">
        <f t="shared" si="19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47" t="b">
        <f t="shared" si="25"/>
        <v>0</v>
      </c>
      <c r="I67" s="47" t="b">
        <f t="shared" si="23"/>
        <v>0</v>
      </c>
      <c r="J67" s="47" t="b">
        <f>J16=J$26</f>
        <v>0</v>
      </c>
      <c r="K67" s="47"/>
      <c r="L67" s="47"/>
      <c r="M67" s="47" t="b">
        <f>M16=M$26</f>
        <v>0</v>
      </c>
      <c r="N67" s="10" t="b">
        <f t="shared" si="20"/>
        <v>0</v>
      </c>
      <c r="O67" s="10" t="b">
        <f>AND(O43, SUM(H16,J16)&gt;=N3, SUM(I16,M16)&gt;=N6, SUM(H16:I16,J16)&gt;=N7, SUM(H16:I16,M16)&gt;=N10)</f>
        <v>0</v>
      </c>
      <c r="P67" s="10">
        <f t="shared" si="17"/>
        <v>4</v>
      </c>
      <c r="R67" s="9">
        <v>14</v>
      </c>
      <c r="S67" s="21" t="s">
        <v>207</v>
      </c>
      <c r="T67" s="42" t="b">
        <f t="shared" si="26"/>
        <v>0</v>
      </c>
      <c r="U67" s="42" t="b">
        <f t="shared" si="24"/>
        <v>0</v>
      </c>
      <c r="V67" s="42" t="b">
        <f>V16=V$26</f>
        <v>1</v>
      </c>
      <c r="W67" s="42"/>
      <c r="X67" s="42"/>
      <c r="Y67" s="47" t="b">
        <f>Y16=Y$26</f>
        <v>1</v>
      </c>
      <c r="Z67" s="10" t="b">
        <f t="shared" si="18"/>
        <v>0</v>
      </c>
      <c r="AA67" s="10" t="b">
        <f>AND(AA43, SUM(T16,V16)&gt;=Z3, SUM(U16,Y16)&gt;=Z6, SUM(T16:U16,V16)&gt;=Z7, SUM(T16:U16,Y16)&gt;=Z10)</f>
        <v>0</v>
      </c>
      <c r="AB67" s="10">
        <f t="shared" si="19"/>
        <v>2</v>
      </c>
      <c r="AF67" s="10">
        <v>374719.79166544799</v>
      </c>
    </row>
    <row r="68" spans="6:32" x14ac:dyDescent="0.25">
      <c r="F68" s="9">
        <v>15</v>
      </c>
      <c r="G68" s="21" t="s">
        <v>208</v>
      </c>
      <c r="H68" s="47" t="b">
        <f t="shared" si="25"/>
        <v>0</v>
      </c>
      <c r="I68" s="47" t="b">
        <f t="shared" si="23"/>
        <v>0</v>
      </c>
      <c r="J68" s="47"/>
      <c r="K68" s="47" t="b">
        <f>K17=K$26</f>
        <v>0</v>
      </c>
      <c r="L68" s="47" t="b">
        <f>L17=L$26</f>
        <v>0</v>
      </c>
      <c r="M68" s="47"/>
      <c r="N68" s="10" t="b">
        <f t="shared" si="20"/>
        <v>0</v>
      </c>
      <c r="O68" s="10" t="b">
        <f>AND(O44, SUM(H17,K17)&gt;=N4, SUM(I17,L17)&gt;=N5, SUM(H17:I17,K17)&gt;=N8, SUM(H17:I17,L17)&gt;=N9)</f>
        <v>0</v>
      </c>
      <c r="P68" s="10">
        <f t="shared" si="17"/>
        <v>4</v>
      </c>
      <c r="R68" s="9">
        <v>15</v>
      </c>
      <c r="S68" s="21" t="s">
        <v>208</v>
      </c>
      <c r="T68" s="42" t="b">
        <f t="shared" si="26"/>
        <v>0</v>
      </c>
      <c r="U68" s="42" t="b">
        <f t="shared" si="24"/>
        <v>0</v>
      </c>
      <c r="V68" s="42"/>
      <c r="W68" s="42" t="b">
        <f>W17=W$26</f>
        <v>1</v>
      </c>
      <c r="X68" s="47" t="b">
        <f>X17=X$26</f>
        <v>1</v>
      </c>
      <c r="Y68" s="47"/>
      <c r="Z68" s="10" t="b">
        <f t="shared" si="18"/>
        <v>0</v>
      </c>
      <c r="AA68" s="10" t="b">
        <f>AND(AA44, SUM(T17,W17)&gt;=Z4, SUM(U17,X17)&gt;=Z5, SUM(T17:U17,W17)&gt;=Z8, SUM(T17:U17,X17)&gt;=Z9)</f>
        <v>0</v>
      </c>
      <c r="AB68" s="10">
        <f t="shared" si="19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47" t="b">
        <f t="shared" si="25"/>
        <v>0</v>
      </c>
      <c r="I69" s="47" t="b">
        <f t="shared" si="23"/>
        <v>0</v>
      </c>
      <c r="J69" s="47"/>
      <c r="K69" s="47" t="b">
        <f>K18=K$26</f>
        <v>0</v>
      </c>
      <c r="L69" s="47"/>
      <c r="M69" s="47" t="b">
        <f>M18=M$26</f>
        <v>0</v>
      </c>
      <c r="N69" s="10" t="b">
        <f t="shared" si="20"/>
        <v>0</v>
      </c>
      <c r="O69" s="10" t="b">
        <f>AND(O45, SUM(H18,K18)&gt;=N4, SUM(I18,M18)&gt;=N6, SUM(H18:I18,K18)&gt;=N8, SUM(H18:I18,M18)&gt;=N10)</f>
        <v>0</v>
      </c>
      <c r="P69" s="10">
        <f t="shared" si="17"/>
        <v>4</v>
      </c>
      <c r="R69" s="9">
        <v>16</v>
      </c>
      <c r="S69" s="21" t="s">
        <v>209</v>
      </c>
      <c r="T69" s="42" t="b">
        <f t="shared" si="26"/>
        <v>0</v>
      </c>
      <c r="U69" s="42" t="b">
        <f t="shared" si="24"/>
        <v>0</v>
      </c>
      <c r="V69" s="42"/>
      <c r="W69" s="42" t="b">
        <f>W18=W$26</f>
        <v>1</v>
      </c>
      <c r="X69" s="42"/>
      <c r="Y69" s="47" t="b">
        <f>Y18=Y$26</f>
        <v>1</v>
      </c>
      <c r="Z69" s="10" t="b">
        <f t="shared" si="18"/>
        <v>0</v>
      </c>
      <c r="AA69" s="10" t="b">
        <f>AND(AA45, SUM(T18,W18)&gt;=Z4, SUM(U18,Y18)&gt;=Z6, SUM(T18:U18,W18)&gt;=Z8, SUM(T18:U18,Y18)&gt;=Z10)</f>
        <v>0</v>
      </c>
      <c r="AB69" s="10">
        <f t="shared" si="19"/>
        <v>2</v>
      </c>
      <c r="AF69" s="10">
        <v>136338.45552600001</v>
      </c>
    </row>
    <row r="70" spans="6:32" x14ac:dyDescent="0.25">
      <c r="F70" s="9">
        <v>17</v>
      </c>
      <c r="G70" s="21" t="s">
        <v>210</v>
      </c>
      <c r="H70" s="47" t="b">
        <f t="shared" si="25"/>
        <v>0</v>
      </c>
      <c r="I70" s="47" t="b">
        <f t="shared" si="23"/>
        <v>0</v>
      </c>
      <c r="J70" s="47" t="b">
        <f>J19=J$26</f>
        <v>0</v>
      </c>
      <c r="K70" s="47" t="b">
        <f>K19=K$26</f>
        <v>0</v>
      </c>
      <c r="L70" s="47" t="b">
        <f>L19=L$26</f>
        <v>0</v>
      </c>
      <c r="M70" s="47"/>
      <c r="N70" s="10" t="b">
        <f t="shared" si="20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7"/>
        <v>5</v>
      </c>
      <c r="R70" s="9">
        <v>17</v>
      </c>
      <c r="S70" s="21" t="s">
        <v>210</v>
      </c>
      <c r="T70" s="42" t="b">
        <f t="shared" si="26"/>
        <v>0</v>
      </c>
      <c r="U70" s="42" t="b">
        <f t="shared" si="24"/>
        <v>0</v>
      </c>
      <c r="V70" s="42" t="b">
        <f>V19=V$26</f>
        <v>1</v>
      </c>
      <c r="W70" s="42" t="b">
        <f>W19=W$26</f>
        <v>1</v>
      </c>
      <c r="X70" s="42" t="b">
        <f>X19=X$26</f>
        <v>1</v>
      </c>
      <c r="Y70" s="47"/>
      <c r="Z70" s="10" t="b">
        <f t="shared" si="18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1</v>
      </c>
      <c r="AB70" s="10">
        <f t="shared" si="19"/>
        <v>2</v>
      </c>
      <c r="AF70" s="10">
        <v>1210840.625</v>
      </c>
    </row>
    <row r="71" spans="6:32" x14ac:dyDescent="0.25">
      <c r="F71" s="9">
        <v>18</v>
      </c>
      <c r="G71" s="21" t="s">
        <v>211</v>
      </c>
      <c r="H71" s="47" t="b">
        <f t="shared" si="25"/>
        <v>0</v>
      </c>
      <c r="I71" s="47" t="b">
        <f t="shared" si="23"/>
        <v>0</v>
      </c>
      <c r="J71" s="47" t="b">
        <f>J20=J$26</f>
        <v>0</v>
      </c>
      <c r="K71" s="47" t="b">
        <f>K20=K$26</f>
        <v>0</v>
      </c>
      <c r="L71" s="47"/>
      <c r="M71" s="47" t="b">
        <f>M20=M$26</f>
        <v>0</v>
      </c>
      <c r="N71" s="10" t="b">
        <f t="shared" si="20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7"/>
        <v>5</v>
      </c>
      <c r="R71" s="9">
        <v>18</v>
      </c>
      <c r="S71" s="21" t="s">
        <v>211</v>
      </c>
      <c r="T71" s="42" t="b">
        <f t="shared" si="26"/>
        <v>0</v>
      </c>
      <c r="U71" s="42" t="b">
        <f t="shared" si="24"/>
        <v>0</v>
      </c>
      <c r="V71" s="42" t="b">
        <f>V20=V$26</f>
        <v>1</v>
      </c>
      <c r="W71" s="42" t="b">
        <f>W20=W$26</f>
        <v>1</v>
      </c>
      <c r="X71" s="42"/>
      <c r="Y71" s="47" t="b">
        <f>Y20=Y$26</f>
        <v>1</v>
      </c>
      <c r="Z71" s="10" t="b">
        <f t="shared" si="18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1</v>
      </c>
      <c r="AB71" s="10">
        <f t="shared" si="19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47" t="b">
        <f t="shared" si="25"/>
        <v>0</v>
      </c>
      <c r="I72" s="47" t="b">
        <f t="shared" si="23"/>
        <v>0</v>
      </c>
      <c r="J72" s="47" t="b">
        <f>J21=J$26</f>
        <v>0</v>
      </c>
      <c r="K72" s="47"/>
      <c r="L72" s="47" t="b">
        <f>L21=L$26</f>
        <v>0</v>
      </c>
      <c r="M72" s="47" t="b">
        <f>M21=M$26</f>
        <v>0</v>
      </c>
      <c r="N72" s="10" t="b">
        <f t="shared" si="20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7"/>
        <v>5</v>
      </c>
      <c r="R72" s="9">
        <v>19</v>
      </c>
      <c r="S72" s="21" t="s">
        <v>212</v>
      </c>
      <c r="T72" s="42" t="b">
        <f t="shared" si="26"/>
        <v>0</v>
      </c>
      <c r="U72" s="42" t="b">
        <f t="shared" si="24"/>
        <v>0</v>
      </c>
      <c r="V72" s="42" t="b">
        <f>V21=V$26</f>
        <v>1</v>
      </c>
      <c r="W72" s="42"/>
      <c r="X72" s="42" t="b">
        <f>X21=X$26</f>
        <v>1</v>
      </c>
      <c r="Y72" s="47" t="b">
        <f>Y21=Y$26</f>
        <v>1</v>
      </c>
      <c r="Z72" s="10" t="b">
        <f t="shared" si="18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1</v>
      </c>
      <c r="AB72" s="10">
        <f t="shared" si="19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47" t="b">
        <f t="shared" si="25"/>
        <v>0</v>
      </c>
      <c r="I73" s="47" t="b">
        <f t="shared" si="23"/>
        <v>0</v>
      </c>
      <c r="J73" s="47"/>
      <c r="K73" s="47" t="b">
        <f>K22=K$26</f>
        <v>0</v>
      </c>
      <c r="L73" s="47" t="b">
        <f>L22=L$26</f>
        <v>0</v>
      </c>
      <c r="M73" s="47" t="b">
        <f>M22=M$26</f>
        <v>0</v>
      </c>
      <c r="N73" s="10" t="b">
        <f t="shared" si="20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7"/>
        <v>5</v>
      </c>
      <c r="R73" s="9">
        <v>20</v>
      </c>
      <c r="S73" s="21" t="s">
        <v>219</v>
      </c>
      <c r="T73" s="42" t="b">
        <f t="shared" si="26"/>
        <v>0</v>
      </c>
      <c r="U73" s="42" t="b">
        <f t="shared" si="24"/>
        <v>0</v>
      </c>
      <c r="V73" s="42"/>
      <c r="W73" s="42" t="b">
        <f>W22=W$26</f>
        <v>1</v>
      </c>
      <c r="X73" s="42" t="b">
        <f>X22=X$26</f>
        <v>1</v>
      </c>
      <c r="Y73" s="47" t="b">
        <f>Y22=Y$26</f>
        <v>1</v>
      </c>
      <c r="Z73" s="10" t="b">
        <f t="shared" si="18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1</v>
      </c>
      <c r="AB73" s="10">
        <f t="shared" si="19"/>
        <v>2</v>
      </c>
      <c r="AF73" s="10">
        <v>424693.05416439398</v>
      </c>
    </row>
    <row r="74" spans="6:32" x14ac:dyDescent="0.25">
      <c r="F74" s="9">
        <v>21</v>
      </c>
      <c r="G74" s="21" t="s">
        <v>213</v>
      </c>
      <c r="H74" s="47" t="b">
        <f t="shared" si="25"/>
        <v>0</v>
      </c>
      <c r="I74" s="47" t="b">
        <f t="shared" si="23"/>
        <v>0</v>
      </c>
      <c r="J74" s="47" t="b">
        <f>J23=J$26</f>
        <v>0</v>
      </c>
      <c r="K74" s="47" t="b">
        <f>K23=K$26</f>
        <v>0</v>
      </c>
      <c r="L74" s="47" t="b">
        <f>L23=L$26</f>
        <v>0</v>
      </c>
      <c r="M74" s="47" t="b">
        <f>M23=M$26</f>
        <v>0</v>
      </c>
      <c r="N74" s="10" t="b">
        <f t="shared" si="20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7"/>
        <v>6</v>
      </c>
      <c r="R74" s="9">
        <v>21</v>
      </c>
      <c r="S74" s="21" t="s">
        <v>213</v>
      </c>
      <c r="T74" s="42" t="b">
        <f t="shared" si="26"/>
        <v>1</v>
      </c>
      <c r="U74" s="42" t="b">
        <f t="shared" si="24"/>
        <v>1</v>
      </c>
      <c r="V74" s="42" t="b">
        <f>V23=V$26</f>
        <v>1</v>
      </c>
      <c r="W74" s="42" t="b">
        <f>W23=W$26</f>
        <v>1</v>
      </c>
      <c r="X74" s="42" t="b">
        <f>X23=X$26</f>
        <v>1</v>
      </c>
      <c r="Y74" s="47" t="b">
        <f>Y23=Y$26</f>
        <v>1</v>
      </c>
      <c r="Z74" s="10" t="b">
        <f t="shared" si="18"/>
        <v>1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1</v>
      </c>
      <c r="AB74" s="10">
        <f t="shared" si="19"/>
        <v>0</v>
      </c>
      <c r="AF74" s="10">
        <v>424693.05416439398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374693.05416544899</v>
      </c>
    </row>
    <row r="79" spans="6:32" x14ac:dyDescent="0.25">
      <c r="AF79" s="10">
        <v>136437.26111399999</v>
      </c>
    </row>
    <row r="80" spans="6:32" x14ac:dyDescent="0.25">
      <c r="AF80" s="10">
        <v>1210920.8374999999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319829.85916698503</v>
      </c>
    </row>
    <row r="84" spans="32:32" x14ac:dyDescent="0.25">
      <c r="AF84" s="10">
        <v>542636.23913600005</v>
      </c>
    </row>
    <row r="85" spans="32:32" x14ac:dyDescent="0.25">
      <c r="AF85" s="10">
        <v>269829.859168644</v>
      </c>
    </row>
    <row r="86" spans="32:32" x14ac:dyDescent="0.25">
      <c r="AF86" s="10">
        <v>269829.859168644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119381.21073999999</v>
      </c>
    </row>
    <row r="90" spans="32:32" x14ac:dyDescent="0.25">
      <c r="AF90" s="10">
        <v>1150510.4225000001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531607.74260999996</v>
      </c>
    </row>
    <row r="94" spans="32:32" x14ac:dyDescent="0.25">
      <c r="AF94" s="10">
        <v>318647.74666769098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268647.74666929699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268647.74666929699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123802.341184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1154056.759998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379446.20687549998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379446.20687549998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329446.20687549998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329446.20687549998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119357.270414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1182215.1724980001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377231.419375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377231.419375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327231.419375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327231.419375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123708.6354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1191074.3225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375974.65937499999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375974.65937499999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325974.65937499999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325974.65937499999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129114.8453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1196101.3625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376003.94124999997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376003.94124999997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326003.94124999997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326003.94124999997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129106.701204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1195984.2350000001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376007.56374999997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376007.56374999997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326007.56374999997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326007.56374999997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128975.56961000001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1195969.7450000001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375999.88937599998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375999.88937599998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325999.88937599998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325999.88937599998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129072.77048799999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1196000.4424960001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348629.90099911601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348629.90099911601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298629.90100101201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298629.90100101201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298629.90100101201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114286.55091200001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1171850.4950000001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348651.59999911499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348651.59999911499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298651.60000101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298651.60000101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298651.60000101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114234.425376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1171742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347743.04849954398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347743.04849954398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297743.04850145098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297743.04850145098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297743.04850145098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116480.780958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1176284.757498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347744.60699914501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347744.60699914501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297744.60700105102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297744.60700105102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297744.60700105102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116498.19597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1176276.9650000001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329652.04333332699</v>
      </c>
    </row>
    <row r="204" spans="7:32" x14ac:dyDescent="0.25">
      <c r="AF204" s="10">
        <v>329652.04333332699</v>
      </c>
    </row>
    <row r="205" spans="7:32" x14ac:dyDescent="0.25">
      <c r="AF205" s="10">
        <v>279652.04333150701</v>
      </c>
    </row>
    <row r="206" spans="7:32" x14ac:dyDescent="0.25">
      <c r="AF206" s="10">
        <v>279652.04333150701</v>
      </c>
    </row>
    <row r="207" spans="7:32" x14ac:dyDescent="0.25">
      <c r="AF207" s="10">
        <v>279652.04333150701</v>
      </c>
    </row>
    <row r="208" spans="7:32" x14ac:dyDescent="0.25">
      <c r="AF208" s="10">
        <v>279652.04333150701</v>
      </c>
    </row>
    <row r="209" spans="32:32" x14ac:dyDescent="0.25">
      <c r="AF209" s="10">
        <v>101674.17565999999</v>
      </c>
    </row>
    <row r="210" spans="32:32" x14ac:dyDescent="0.25">
      <c r="AF210" s="10">
        <v>1152087.73999999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485482.65750199999</v>
      </c>
    </row>
    <row r="214" spans="32:32" x14ac:dyDescent="0.25">
      <c r="AF214" s="10">
        <v>542451.17522600002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134285.961258</v>
      </c>
    </row>
    <row r="220" spans="32:32" x14ac:dyDescent="0.25">
      <c r="AF220" s="10">
        <v>1194516.342498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485625.22499999998</v>
      </c>
    </row>
    <row r="224" spans="32:32" x14ac:dyDescent="0.25">
      <c r="AF224" s="10">
        <v>542644.37669800001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134170.64036399999</v>
      </c>
    </row>
    <row r="230" spans="32:32" x14ac:dyDescent="0.25">
      <c r="AF230" s="10">
        <v>1194373.7749999999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531623.23022799997</v>
      </c>
    </row>
    <row r="234" spans="32:32" x14ac:dyDescent="0.25">
      <c r="AF234" s="10">
        <v>481886.12250400003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136366.98577599999</v>
      </c>
    </row>
    <row r="240" spans="32:32" x14ac:dyDescent="0.25">
      <c r="AF240" s="10">
        <v>1198112.8774959999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531696.73078800004</v>
      </c>
    </row>
    <row r="244" spans="32:32" x14ac:dyDescent="0.25">
      <c r="AF244" s="10">
        <v>481911.1275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136315.37064400001</v>
      </c>
    </row>
    <row r="250" spans="32:32" x14ac:dyDescent="0.25">
      <c r="AF250" s="10">
        <v>1198087.8725000001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531854.16250099998</v>
      </c>
    </row>
    <row r="254" spans="32:32" x14ac:dyDescent="0.25">
      <c r="AF254" s="10">
        <v>531854.16250099998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134101.820182</v>
      </c>
    </row>
    <row r="260" spans="32:32" x14ac:dyDescent="0.25">
      <c r="AF260" s="10">
        <v>1206290.674998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531768.73</v>
      </c>
    </row>
    <row r="264" spans="32:32" x14ac:dyDescent="0.25">
      <c r="AF264" s="10">
        <v>531768.73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134150.044876</v>
      </c>
    </row>
    <row r="270" spans="32:32" x14ac:dyDescent="0.25">
      <c r="AF270" s="10">
        <v>1206461.54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529603.16500000004</v>
      </c>
    </row>
    <row r="274" spans="32:32" x14ac:dyDescent="0.25">
      <c r="AF274" s="10">
        <v>529603.16500000004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136325.46520400001</v>
      </c>
    </row>
    <row r="280" spans="32:32" x14ac:dyDescent="0.25">
      <c r="AF280" s="10">
        <v>1210792.67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529569.83125100005</v>
      </c>
    </row>
    <row r="284" spans="32:32" x14ac:dyDescent="0.25">
      <c r="AF284" s="10">
        <v>529569.83125100005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136316.5999</v>
      </c>
    </row>
    <row r="290" spans="32:32" x14ac:dyDescent="0.25">
      <c r="AF290" s="10">
        <v>1210859.3374979999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529575.43999999994</v>
      </c>
    </row>
    <row r="294" spans="32:32" x14ac:dyDescent="0.25">
      <c r="AF294" s="10">
        <v>542732.83987200004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119327.03028599999</v>
      </c>
    </row>
    <row r="300" spans="32:32" x14ac:dyDescent="0.25">
      <c r="AF300" s="10">
        <v>1150422.56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531690.16823800001</v>
      </c>
    </row>
    <row r="304" spans="32:32" x14ac:dyDescent="0.25">
      <c r="AF304" s="10">
        <v>526000.65500599996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123753.665786</v>
      </c>
    </row>
    <row r="310" spans="32:32" x14ac:dyDescent="0.25">
      <c r="AF310" s="10">
        <v>1153997.3449939999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543952.05875099998</v>
      </c>
    </row>
    <row r="314" spans="32:32" x14ac:dyDescent="0.25">
      <c r="AF314" s="10">
        <v>543952.05875099998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119346.48568</v>
      </c>
    </row>
    <row r="320" spans="32:32" x14ac:dyDescent="0.25">
      <c r="AF320" s="10">
        <v>1182093.882498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539494.15625</v>
      </c>
    </row>
    <row r="324" spans="32:32" x14ac:dyDescent="0.25">
      <c r="AF324" s="10">
        <v>539494.15625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123684.96550999999</v>
      </c>
    </row>
    <row r="330" spans="32:32" x14ac:dyDescent="0.25">
      <c r="AF330" s="10">
        <v>1191009.6875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536999.98250000004</v>
      </c>
    </row>
    <row r="334" spans="32:32" x14ac:dyDescent="0.25">
      <c r="AF334" s="10">
        <v>536999.98250000004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129097.311156</v>
      </c>
    </row>
    <row r="340" spans="32:32" x14ac:dyDescent="0.25">
      <c r="AF340" s="10">
        <v>1195998.0349999999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537052.85375000001</v>
      </c>
    </row>
    <row r="344" spans="32:32" x14ac:dyDescent="0.25">
      <c r="AF344" s="10">
        <v>537052.85375000001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128986.80541</v>
      </c>
    </row>
    <row r="350" spans="32:32" x14ac:dyDescent="0.25">
      <c r="AF350" s="10">
        <v>1195892.2925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536943.79250099999</v>
      </c>
    </row>
    <row r="354" spans="32:32" x14ac:dyDescent="0.25">
      <c r="AF354" s="10">
        <v>536943.79250099999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129180.006262</v>
      </c>
    </row>
    <row r="360" spans="32:32" x14ac:dyDescent="0.25">
      <c r="AF360" s="10">
        <v>1196110.414998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536998.94750000001</v>
      </c>
    </row>
    <row r="364" spans="32:32" x14ac:dyDescent="0.25">
      <c r="AF364" s="10">
        <v>536998.94750000001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129124.13136</v>
      </c>
    </row>
    <row r="370" spans="32:32" x14ac:dyDescent="0.25">
      <c r="AF370" s="10">
        <v>1196000.105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549124.90125</v>
      </c>
    </row>
    <row r="374" spans="32:32" x14ac:dyDescent="0.25">
      <c r="AF374" s="10">
        <v>549124.90125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114213.21499399999</v>
      </c>
    </row>
    <row r="380" spans="32:32" x14ac:dyDescent="0.25">
      <c r="AF380" s="10">
        <v>1171747.1975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549036.81375099998</v>
      </c>
    </row>
    <row r="384" spans="32:32" x14ac:dyDescent="0.25">
      <c r="AF384" s="10">
        <v>549036.81375099998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114384.066272</v>
      </c>
    </row>
    <row r="390" spans="32:32" x14ac:dyDescent="0.25">
      <c r="AF390" s="10">
        <v>1171923.372498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546946.91625000001</v>
      </c>
    </row>
    <row r="394" spans="32:32" x14ac:dyDescent="0.25">
      <c r="AF394" s="10">
        <v>546946.91625000001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116336.46460799999</v>
      </c>
    </row>
    <row r="400" spans="32:32" x14ac:dyDescent="0.25">
      <c r="AF400" s="10">
        <v>1176103.1675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546799.95750000002</v>
      </c>
    </row>
    <row r="404" spans="32:32" x14ac:dyDescent="0.25">
      <c r="AF404" s="10">
        <v>546799.95750000002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116549.91602400001</v>
      </c>
    </row>
    <row r="410" spans="32:32" x14ac:dyDescent="0.25">
      <c r="AF410" s="10">
        <v>1176397.085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558987.04749999999</v>
      </c>
    </row>
    <row r="414" spans="32:32" x14ac:dyDescent="0.25">
      <c r="AF414" s="10">
        <v>558987.04749999999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101654.525632</v>
      </c>
    </row>
    <row r="420" spans="32:32" x14ac:dyDescent="0.25">
      <c r="AF420" s="10">
        <v>1152021.905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myer_vals</vt:lpstr>
      <vt:lpstr>alphas</vt:lpstr>
      <vt:lpstr>coal_analysis</vt:lpstr>
      <vt:lpstr>M vs T (bst)</vt:lpstr>
      <vt:lpstr>M vs T res</vt:lpstr>
      <vt:lpstr>assembler</vt:lpstr>
      <vt:lpstr>Sheet1</vt:lpstr>
      <vt:lpstr>EQ and SS res</vt:lpstr>
      <vt:lpstr>EQ and SS (def)</vt:lpstr>
      <vt:lpstr>EQ and SS (s1)</vt:lpstr>
      <vt:lpstr>EQ and SS (s2)</vt:lpstr>
      <vt:lpstr>EQ and SS (s3)</vt:lpstr>
      <vt:lpstr>EQ and SS (z1)</vt:lpstr>
      <vt:lpstr>EQ and SS (z3)</vt:lpstr>
      <vt:lpstr>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2021-03-27T19:58:34Z</dcterms:created>
  <dcterms:modified xsi:type="dcterms:W3CDTF">2021-05-15T12:04:35Z</dcterms:modified>
</cp:coreProperties>
</file>