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0310" windowHeight="7260" activeTab="2"/>
  </bookViews>
  <sheets>
    <sheet name="Sheet1 (3)" sheetId="4" r:id="rId1"/>
    <sheet name="Week 0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(3)'!$Y$3:$AB$34</definedName>
    <definedName name="_xlnm._FilterDatabase" localSheetId="3" hidden="1">'Taxa Ocup Camas'!$AA$3:$AD$40</definedName>
    <definedName name="_xlnm._FilterDatabase" localSheetId="1" hidden="1">'Week 01'!$U$2:$V$25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7" l="1"/>
  <c r="D33" i="7"/>
  <c r="F33" i="7"/>
  <c r="F4" i="4" l="1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R22" i="10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30" i="7" l="1"/>
  <c r="S29" i="7"/>
  <c r="S28" i="7"/>
  <c r="S27" i="7"/>
  <c r="S26" i="7"/>
  <c r="S25" i="7"/>
  <c r="S24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F24" i="4"/>
  <c r="F27" i="10" s="1"/>
  <c r="Q24" i="4" l="1"/>
  <c r="R24" i="4"/>
  <c r="K27" i="10"/>
  <c r="O24" i="4"/>
  <c r="N34" i="10" l="1"/>
  <c r="O35" i="10" l="1"/>
  <c r="G11" i="6"/>
  <c r="S32" i="7" l="1"/>
  <c r="R32" i="7"/>
  <c r="S31" i="7"/>
  <c r="R31" i="7"/>
  <c r="R30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R30" i="4" s="1"/>
  <c r="K31" i="4"/>
  <c r="R31" i="4" s="1"/>
  <c r="G33" i="7"/>
  <c r="P27" i="10"/>
  <c r="O30" i="4" l="1"/>
  <c r="Q30" i="4"/>
  <c r="K34" i="10"/>
  <c r="F25" i="4"/>
  <c r="F28" i="10" s="1"/>
  <c r="K25" i="4"/>
  <c r="K28" i="10" l="1"/>
  <c r="R25" i="4"/>
  <c r="S28" i="10"/>
  <c r="Q28" i="10"/>
  <c r="S34" i="10"/>
  <c r="Q34" i="10"/>
  <c r="O25" i="4"/>
  <c r="Q25" i="4"/>
  <c r="Q27" i="10" l="1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3" i="4" l="1"/>
  <c r="F32" i="4"/>
  <c r="E5" i="6" l="1"/>
  <c r="D34" i="4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2" i="4"/>
  <c r="R32" i="4" s="1"/>
  <c r="N33" i="7" l="1"/>
  <c r="O33" i="7"/>
  <c r="K33" i="7"/>
  <c r="L33" i="7"/>
  <c r="P33" i="7"/>
  <c r="M33" i="7"/>
  <c r="Q33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N34" i="4"/>
  <c r="M34" i="4"/>
  <c r="V34" i="4" s="1"/>
  <c r="L34" i="4"/>
  <c r="J34" i="4"/>
  <c r="I34" i="4"/>
  <c r="U34" i="4" s="1"/>
  <c r="H34" i="4"/>
  <c r="G34" i="4"/>
  <c r="E34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0" i="10"/>
  <c r="V40" i="10"/>
  <c r="U40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O40" i="10"/>
  <c r="P23" i="10"/>
  <c r="P35" i="10"/>
  <c r="N18" i="10"/>
  <c r="P18" i="10" s="1"/>
  <c r="P8" i="10"/>
  <c r="H18" i="10"/>
  <c r="H40" i="10" s="1"/>
  <c r="I18" i="10"/>
  <c r="I40" i="10" s="1"/>
  <c r="W40" i="10" s="1"/>
  <c r="W8" i="10"/>
  <c r="G18" i="10"/>
  <c r="G40" i="10" s="1"/>
  <c r="J18" i="10"/>
  <c r="J40" i="10" s="1"/>
  <c r="E18" i="10"/>
  <c r="E40" i="10" s="1"/>
  <c r="L18" i="10"/>
  <c r="L40" i="10" s="1"/>
  <c r="M18" i="10"/>
  <c r="M40" i="10" s="1"/>
  <c r="D18" i="10"/>
  <c r="D40" i="10" s="1"/>
  <c r="P39" i="10"/>
  <c r="N40" i="10" l="1"/>
  <c r="P40" i="10" s="1"/>
  <c r="X40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R33" i="4" s="1"/>
  <c r="H4" i="6"/>
  <c r="G4" i="6"/>
  <c r="F4" i="6"/>
  <c r="D4" i="6"/>
  <c r="F38" i="10" l="1"/>
  <c r="F36" i="10"/>
  <c r="O33" i="4"/>
  <c r="K38" i="10"/>
  <c r="K36" i="10"/>
  <c r="Q33" i="4"/>
  <c r="O31" i="4"/>
  <c r="Q31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6" i="4"/>
  <c r="R26" i="4" s="1"/>
  <c r="K27" i="4"/>
  <c r="R27" i="4" s="1"/>
  <c r="K28" i="4"/>
  <c r="R28" i="4" s="1"/>
  <c r="K29" i="4"/>
  <c r="R29" i="4" s="1"/>
  <c r="C11" i="6" l="1"/>
  <c r="F39" i="10"/>
  <c r="C10" i="6"/>
  <c r="K22" i="10"/>
  <c r="T22" i="10" s="1"/>
  <c r="K19" i="10"/>
  <c r="S19" i="10" s="1"/>
  <c r="K20" i="10"/>
  <c r="S20" i="10" s="1"/>
  <c r="K26" i="10"/>
  <c r="T26" i="10" s="1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29" i="10" l="1"/>
  <c r="Q29" i="10" s="1"/>
  <c r="K35" i="10"/>
  <c r="T24" i="10"/>
  <c r="T19" i="10"/>
  <c r="Q24" i="10"/>
  <c r="S24" i="10"/>
  <c r="F17" i="10"/>
  <c r="F13" i="10"/>
  <c r="K34" i="4"/>
  <c r="R34" i="4" s="1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0" i="10"/>
  <c r="S35" i="10"/>
  <c r="Q35" i="10"/>
  <c r="Q8" i="10"/>
  <c r="K18" i="10"/>
  <c r="K40" i="10" s="1"/>
  <c r="S8" i="10"/>
  <c r="T8" i="10"/>
  <c r="O23" i="4"/>
  <c r="F23" i="4"/>
  <c r="F26" i="10" l="1"/>
  <c r="AC40" i="10"/>
  <c r="S18" i="10"/>
  <c r="Q18" i="10"/>
  <c r="O29" i="4"/>
  <c r="O28" i="4"/>
  <c r="O27" i="4"/>
  <c r="F27" i="4"/>
  <c r="F28" i="4"/>
  <c r="F29" i="4"/>
  <c r="F32" i="10" l="1"/>
  <c r="F31" i="10"/>
  <c r="F33" i="10"/>
  <c r="S40" i="10"/>
  <c r="T40" i="10"/>
  <c r="Q40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3" i="7" l="1"/>
  <c r="F8" i="4" l="1"/>
  <c r="E4" i="6" s="1"/>
  <c r="F9" i="10" l="1"/>
  <c r="AD9" i="10" s="1"/>
  <c r="Q34" i="4"/>
  <c r="Q8" i="4"/>
  <c r="Z8" i="4"/>
  <c r="AA8" i="4" s="1"/>
  <c r="AB8" i="4" s="1"/>
  <c r="O8" i="4"/>
  <c r="F26" i="4"/>
  <c r="E11" i="6" l="1"/>
  <c r="E14" i="6" s="1"/>
  <c r="F34" i="4"/>
  <c r="J33" i="7"/>
  <c r="I33" i="7"/>
  <c r="H33" i="7"/>
  <c r="F18" i="10"/>
  <c r="F30" i="10"/>
  <c r="F35" i="10" s="1"/>
  <c r="O34" i="4"/>
  <c r="Y34" i="4"/>
  <c r="R33" i="7" l="1"/>
  <c r="AD30" i="10"/>
  <c r="H10" i="6"/>
  <c r="F40" i="10" l="1"/>
  <c r="AD40" i="10" s="1"/>
  <c r="H11" i="6" l="1"/>
  <c r="H14" i="6" l="1"/>
  <c r="D43" i="6" l="1"/>
  <c r="C43" i="6" l="1"/>
  <c r="Z26" i="4" l="1"/>
  <c r="C9" i="6" l="1"/>
  <c r="AA26" i="4" l="1"/>
  <c r="AB26" i="4" s="1"/>
  <c r="O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4" i="4"/>
  <c r="C44" i="6"/>
  <c r="C14" i="6"/>
  <c r="J10" i="6" s="1"/>
  <c r="E44" i="6" l="1"/>
  <c r="AA34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4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<sst xmlns="http://schemas.openxmlformats.org/spreadsheetml/2006/main" count="283" uniqueCount="113">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</sst>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9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9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5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54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53" xfId="0" applyNumberFormat="1" applyFont="1" applyFill="1" applyBorder="1" applyAlignment="1">
      <alignment horizontal="center" vertic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0" fillId="12" borderId="0" xfId="0" applyFill="1"/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="82" zoomScaleNormal="82" workbookViewId="0">
      <pane xSplit="3" ySplit="3" topLeftCell="D22" activePane="bottomRight" state="frozen"/>
      <selection pane="topRight" activeCell="D1" sqref="D1"/>
      <selection pane="bottomLeft" activeCell="A6" sqref="A6"/>
      <selection pane="bottomRight" activeCell="A3" sqref="A3:XFD22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1:30" x14ac:dyDescent="0.35">
      <c r="Y1" s="25" t="s">
        <v>68</v>
      </c>
    </row>
    <row r="2" spans="1:30" ht="29.5" customHeight="1" x14ac:dyDescent="0.35">
      <c r="B2" s="355" t="s">
        <v>41</v>
      </c>
      <c r="C2" s="348" t="s">
        <v>30</v>
      </c>
      <c r="D2" s="348" t="s">
        <v>1</v>
      </c>
      <c r="E2" s="348"/>
      <c r="F2" s="348"/>
      <c r="G2" s="348"/>
      <c r="H2" s="348"/>
      <c r="I2" s="348" t="s">
        <v>2</v>
      </c>
      <c r="J2" s="348"/>
      <c r="K2" s="348"/>
      <c r="L2" s="348"/>
      <c r="M2" s="348"/>
      <c r="N2" s="348" t="s">
        <v>3</v>
      </c>
      <c r="O2" s="348" t="s">
        <v>4</v>
      </c>
      <c r="P2" s="348" t="s">
        <v>31</v>
      </c>
      <c r="Q2" s="350" t="s">
        <v>32</v>
      </c>
      <c r="U2" s="347" t="s">
        <v>35</v>
      </c>
      <c r="V2" s="347" t="s">
        <v>36</v>
      </c>
      <c r="W2" s="42"/>
    </row>
    <row r="3" spans="1:30" ht="19.399999999999999" customHeight="1" thickBot="1" x14ac:dyDescent="0.4">
      <c r="B3" s="356"/>
      <c r="C3" s="349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49"/>
      <c r="O3" s="349"/>
      <c r="P3" s="349"/>
      <c r="Q3" s="351"/>
      <c r="S3" s="11" t="s">
        <v>37</v>
      </c>
      <c r="T3" s="11" t="s">
        <v>38</v>
      </c>
      <c r="U3" s="347"/>
      <c r="V3" s="347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1:30" ht="19.5" customHeight="1" thickBot="1" x14ac:dyDescent="0.4">
      <c r="B4" s="352" t="s">
        <v>21</v>
      </c>
      <c r="C4" s="230" t="s">
        <v>102</v>
      </c>
      <c r="D4" s="90">
        <v>1</v>
      </c>
      <c r="E4" s="90">
        <v>0</v>
      </c>
      <c r="F4" s="90">
        <f t="shared" ref="F4:F33" si="0">SUM(D4:E4)</f>
        <v>1</v>
      </c>
      <c r="G4" s="90">
        <v>2</v>
      </c>
      <c r="H4" s="90">
        <v>0</v>
      </c>
      <c r="I4" s="90">
        <v>124</v>
      </c>
      <c r="J4" s="90">
        <v>0</v>
      </c>
      <c r="K4" s="90">
        <f t="shared" ref="K4:K33" si="1">J4+I4</f>
        <v>124</v>
      </c>
      <c r="L4" s="90">
        <v>123</v>
      </c>
      <c r="M4" s="90">
        <v>0</v>
      </c>
      <c r="N4" s="90">
        <v>1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36.875752618263043</v>
      </c>
      <c r="R4" s="11" t="str">
        <f t="shared" ref="R4:R34" si="4">IF(K4&lt;&gt;SUM(L4:N4),"NOT OK","OK")</f>
        <v>OK</v>
      </c>
      <c r="S4" s="11">
        <v>123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1:30" ht="19.5" customHeight="1" thickBot="1" x14ac:dyDescent="0.4">
      <c r="B5" s="353"/>
      <c r="C5" s="267" t="s">
        <v>105</v>
      </c>
      <c r="D5" s="90">
        <v>0</v>
      </c>
      <c r="E5" s="90">
        <v>0</v>
      </c>
      <c r="F5" s="78">
        <f t="shared" si="0"/>
        <v>0</v>
      </c>
      <c r="G5" s="90">
        <v>0</v>
      </c>
      <c r="H5" s="78">
        <v>0</v>
      </c>
      <c r="I5" s="78">
        <v>37</v>
      </c>
      <c r="J5" s="78">
        <v>0</v>
      </c>
      <c r="K5" s="78">
        <f t="shared" si="1"/>
        <v>37</v>
      </c>
      <c r="L5" s="78">
        <v>36</v>
      </c>
      <c r="M5" s="78">
        <v>1</v>
      </c>
      <c r="N5" s="78">
        <v>0</v>
      </c>
      <c r="O5" s="268">
        <f t="shared" si="2"/>
        <v>2.7027027027027029E-2</v>
      </c>
      <c r="P5" s="269">
        <v>52060.454851553091</v>
      </c>
      <c r="Q5" s="275">
        <f t="shared" si="3"/>
        <v>71.071219230609927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1:30" ht="19.5" customHeight="1" thickBot="1" x14ac:dyDescent="0.4">
      <c r="A6" s="346"/>
      <c r="B6" s="360"/>
      <c r="C6" s="278" t="s">
        <v>103</v>
      </c>
      <c r="D6" s="90">
        <v>1</v>
      </c>
      <c r="E6" s="90">
        <v>0</v>
      </c>
      <c r="F6" s="279">
        <f t="shared" si="0"/>
        <v>1</v>
      </c>
      <c r="G6" s="90">
        <v>0</v>
      </c>
      <c r="H6" s="279">
        <v>0</v>
      </c>
      <c r="I6" s="279">
        <v>52</v>
      </c>
      <c r="J6" s="279">
        <v>0</v>
      </c>
      <c r="K6" s="279">
        <f t="shared" si="1"/>
        <v>52</v>
      </c>
      <c r="L6" s="279">
        <v>50</v>
      </c>
      <c r="M6" s="279">
        <v>0</v>
      </c>
      <c r="N6" s="279">
        <v>2</v>
      </c>
      <c r="O6" s="280">
        <f t="shared" si="2"/>
        <v>0</v>
      </c>
      <c r="P6" s="281">
        <v>94353.671419741513</v>
      </c>
      <c r="Q6" s="282">
        <f t="shared" si="3"/>
        <v>55.111792914419752</v>
      </c>
      <c r="R6" s="11" t="str">
        <f t="shared" si="4"/>
        <v>OK</v>
      </c>
      <c r="S6" s="11">
        <v>51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1:30" ht="19" customHeight="1" thickBot="1" x14ac:dyDescent="0.4">
      <c r="B7" s="352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1:30" ht="19" customHeight="1" thickBot="1" x14ac:dyDescent="0.4">
      <c r="B8" s="353"/>
      <c r="C8" s="270" t="s">
        <v>100</v>
      </c>
      <c r="D8" s="90">
        <v>0</v>
      </c>
      <c r="E8" s="90">
        <v>0</v>
      </c>
      <c r="F8" s="78">
        <f t="shared" si="0"/>
        <v>0</v>
      </c>
      <c r="G8" s="90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1:30" ht="19" customHeight="1" thickBot="1" x14ac:dyDescent="0.4">
      <c r="B9" s="353"/>
      <c r="C9" s="267" t="s">
        <v>71</v>
      </c>
      <c r="D9" s="90">
        <v>1</v>
      </c>
      <c r="E9" s="90">
        <v>0</v>
      </c>
      <c r="F9" s="78">
        <f>SUM(D9:E9)</f>
        <v>1</v>
      </c>
      <c r="G9" s="90">
        <v>1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68">
        <f>M9/K9</f>
        <v>3.9421813403416554E-3</v>
      </c>
      <c r="P9" s="269">
        <v>98420.049258469153</v>
      </c>
      <c r="Q9" s="275">
        <f>(K9/P9)*100000</f>
        <v>773.21643885939739</v>
      </c>
      <c r="R9" s="11" t="str">
        <f t="shared" si="4"/>
        <v>OK</v>
      </c>
      <c r="S9" s="11">
        <v>282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1:30" ht="19" customHeight="1" thickBot="1" x14ac:dyDescent="0.4">
      <c r="B10" s="353"/>
      <c r="C10" s="270" t="s">
        <v>108</v>
      </c>
      <c r="D10" s="90">
        <v>0</v>
      </c>
      <c r="E10" s="90">
        <v>0</v>
      </c>
      <c r="F10" s="78">
        <f>SUM(D10:E10)</f>
        <v>0</v>
      </c>
      <c r="G10" s="90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1:30" ht="19" customHeight="1" thickBot="1" x14ac:dyDescent="0.4">
      <c r="B11" s="353"/>
      <c r="C11" s="267" t="s">
        <v>80</v>
      </c>
      <c r="D11" s="90">
        <v>2</v>
      </c>
      <c r="E11" s="90">
        <v>3</v>
      </c>
      <c r="F11" s="78">
        <f>SUM(D11:E11)</f>
        <v>5</v>
      </c>
      <c r="G11" s="90">
        <v>6</v>
      </c>
      <c r="H11" s="78">
        <v>0</v>
      </c>
      <c r="I11" s="78">
        <v>64</v>
      </c>
      <c r="J11" s="78">
        <v>276</v>
      </c>
      <c r="K11" s="78">
        <f t="shared" si="1"/>
        <v>340</v>
      </c>
      <c r="L11" s="78">
        <v>337</v>
      </c>
      <c r="M11" s="78">
        <v>1</v>
      </c>
      <c r="N11" s="78">
        <v>2</v>
      </c>
      <c r="O11" s="268">
        <f t="shared" si="14"/>
        <v>2.9411764705882353E-3</v>
      </c>
      <c r="P11" s="269">
        <v>105697.59164224498</v>
      </c>
      <c r="Q11" s="275">
        <f t="shared" si="15"/>
        <v>321.67241913212104</v>
      </c>
      <c r="R11" s="11" t="str">
        <f t="shared" si="4"/>
        <v>OK</v>
      </c>
      <c r="S11" s="11">
        <v>62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1:30" ht="19" customHeight="1" thickBot="1" x14ac:dyDescent="0.4">
      <c r="B12" s="353"/>
      <c r="C12" s="326" t="s">
        <v>111</v>
      </c>
      <c r="D12" s="90">
        <v>0</v>
      </c>
      <c r="E12" s="90">
        <v>0</v>
      </c>
      <c r="F12" s="78">
        <f t="shared" ref="F12:F16" si="16">SUM(D12:E12)</f>
        <v>0</v>
      </c>
      <c r="G12" s="90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1:30" ht="19" customHeight="1" thickBot="1" x14ac:dyDescent="0.4">
      <c r="B13" s="353"/>
      <c r="C13" s="326" t="s">
        <v>112</v>
      </c>
      <c r="D13" s="90">
        <v>0</v>
      </c>
      <c r="E13" s="90">
        <v>0</v>
      </c>
      <c r="F13" s="78">
        <f t="shared" si="16"/>
        <v>0</v>
      </c>
      <c r="G13" s="90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1:30" ht="19" customHeight="1" thickBot="1" x14ac:dyDescent="0.4">
      <c r="B14" s="353"/>
      <c r="C14" s="267" t="s">
        <v>89</v>
      </c>
      <c r="D14" s="90">
        <v>0</v>
      </c>
      <c r="E14" s="90">
        <v>0</v>
      </c>
      <c r="F14" s="78">
        <f t="shared" si="16"/>
        <v>0</v>
      </c>
      <c r="G14" s="90">
        <v>0</v>
      </c>
      <c r="H14" s="78">
        <v>0</v>
      </c>
      <c r="I14" s="78">
        <v>10</v>
      </c>
      <c r="J14" s="78">
        <v>1</v>
      </c>
      <c r="K14" s="78">
        <f t="shared" si="1"/>
        <v>11</v>
      </c>
      <c r="L14" s="78">
        <v>11</v>
      </c>
      <c r="M14" s="78">
        <v>0</v>
      </c>
      <c r="N14" s="78">
        <v>0</v>
      </c>
      <c r="O14" s="268">
        <f t="shared" si="14"/>
        <v>0</v>
      </c>
      <c r="P14" s="269">
        <v>253967.90029942515</v>
      </c>
      <c r="Q14" s="275">
        <f t="shared" si="15"/>
        <v>4.331256031581602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1:30" ht="19" customHeight="1" thickBot="1" x14ac:dyDescent="0.4">
      <c r="A15" s="346"/>
      <c r="B15" s="353"/>
      <c r="C15" s="267" t="s">
        <v>90</v>
      </c>
      <c r="D15" s="90">
        <v>2</v>
      </c>
      <c r="E15" s="90">
        <v>0</v>
      </c>
      <c r="F15" s="78">
        <f t="shared" ref="F15" si="17">SUM(D15:E15)</f>
        <v>2</v>
      </c>
      <c r="G15" s="90">
        <v>9</v>
      </c>
      <c r="H15" s="78">
        <v>0</v>
      </c>
      <c r="I15" s="78">
        <v>114</v>
      </c>
      <c r="J15" s="78">
        <v>10</v>
      </c>
      <c r="K15" s="78">
        <f t="shared" si="1"/>
        <v>124</v>
      </c>
      <c r="L15" s="78">
        <v>119</v>
      </c>
      <c r="M15" s="78">
        <v>0</v>
      </c>
      <c r="N15" s="78">
        <v>5</v>
      </c>
      <c r="O15" s="268">
        <f t="shared" si="14"/>
        <v>0</v>
      </c>
      <c r="P15" s="269">
        <v>86458.017080248916</v>
      </c>
      <c r="Q15" s="275">
        <f t="shared" si="15"/>
        <v>143.42221136636203</v>
      </c>
      <c r="R15" s="11" t="str">
        <f t="shared" si="4"/>
        <v>OK</v>
      </c>
      <c r="S15" s="11">
        <v>112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1:30" ht="19" customHeight="1" thickBot="1" x14ac:dyDescent="0.4">
      <c r="B16" s="354"/>
      <c r="C16" s="289" t="s">
        <v>91</v>
      </c>
      <c r="D16" s="90">
        <v>0</v>
      </c>
      <c r="E16" s="90">
        <v>0</v>
      </c>
      <c r="F16" s="279">
        <f t="shared" si="16"/>
        <v>0</v>
      </c>
      <c r="G16" s="90">
        <v>0</v>
      </c>
      <c r="H16" s="279">
        <v>0</v>
      </c>
      <c r="I16" s="279">
        <v>20</v>
      </c>
      <c r="J16" s="279">
        <v>61</v>
      </c>
      <c r="K16" s="279">
        <f t="shared" si="1"/>
        <v>81</v>
      </c>
      <c r="L16" s="279">
        <v>81</v>
      </c>
      <c r="M16" s="279">
        <v>0</v>
      </c>
      <c r="N16" s="279">
        <v>0</v>
      </c>
      <c r="O16" s="280">
        <f t="shared" si="14"/>
        <v>0</v>
      </c>
      <c r="P16" s="281">
        <v>145652.82069082581</v>
      </c>
      <c r="Q16" s="282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1:30" ht="19" customHeight="1" thickBot="1" x14ac:dyDescent="0.4">
      <c r="B17" s="357" t="s">
        <v>33</v>
      </c>
      <c r="C17" s="106" t="s">
        <v>72</v>
      </c>
      <c r="D17" s="90">
        <v>4</v>
      </c>
      <c r="E17" s="90">
        <v>0</v>
      </c>
      <c r="F17" s="90">
        <f t="shared" si="0"/>
        <v>4</v>
      </c>
      <c r="G17" s="90">
        <v>1</v>
      </c>
      <c r="H17" s="90">
        <v>0</v>
      </c>
      <c r="I17" s="90">
        <v>525</v>
      </c>
      <c r="J17" s="90">
        <v>328</v>
      </c>
      <c r="K17" s="90">
        <f t="shared" si="1"/>
        <v>853</v>
      </c>
      <c r="L17" s="90">
        <v>846</v>
      </c>
      <c r="M17" s="90">
        <v>1</v>
      </c>
      <c r="N17" s="90">
        <v>6</v>
      </c>
      <c r="O17" s="272">
        <f t="shared" ref="O17:O33" si="18">M17/K17</f>
        <v>1.1723329425556857E-3</v>
      </c>
      <c r="P17" s="273">
        <v>516704.9271270897</v>
      </c>
      <c r="Q17" s="274">
        <f t="shared" si="15"/>
        <v>165.08454926929593</v>
      </c>
      <c r="R17" s="11" t="str">
        <f t="shared" si="4"/>
        <v>OK</v>
      </c>
      <c r="S17" s="11">
        <v>521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1:30" ht="19" customHeight="1" thickBot="1" x14ac:dyDescent="0.4">
      <c r="B18" s="358"/>
      <c r="C18" s="108" t="s">
        <v>73</v>
      </c>
      <c r="D18" s="90">
        <v>1</v>
      </c>
      <c r="E18" s="90">
        <v>0</v>
      </c>
      <c r="F18" s="78">
        <f t="shared" si="0"/>
        <v>1</v>
      </c>
      <c r="G18" s="90">
        <v>3</v>
      </c>
      <c r="H18" s="78">
        <v>0</v>
      </c>
      <c r="I18" s="78">
        <v>187</v>
      </c>
      <c r="J18" s="78">
        <v>19</v>
      </c>
      <c r="K18" s="78">
        <f t="shared" si="1"/>
        <v>206</v>
      </c>
      <c r="L18" s="78">
        <v>201</v>
      </c>
      <c r="M18" s="78">
        <v>0</v>
      </c>
      <c r="N18" s="78">
        <v>5</v>
      </c>
      <c r="O18" s="268">
        <f t="shared" si="18"/>
        <v>0</v>
      </c>
      <c r="P18" s="269">
        <v>495778.75929512957</v>
      </c>
      <c r="Q18" s="275">
        <f t="shared" si="15"/>
        <v>41.550791787223652</v>
      </c>
      <c r="R18" s="11" t="str">
        <f t="shared" si="4"/>
        <v>OK</v>
      </c>
      <c r="S18" s="11">
        <v>186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1:30" ht="19" customHeight="1" thickBot="1" x14ac:dyDescent="0.4">
      <c r="B19" s="358"/>
      <c r="C19" s="108" t="s">
        <v>77</v>
      </c>
      <c r="D19" s="90">
        <v>0</v>
      </c>
      <c r="E19" s="90">
        <v>0</v>
      </c>
      <c r="F19" s="78">
        <f t="shared" si="0"/>
        <v>0</v>
      </c>
      <c r="G19" s="90">
        <v>2</v>
      </c>
      <c r="H19" s="78">
        <v>0</v>
      </c>
      <c r="I19" s="78">
        <v>91</v>
      </c>
      <c r="J19" s="78">
        <v>0</v>
      </c>
      <c r="K19" s="78">
        <f t="shared" si="1"/>
        <v>91</v>
      </c>
      <c r="L19" s="78">
        <v>91</v>
      </c>
      <c r="M19" s="78">
        <v>0</v>
      </c>
      <c r="N19" s="78">
        <v>0</v>
      </c>
      <c r="O19" s="268">
        <f t="shared" si="18"/>
        <v>0</v>
      </c>
      <c r="P19" s="269">
        <v>425021.8104728043</v>
      </c>
      <c r="Q19" s="275">
        <f t="shared" si="15"/>
        <v>21.410665937065549</v>
      </c>
      <c r="R19" s="11" t="str">
        <f t="shared" si="4"/>
        <v>OK</v>
      </c>
      <c r="S19" s="11">
        <v>91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1:30" ht="19" customHeight="1" thickBot="1" x14ac:dyDescent="0.4">
      <c r="A20" s="346"/>
      <c r="B20" s="359"/>
      <c r="C20" s="109" t="s">
        <v>74</v>
      </c>
      <c r="D20" s="90">
        <v>0</v>
      </c>
      <c r="E20" s="90">
        <v>0</v>
      </c>
      <c r="F20" s="110">
        <f t="shared" si="0"/>
        <v>0</v>
      </c>
      <c r="G20" s="90">
        <v>2</v>
      </c>
      <c r="H20" s="110">
        <v>0</v>
      </c>
      <c r="I20" s="110">
        <v>316</v>
      </c>
      <c r="J20" s="110">
        <v>61</v>
      </c>
      <c r="K20" s="110">
        <f t="shared" si="1"/>
        <v>377</v>
      </c>
      <c r="L20" s="110">
        <v>375</v>
      </c>
      <c r="M20" s="110">
        <v>0</v>
      </c>
      <c r="N20" s="110">
        <v>2</v>
      </c>
      <c r="O20" s="266">
        <f t="shared" si="18"/>
        <v>0</v>
      </c>
      <c r="P20" s="287">
        <v>261887.52247528784</v>
      </c>
      <c r="Q20" s="288">
        <f t="shared" si="15"/>
        <v>143.95493013057708</v>
      </c>
      <c r="R20" s="11" t="str">
        <f t="shared" si="4"/>
        <v>OK</v>
      </c>
      <c r="S20" s="11">
        <v>316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1:30" ht="19" customHeight="1" thickBot="1" x14ac:dyDescent="0.4">
      <c r="B21" s="361" t="s">
        <v>39</v>
      </c>
      <c r="C21" s="103" t="s">
        <v>69</v>
      </c>
      <c r="D21" s="90">
        <v>2</v>
      </c>
      <c r="E21" s="90">
        <v>0</v>
      </c>
      <c r="F21" s="283">
        <f t="shared" si="0"/>
        <v>2</v>
      </c>
      <c r="G21" s="90">
        <v>3</v>
      </c>
      <c r="H21" s="283">
        <v>0</v>
      </c>
      <c r="I21" s="283">
        <v>349</v>
      </c>
      <c r="J21" s="283">
        <v>223</v>
      </c>
      <c r="K21" s="283">
        <f t="shared" si="1"/>
        <v>572</v>
      </c>
      <c r="L21" s="283">
        <v>562</v>
      </c>
      <c r="M21" s="283">
        <v>1</v>
      </c>
      <c r="N21" s="283">
        <v>9</v>
      </c>
      <c r="O21" s="284">
        <f t="shared" ref="O21:O25" si="19">M21/K21</f>
        <v>1.7482517482517483E-3</v>
      </c>
      <c r="P21" s="285">
        <v>342007.76203903509</v>
      </c>
      <c r="Q21" s="286">
        <f t="shared" si="15"/>
        <v>167.2476661318332</v>
      </c>
      <c r="R21" s="11" t="str">
        <f t="shared" si="4"/>
        <v>OK</v>
      </c>
      <c r="S21" s="11">
        <v>347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1:30" ht="19" customHeight="1" thickBot="1" x14ac:dyDescent="0.4">
      <c r="B22" s="362"/>
      <c r="C22" s="267" t="s">
        <v>78</v>
      </c>
      <c r="D22" s="90">
        <v>0</v>
      </c>
      <c r="E22" s="90">
        <v>0</v>
      </c>
      <c r="F22" s="78">
        <f t="shared" si="0"/>
        <v>0</v>
      </c>
      <c r="G22" s="90">
        <v>0</v>
      </c>
      <c r="H22" s="78">
        <v>0</v>
      </c>
      <c r="I22" s="78">
        <v>237</v>
      </c>
      <c r="J22" s="78">
        <v>103</v>
      </c>
      <c r="K22" s="78">
        <f t="shared" si="1"/>
        <v>340</v>
      </c>
      <c r="L22" s="78">
        <v>336</v>
      </c>
      <c r="M22" s="78">
        <v>0</v>
      </c>
      <c r="N22" s="78">
        <v>4</v>
      </c>
      <c r="O22" s="268">
        <f t="shared" si="19"/>
        <v>0</v>
      </c>
      <c r="P22" s="269">
        <v>371741.61071145313</v>
      </c>
      <c r="Q22" s="275">
        <f t="shared" ref="Q22" si="20">(K22/P22)*100000</f>
        <v>91.461378065612607</v>
      </c>
      <c r="R22" s="11" t="str">
        <f t="shared" si="4"/>
        <v>OK</v>
      </c>
      <c r="S22" s="11">
        <v>237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1:30" ht="19" customHeight="1" thickBot="1" x14ac:dyDescent="0.4">
      <c r="B23" s="362"/>
      <c r="C23" s="267" t="s">
        <v>84</v>
      </c>
      <c r="D23" s="90">
        <v>0</v>
      </c>
      <c r="E23" s="90">
        <v>0</v>
      </c>
      <c r="F23" s="78">
        <f t="shared" si="0"/>
        <v>0</v>
      </c>
      <c r="G23" s="90">
        <v>0</v>
      </c>
      <c r="H23" s="78">
        <v>0</v>
      </c>
      <c r="I23" s="78">
        <v>89</v>
      </c>
      <c r="J23" s="78">
        <v>19</v>
      </c>
      <c r="K23" s="78">
        <f t="shared" si="1"/>
        <v>108</v>
      </c>
      <c r="L23" s="78">
        <v>108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50.034183362841333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1:30" ht="19" customHeight="1" thickBot="1" x14ac:dyDescent="0.4">
      <c r="B24" s="363"/>
      <c r="C24" s="289" t="s">
        <v>106</v>
      </c>
      <c r="D24" s="90">
        <v>8</v>
      </c>
      <c r="E24" s="90">
        <v>7</v>
      </c>
      <c r="F24" s="78">
        <f t="shared" si="0"/>
        <v>15</v>
      </c>
      <c r="G24" s="90">
        <v>15</v>
      </c>
      <c r="H24" s="279">
        <v>0</v>
      </c>
      <c r="I24" s="279">
        <v>157</v>
      </c>
      <c r="J24" s="279">
        <v>75</v>
      </c>
      <c r="K24" s="78">
        <f t="shared" si="1"/>
        <v>232</v>
      </c>
      <c r="L24" s="279">
        <v>218</v>
      </c>
      <c r="M24" s="279">
        <v>0</v>
      </c>
      <c r="N24" s="279">
        <v>14</v>
      </c>
      <c r="O24" s="268">
        <f t="shared" si="19"/>
        <v>0</v>
      </c>
      <c r="P24" s="281">
        <v>195729.21838740172</v>
      </c>
      <c r="Q24" s="275">
        <f t="shared" si="15"/>
        <v>118.53110226027087</v>
      </c>
      <c r="R24" s="11" t="str">
        <f t="shared" si="4"/>
        <v>OK</v>
      </c>
      <c r="S24" s="11">
        <v>149</v>
      </c>
      <c r="T24" s="11">
        <v>0</v>
      </c>
      <c r="U24" s="11" t="str">
        <f t="shared" ref="U24:U34" si="21">IF(I24-S24&lt;0,"Not OK","Ok")</f>
        <v>Ok</v>
      </c>
      <c r="V24" s="11" t="str">
        <f t="shared" ref="V24:V34" si="22">IF(M24-T24&lt;0,"Not OK","Ok")</f>
        <v>Ok</v>
      </c>
      <c r="X24" s="11"/>
      <c r="AD24" s="25"/>
    </row>
    <row r="25" spans="1:30" ht="19" customHeight="1" thickBot="1" x14ac:dyDescent="0.4">
      <c r="A25" s="346"/>
      <c r="B25" s="364"/>
      <c r="C25" s="159" t="s">
        <v>110</v>
      </c>
      <c r="D25" s="90">
        <v>1</v>
      </c>
      <c r="E25" s="90">
        <v>0</v>
      </c>
      <c r="F25" s="110">
        <f t="shared" si="0"/>
        <v>1</v>
      </c>
      <c r="G25" s="90">
        <v>3</v>
      </c>
      <c r="H25" s="110">
        <v>0</v>
      </c>
      <c r="I25" s="110">
        <v>106</v>
      </c>
      <c r="J25" s="110">
        <v>15</v>
      </c>
      <c r="K25" s="110">
        <f t="shared" si="1"/>
        <v>121</v>
      </c>
      <c r="L25" s="110">
        <v>118</v>
      </c>
      <c r="M25" s="110">
        <v>0</v>
      </c>
      <c r="N25" s="110">
        <v>3</v>
      </c>
      <c r="O25" s="266">
        <f t="shared" si="19"/>
        <v>0</v>
      </c>
      <c r="P25" s="287">
        <v>301237.28610864433</v>
      </c>
      <c r="Q25" s="288">
        <f t="shared" si="15"/>
        <v>40.167670331606992</v>
      </c>
      <c r="R25" s="11" t="str">
        <f t="shared" si="4"/>
        <v>OK</v>
      </c>
      <c r="S25" s="11">
        <v>105</v>
      </c>
      <c r="T25" s="11">
        <v>0</v>
      </c>
      <c r="U25" s="11" t="str">
        <f t="shared" si="21"/>
        <v>Ok</v>
      </c>
      <c r="V25" s="11" t="str">
        <f t="shared" si="22"/>
        <v>Ok</v>
      </c>
      <c r="X25" s="11"/>
      <c r="AD25" s="25"/>
    </row>
    <row r="26" spans="1:30" ht="19" customHeight="1" thickBot="1" x14ac:dyDescent="0.4">
      <c r="B26" s="365" t="s">
        <v>53</v>
      </c>
      <c r="C26" s="103" t="s">
        <v>66</v>
      </c>
      <c r="D26" s="90">
        <v>7</v>
      </c>
      <c r="E26" s="90">
        <v>0</v>
      </c>
      <c r="F26" s="283">
        <f t="shared" si="0"/>
        <v>7</v>
      </c>
      <c r="G26" s="90">
        <v>0</v>
      </c>
      <c r="H26" s="283">
        <v>0</v>
      </c>
      <c r="I26" s="283">
        <v>1814</v>
      </c>
      <c r="J26" s="283">
        <v>147</v>
      </c>
      <c r="K26" s="283">
        <f t="shared" si="1"/>
        <v>1961</v>
      </c>
      <c r="L26" s="283">
        <v>1945</v>
      </c>
      <c r="M26" s="283">
        <v>3</v>
      </c>
      <c r="N26" s="283">
        <v>13</v>
      </c>
      <c r="O26" s="284">
        <f t="shared" si="18"/>
        <v>1.5298317185109638E-3</v>
      </c>
      <c r="P26" s="285">
        <v>1020952.7356870017</v>
      </c>
      <c r="Q26" s="286">
        <f t="shared" si="15"/>
        <v>192.07549296397528</v>
      </c>
      <c r="R26" s="11" t="str">
        <f t="shared" si="4"/>
        <v>OK</v>
      </c>
      <c r="S26" s="11">
        <v>1807</v>
      </c>
      <c r="T26" s="11">
        <v>3</v>
      </c>
      <c r="U26" s="11" t="str">
        <f t="shared" si="21"/>
        <v>Ok</v>
      </c>
      <c r="V26" s="11" t="str">
        <f t="shared" si="22"/>
        <v>Ok</v>
      </c>
      <c r="X26" s="11"/>
      <c r="Y26" s="25">
        <v>1598</v>
      </c>
      <c r="Z26" s="25">
        <f t="shared" si="11"/>
        <v>1961</v>
      </c>
      <c r="AA26" s="25">
        <f t="shared" ref="AA26" si="23">Z26-Y26</f>
        <v>363</v>
      </c>
      <c r="AB26" s="25" t="str">
        <f t="shared" ref="AB26:AB34" si="24">IF(AA26&lt;&gt;F26,"Not OK","Ok")</f>
        <v>Not OK</v>
      </c>
      <c r="AD26" s="25"/>
    </row>
    <row r="27" spans="1:30" ht="19" customHeight="1" thickBot="1" x14ac:dyDescent="0.4">
      <c r="B27" s="365"/>
      <c r="C27" s="267" t="s">
        <v>81</v>
      </c>
      <c r="D27" s="90">
        <v>4</v>
      </c>
      <c r="E27" s="90">
        <v>0</v>
      </c>
      <c r="F27" s="78">
        <f t="shared" si="0"/>
        <v>4</v>
      </c>
      <c r="G27" s="90">
        <v>8</v>
      </c>
      <c r="H27" s="78">
        <v>0</v>
      </c>
      <c r="I27" s="79">
        <v>345</v>
      </c>
      <c r="J27" s="79">
        <v>0</v>
      </c>
      <c r="K27" s="78">
        <f t="shared" si="1"/>
        <v>345</v>
      </c>
      <c r="L27" s="79">
        <v>341</v>
      </c>
      <c r="M27" s="79">
        <v>0</v>
      </c>
      <c r="N27" s="79">
        <v>4</v>
      </c>
      <c r="O27" s="268">
        <f t="shared" si="18"/>
        <v>0</v>
      </c>
      <c r="P27" s="271">
        <v>469537.67557841213</v>
      </c>
      <c r="Q27" s="276">
        <f t="shared" si="15"/>
        <v>73.476531904495801</v>
      </c>
      <c r="R27" s="11" t="str">
        <f t="shared" si="4"/>
        <v>OK</v>
      </c>
      <c r="S27" s="11">
        <v>341</v>
      </c>
      <c r="T27" s="11">
        <v>0</v>
      </c>
      <c r="U27" s="11" t="str">
        <f t="shared" si="21"/>
        <v>Ok</v>
      </c>
      <c r="V27" s="11" t="str">
        <f t="shared" si="22"/>
        <v>Ok</v>
      </c>
      <c r="X27" s="11"/>
      <c r="AD27" s="25"/>
    </row>
    <row r="28" spans="1:30" ht="19" customHeight="1" thickBot="1" x14ac:dyDescent="0.4">
      <c r="B28" s="365"/>
      <c r="C28" s="267" t="s">
        <v>82</v>
      </c>
      <c r="D28" s="90">
        <v>0</v>
      </c>
      <c r="E28" s="90">
        <v>0</v>
      </c>
      <c r="F28" s="78">
        <f t="shared" si="0"/>
        <v>0</v>
      </c>
      <c r="G28" s="90">
        <v>1</v>
      </c>
      <c r="H28" s="78">
        <v>0</v>
      </c>
      <c r="I28" s="79">
        <v>33</v>
      </c>
      <c r="J28" s="79">
        <v>0</v>
      </c>
      <c r="K28" s="78">
        <f t="shared" si="1"/>
        <v>33</v>
      </c>
      <c r="L28" s="79">
        <v>33</v>
      </c>
      <c r="M28" s="79">
        <v>0</v>
      </c>
      <c r="N28" s="79">
        <v>0</v>
      </c>
      <c r="O28" s="268">
        <f t="shared" si="18"/>
        <v>0</v>
      </c>
      <c r="P28" s="271">
        <v>265250.258077587</v>
      </c>
      <c r="Q28" s="276">
        <f t="shared" si="15"/>
        <v>12.441081203527931</v>
      </c>
      <c r="R28" s="11" t="str">
        <f t="shared" si="4"/>
        <v>OK</v>
      </c>
      <c r="S28" s="11">
        <v>33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1:30" ht="19" customHeight="1" thickBot="1" x14ac:dyDescent="0.4">
      <c r="A29" s="346"/>
      <c r="B29" s="365"/>
      <c r="C29" s="267" t="s">
        <v>83</v>
      </c>
      <c r="D29" s="90">
        <v>2</v>
      </c>
      <c r="E29" s="90">
        <v>0</v>
      </c>
      <c r="F29" s="78">
        <f t="shared" si="0"/>
        <v>2</v>
      </c>
      <c r="G29" s="90">
        <v>5</v>
      </c>
      <c r="H29" s="78">
        <v>0</v>
      </c>
      <c r="I29" s="79">
        <v>215</v>
      </c>
      <c r="J29" s="79">
        <v>31</v>
      </c>
      <c r="K29" s="78">
        <f t="shared" si="1"/>
        <v>246</v>
      </c>
      <c r="L29" s="79">
        <v>235</v>
      </c>
      <c r="M29" s="79">
        <v>7</v>
      </c>
      <c r="N29" s="79">
        <v>4</v>
      </c>
      <c r="O29" s="268">
        <f t="shared" si="18"/>
        <v>2.8455284552845527E-2</v>
      </c>
      <c r="P29" s="271">
        <v>248010.56044110621</v>
      </c>
      <c r="Q29" s="276">
        <f t="shared" si="15"/>
        <v>99.189324665235915</v>
      </c>
      <c r="R29" s="11" t="str">
        <f t="shared" si="4"/>
        <v>OK</v>
      </c>
      <c r="S29" s="11">
        <v>213</v>
      </c>
      <c r="T29" s="11">
        <v>7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1:30" ht="19" customHeight="1" thickBot="1" x14ac:dyDescent="0.4">
      <c r="B30" s="365"/>
      <c r="C30" s="289" t="s">
        <v>107</v>
      </c>
      <c r="D30" s="90">
        <v>7</v>
      </c>
      <c r="E30" s="90">
        <v>0</v>
      </c>
      <c r="F30" s="279">
        <f t="shared" si="0"/>
        <v>7</v>
      </c>
      <c r="G30" s="90">
        <v>0</v>
      </c>
      <c r="H30" s="279">
        <v>0</v>
      </c>
      <c r="I30" s="290">
        <v>167</v>
      </c>
      <c r="J30" s="290">
        <v>0</v>
      </c>
      <c r="K30" s="279">
        <f t="shared" si="1"/>
        <v>167</v>
      </c>
      <c r="L30" s="290">
        <v>160</v>
      </c>
      <c r="M30" s="290">
        <v>0</v>
      </c>
      <c r="N30" s="290">
        <v>7</v>
      </c>
      <c r="O30" s="280">
        <f t="shared" si="18"/>
        <v>0</v>
      </c>
      <c r="P30" s="291">
        <v>174025.86075197981</v>
      </c>
      <c r="Q30" s="292">
        <f t="shared" si="15"/>
        <v>95.962749029586462</v>
      </c>
      <c r="R30" s="11" t="str">
        <f t="shared" si="4"/>
        <v>OK</v>
      </c>
      <c r="S30" s="11">
        <v>160</v>
      </c>
      <c r="T30" s="11">
        <v>0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1:30" ht="19" customHeight="1" thickBot="1" x14ac:dyDescent="0.4">
      <c r="B31" s="352" t="s">
        <v>23</v>
      </c>
      <c r="C31" s="230" t="s">
        <v>87</v>
      </c>
      <c r="D31" s="90">
        <v>1</v>
      </c>
      <c r="E31" s="90">
        <v>2</v>
      </c>
      <c r="F31" s="90">
        <f t="shared" si="0"/>
        <v>3</v>
      </c>
      <c r="G31" s="90">
        <v>2</v>
      </c>
      <c r="H31" s="90">
        <v>0</v>
      </c>
      <c r="I31" s="299">
        <v>345</v>
      </c>
      <c r="J31" s="299">
        <v>200</v>
      </c>
      <c r="K31" s="90">
        <f t="shared" si="1"/>
        <v>545</v>
      </c>
      <c r="L31" s="299">
        <v>543</v>
      </c>
      <c r="M31" s="299">
        <v>1</v>
      </c>
      <c r="N31" s="299">
        <v>1</v>
      </c>
      <c r="O31" s="272">
        <f t="shared" si="18"/>
        <v>1.834862385321101E-3</v>
      </c>
      <c r="P31" s="300">
        <v>116330.83416912338</v>
      </c>
      <c r="Q31" s="301">
        <f t="shared" si="15"/>
        <v>468.4914398599355</v>
      </c>
      <c r="R31" s="11" t="str">
        <f t="shared" si="4"/>
        <v>OK</v>
      </c>
      <c r="S31" s="11">
        <v>344</v>
      </c>
      <c r="T31" s="11">
        <v>1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1:30" ht="19" customHeight="1" thickBot="1" x14ac:dyDescent="0.4">
      <c r="B32" s="353"/>
      <c r="C32" s="267" t="s">
        <v>99</v>
      </c>
      <c r="D32" s="90">
        <v>24</v>
      </c>
      <c r="E32" s="90">
        <v>0</v>
      </c>
      <c r="F32" s="78">
        <f t="shared" si="0"/>
        <v>24</v>
      </c>
      <c r="G32" s="90">
        <v>0</v>
      </c>
      <c r="H32" s="78">
        <v>0</v>
      </c>
      <c r="I32" s="79">
        <v>271</v>
      </c>
      <c r="J32" s="79">
        <v>38</v>
      </c>
      <c r="K32" s="78">
        <f t="shared" si="1"/>
        <v>309</v>
      </c>
      <c r="L32" s="79">
        <v>272</v>
      </c>
      <c r="M32" s="79">
        <v>0</v>
      </c>
      <c r="N32" s="79">
        <v>37</v>
      </c>
      <c r="O32" s="268">
        <f t="shared" si="18"/>
        <v>0</v>
      </c>
      <c r="P32" s="271">
        <v>195456.27773091197</v>
      </c>
      <c r="Q32" s="276">
        <f t="shared" si="15"/>
        <v>158.0916221199125</v>
      </c>
      <c r="R32" s="11" t="str">
        <f t="shared" si="4"/>
        <v>OK</v>
      </c>
      <c r="S32" s="11">
        <v>247</v>
      </c>
      <c r="T32" s="11">
        <v>0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1:30" ht="19" customHeight="1" thickBot="1" x14ac:dyDescent="0.4">
      <c r="A33" s="346"/>
      <c r="B33" s="354"/>
      <c r="C33" s="326" t="s">
        <v>109</v>
      </c>
      <c r="D33" s="90">
        <v>0</v>
      </c>
      <c r="E33" s="90">
        <v>0</v>
      </c>
      <c r="F33" s="110">
        <f t="shared" si="0"/>
        <v>0</v>
      </c>
      <c r="G33" s="90">
        <v>0</v>
      </c>
      <c r="H33" s="110">
        <v>0</v>
      </c>
      <c r="I33" s="302">
        <v>1</v>
      </c>
      <c r="J33" s="302">
        <v>5</v>
      </c>
      <c r="K33" s="110">
        <f t="shared" si="1"/>
        <v>6</v>
      </c>
      <c r="L33" s="302">
        <v>6</v>
      </c>
      <c r="M33" s="302">
        <v>0</v>
      </c>
      <c r="N33" s="302">
        <v>0</v>
      </c>
      <c r="O33" s="266">
        <f t="shared" si="18"/>
        <v>0</v>
      </c>
      <c r="P33" s="303">
        <v>217763.58413614001</v>
      </c>
      <c r="Q33" s="304">
        <f t="shared" si="15"/>
        <v>2.7552816159789875</v>
      </c>
      <c r="R33" s="11" t="str">
        <f t="shared" si="4"/>
        <v>OK</v>
      </c>
      <c r="S33" s="11">
        <v>1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1:30" ht="16" thickBot="1" x14ac:dyDescent="0.4">
      <c r="B34" s="293"/>
      <c r="C34" s="294" t="s">
        <v>11</v>
      </c>
      <c r="D34" s="295">
        <f>SUM(D4:D33)</f>
        <v>68</v>
      </c>
      <c r="E34" s="295">
        <f t="shared" ref="E34:N34" si="25">SUM(E4:E33)</f>
        <v>12</v>
      </c>
      <c r="F34" s="295">
        <f t="shared" si="25"/>
        <v>80</v>
      </c>
      <c r="G34" s="295">
        <f t="shared" si="25"/>
        <v>63</v>
      </c>
      <c r="H34" s="295">
        <f t="shared" si="25"/>
        <v>0</v>
      </c>
      <c r="I34" s="295">
        <f t="shared" si="25"/>
        <v>6137</v>
      </c>
      <c r="J34" s="295">
        <f t="shared" si="25"/>
        <v>2425</v>
      </c>
      <c r="K34" s="295">
        <f t="shared" si="25"/>
        <v>8562</v>
      </c>
      <c r="L34" s="295">
        <f>SUM(L4:L33)</f>
        <v>8423</v>
      </c>
      <c r="M34" s="295">
        <f t="shared" si="25"/>
        <v>20</v>
      </c>
      <c r="N34" s="295">
        <f t="shared" si="25"/>
        <v>119</v>
      </c>
      <c r="O34" s="296">
        <f>M34/K34</f>
        <v>2.3359028264424201E-3</v>
      </c>
      <c r="P34" s="297">
        <v>33244414</v>
      </c>
      <c r="Q34" s="298">
        <f>(K34/P34)*100000</f>
        <v>25.754702729908249</v>
      </c>
      <c r="R34" s="11" t="str">
        <f t="shared" si="4"/>
        <v>OK</v>
      </c>
      <c r="S34" s="11">
        <v>6069</v>
      </c>
      <c r="T34" s="11">
        <v>20</v>
      </c>
      <c r="U34" s="11" t="str">
        <f t="shared" si="21"/>
        <v>Ok</v>
      </c>
      <c r="V34" s="11" t="str">
        <f t="shared" si="22"/>
        <v>Ok</v>
      </c>
      <c r="Y34" s="25">
        <f>SUM(Y7:Y26)</f>
        <v>1646</v>
      </c>
      <c r="Z34" s="25">
        <f>SUM(Z7:Z26)</f>
        <v>2064</v>
      </c>
      <c r="AA34" s="25">
        <f>SUM(AA7:AA26)</f>
        <v>418</v>
      </c>
      <c r="AB34" s="25" t="str">
        <f t="shared" si="24"/>
        <v>Not OK</v>
      </c>
    </row>
    <row r="36" spans="1:30" ht="15.5" x14ac:dyDescent="0.35">
      <c r="B36" s="12"/>
      <c r="C36" s="227"/>
      <c r="E36" s="13"/>
      <c r="G36" s="13"/>
      <c r="H36" s="14"/>
    </row>
    <row r="37" spans="1:30" ht="15.5" x14ac:dyDescent="0.35">
      <c r="F37" s="14"/>
      <c r="G37" s="13"/>
    </row>
    <row r="38" spans="1:30" ht="15.5" x14ac:dyDescent="0.35">
      <c r="G38" s="13"/>
    </row>
    <row r="39" spans="1:30" ht="15.5" x14ac:dyDescent="0.35">
      <c r="G39" s="13"/>
    </row>
    <row r="40" spans="1:30" ht="15.5" x14ac:dyDescent="0.35">
      <c r="G40" s="13"/>
    </row>
    <row r="41" spans="1:30" ht="15.5" x14ac:dyDescent="0.35">
      <c r="G41" s="13"/>
    </row>
    <row r="42" spans="1:30" ht="15.5" x14ac:dyDescent="0.35">
      <c r="G42" s="13"/>
    </row>
    <row r="43" spans="1:30" ht="15.5" x14ac:dyDescent="0.35">
      <c r="G43" s="13"/>
    </row>
    <row r="44" spans="1:30" ht="15.5" x14ac:dyDescent="0.35">
      <c r="G44" s="13"/>
    </row>
    <row r="45" spans="1:30" ht="15.5" x14ac:dyDescent="0.35">
      <c r="G45" s="13"/>
    </row>
    <row r="46" spans="1:30" ht="15.5" x14ac:dyDescent="0.35">
      <c r="G46" s="13"/>
    </row>
  </sheetData>
  <autoFilter ref="Y3:AB34"/>
  <mergeCells count="16">
    <mergeCell ref="B31:B33"/>
    <mergeCell ref="B2:B3"/>
    <mergeCell ref="C2:C3"/>
    <mergeCell ref="D2:H2"/>
    <mergeCell ref="B17:B20"/>
    <mergeCell ref="B7:B16"/>
    <mergeCell ref="B4:B6"/>
    <mergeCell ref="B21:B25"/>
    <mergeCell ref="B26:B30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34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4 W7:W8 W9:X16 W21:X33 W17:W20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4 U35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zoomScale="78" zoomScaleNormal="78" workbookViewId="0">
      <pane xSplit="3" ySplit="2" topLeftCell="D22" activePane="bottomRight" state="frozen"/>
      <selection pane="topRight" activeCell="D1" sqref="D1"/>
      <selection pane="bottomLeft" activeCell="A6" sqref="A6"/>
      <selection pane="bottomRight" activeCell="H3" sqref="H3:H32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68" t="s">
        <v>40</v>
      </c>
      <c r="E1" s="369"/>
      <c r="F1" s="369"/>
      <c r="G1" s="369"/>
      <c r="H1" s="369"/>
      <c r="I1" s="369"/>
      <c r="J1" s="369"/>
      <c r="K1" s="370" t="s">
        <v>38</v>
      </c>
      <c r="L1" s="369"/>
      <c r="M1" s="369"/>
      <c r="N1" s="369"/>
      <c r="O1" s="369"/>
      <c r="P1" s="369"/>
      <c r="Q1" s="369"/>
      <c r="R1" s="376" t="s">
        <v>54</v>
      </c>
      <c r="S1" s="366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45292</v>
      </c>
      <c r="E2" s="231">
        <v>45293</v>
      </c>
      <c r="F2" s="231">
        <v>45294</v>
      </c>
      <c r="G2" s="231">
        <v>45295</v>
      </c>
      <c r="H2" s="231">
        <v>45296</v>
      </c>
      <c r="I2" s="231">
        <v>45297</v>
      </c>
      <c r="J2" s="231">
        <v>45298</v>
      </c>
      <c r="K2" s="231">
        <v>45292</v>
      </c>
      <c r="L2" s="231">
        <v>45293</v>
      </c>
      <c r="M2" s="231">
        <v>45294</v>
      </c>
      <c r="N2" s="231">
        <v>45295</v>
      </c>
      <c r="O2" s="231">
        <v>45296</v>
      </c>
      <c r="P2" s="231">
        <v>45297</v>
      </c>
      <c r="Q2" s="231">
        <v>45298</v>
      </c>
      <c r="R2" s="377"/>
      <c r="S2" s="367"/>
    </row>
    <row r="3" spans="2:19" ht="23.25" customHeight="1" x14ac:dyDescent="0.35">
      <c r="B3" s="379" t="s">
        <v>21</v>
      </c>
      <c r="C3" s="242" t="s">
        <v>102</v>
      </c>
      <c r="D3" s="236">
        <v>6</v>
      </c>
      <c r="E3" s="236">
        <v>2</v>
      </c>
      <c r="F3" s="236">
        <v>5</v>
      </c>
      <c r="G3" s="236">
        <v>5</v>
      </c>
      <c r="H3" s="236">
        <v>1</v>
      </c>
      <c r="I3" s="236"/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19</v>
      </c>
      <c r="S3" s="234">
        <f t="shared" ref="S3" si="1">SUM(K3:Q3)</f>
        <v>0</v>
      </c>
    </row>
    <row r="4" spans="2:19" ht="23.25" customHeight="1" x14ac:dyDescent="0.35">
      <c r="B4" s="375"/>
      <c r="C4" s="260" t="s">
        <v>105</v>
      </c>
      <c r="D4" s="261">
        <v>0</v>
      </c>
      <c r="E4" s="261">
        <v>0</v>
      </c>
      <c r="F4" s="261">
        <v>0</v>
      </c>
      <c r="G4" s="261">
        <v>0</v>
      </c>
      <c r="H4" s="261">
        <v>0</v>
      </c>
      <c r="I4" s="261"/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2" si="2">SUM(D4:J4)</f>
        <v>0</v>
      </c>
      <c r="S4" s="49">
        <f t="shared" ref="S4:S32" si="3">SUM(K4:Q4)</f>
        <v>0</v>
      </c>
    </row>
    <row r="5" spans="2:19" ht="23.25" customHeight="1" thickBot="1" x14ac:dyDescent="0.4">
      <c r="B5" s="378"/>
      <c r="C5" s="243" t="s">
        <v>103</v>
      </c>
      <c r="D5" s="239">
        <v>1</v>
      </c>
      <c r="E5" s="239">
        <v>0</v>
      </c>
      <c r="F5" s="239">
        <v>2</v>
      </c>
      <c r="G5" s="239">
        <v>2</v>
      </c>
      <c r="H5" s="239">
        <v>1</v>
      </c>
      <c r="I5" s="239"/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6</v>
      </c>
      <c r="S5" s="144">
        <f t="shared" si="3"/>
        <v>0</v>
      </c>
    </row>
    <row r="6" spans="2:19" ht="23.25" customHeight="1" thickTop="1" x14ac:dyDescent="0.35">
      <c r="B6" s="375" t="s">
        <v>22</v>
      </c>
      <c r="C6" s="232" t="s">
        <v>70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/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75"/>
      <c r="C7" s="96" t="s">
        <v>100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/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75"/>
      <c r="C8" s="96" t="s">
        <v>71</v>
      </c>
      <c r="D8" s="10">
        <v>0</v>
      </c>
      <c r="E8" s="10">
        <v>0</v>
      </c>
      <c r="F8" s="10">
        <v>0</v>
      </c>
      <c r="G8" s="10">
        <v>2</v>
      </c>
      <c r="H8" s="10">
        <v>1</v>
      </c>
      <c r="I8" s="10"/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3</v>
      </c>
      <c r="S8" s="129">
        <f t="shared" si="3"/>
        <v>0</v>
      </c>
    </row>
    <row r="9" spans="2:19" ht="23.25" hidden="1" customHeight="1" x14ac:dyDescent="0.35">
      <c r="B9" s="375"/>
      <c r="C9" s="96" t="s">
        <v>79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/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75"/>
      <c r="C10" s="96" t="s">
        <v>80</v>
      </c>
      <c r="D10" s="67">
        <v>5</v>
      </c>
      <c r="E10" s="67">
        <v>7</v>
      </c>
      <c r="F10" s="67">
        <v>5</v>
      </c>
      <c r="G10" s="67">
        <v>6</v>
      </c>
      <c r="H10" s="67">
        <v>5</v>
      </c>
      <c r="I10" s="67"/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28</v>
      </c>
      <c r="S10" s="133">
        <f t="shared" si="3"/>
        <v>0</v>
      </c>
    </row>
    <row r="11" spans="2:19" ht="23.25" customHeight="1" x14ac:dyDescent="0.35">
      <c r="B11" s="375"/>
      <c r="C11" s="108" t="s">
        <v>85</v>
      </c>
      <c r="D11" s="163">
        <v>0</v>
      </c>
      <c r="E11" s="92">
        <v>0</v>
      </c>
      <c r="F11" s="92">
        <v>0</v>
      </c>
      <c r="G11" s="164">
        <v>0</v>
      </c>
      <c r="H11" s="164">
        <v>0</v>
      </c>
      <c r="I11" s="164"/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75"/>
      <c r="C12" s="81" t="s">
        <v>86</v>
      </c>
      <c r="D12" s="170">
        <v>0</v>
      </c>
      <c r="E12" s="134">
        <v>0</v>
      </c>
      <c r="F12" s="134">
        <v>0</v>
      </c>
      <c r="G12" s="164">
        <v>0</v>
      </c>
      <c r="H12" s="164">
        <v>0</v>
      </c>
      <c r="I12" s="164"/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75"/>
      <c r="C13" s="81" t="s">
        <v>89</v>
      </c>
      <c r="D13" s="170">
        <v>0</v>
      </c>
      <c r="E13" s="134">
        <v>0</v>
      </c>
      <c r="F13" s="134">
        <v>0</v>
      </c>
      <c r="G13" s="164">
        <v>0</v>
      </c>
      <c r="H13" s="164">
        <v>0</v>
      </c>
      <c r="I13" s="164"/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0</v>
      </c>
      <c r="S13" s="168">
        <f t="shared" si="3"/>
        <v>0</v>
      </c>
    </row>
    <row r="14" spans="2:19" ht="23.25" customHeight="1" x14ac:dyDescent="0.35">
      <c r="B14" s="375"/>
      <c r="C14" s="81" t="s">
        <v>90</v>
      </c>
      <c r="D14" s="170">
        <v>6</v>
      </c>
      <c r="E14" s="134">
        <v>4</v>
      </c>
      <c r="F14" s="134">
        <v>1</v>
      </c>
      <c r="G14" s="91">
        <v>10</v>
      </c>
      <c r="H14" s="91">
        <v>2</v>
      </c>
      <c r="I14" s="91"/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23</v>
      </c>
      <c r="S14" s="168">
        <f t="shared" si="3"/>
        <v>0</v>
      </c>
    </row>
    <row r="15" spans="2:19" ht="23.25" customHeight="1" thickBot="1" x14ac:dyDescent="0.4">
      <c r="B15" s="378"/>
      <c r="C15" s="142" t="s">
        <v>91</v>
      </c>
      <c r="D15" s="150">
        <v>0</v>
      </c>
      <c r="E15" s="93">
        <v>0</v>
      </c>
      <c r="F15" s="93">
        <v>0</v>
      </c>
      <c r="G15" s="76">
        <v>3</v>
      </c>
      <c r="H15" s="76">
        <v>0</v>
      </c>
      <c r="I15" s="76"/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3</v>
      </c>
      <c r="S15" s="144">
        <f t="shared" si="3"/>
        <v>0</v>
      </c>
    </row>
    <row r="16" spans="2:19" ht="23.25" customHeight="1" thickTop="1" x14ac:dyDescent="0.35">
      <c r="B16" s="374" t="s">
        <v>33</v>
      </c>
      <c r="C16" s="135" t="s">
        <v>72</v>
      </c>
      <c r="D16" s="68">
        <v>3</v>
      </c>
      <c r="E16" s="68">
        <v>5</v>
      </c>
      <c r="F16" s="68">
        <v>6</v>
      </c>
      <c r="G16" s="68">
        <v>3</v>
      </c>
      <c r="H16" s="68">
        <v>4</v>
      </c>
      <c r="I16" s="68"/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21</v>
      </c>
      <c r="S16" s="137">
        <f t="shared" si="3"/>
        <v>0</v>
      </c>
    </row>
    <row r="17" spans="2:19" ht="23.25" customHeight="1" x14ac:dyDescent="0.35">
      <c r="B17" s="375"/>
      <c r="C17" s="97" t="s">
        <v>73</v>
      </c>
      <c r="D17" s="10">
        <v>0</v>
      </c>
      <c r="E17" s="10">
        <v>3</v>
      </c>
      <c r="F17" s="10">
        <v>2</v>
      </c>
      <c r="G17" s="10">
        <v>7</v>
      </c>
      <c r="H17" s="10">
        <v>1</v>
      </c>
      <c r="I17" s="10"/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13</v>
      </c>
      <c r="S17" s="129">
        <f t="shared" si="3"/>
        <v>0</v>
      </c>
    </row>
    <row r="18" spans="2:19" ht="23.25" customHeight="1" x14ac:dyDescent="0.35">
      <c r="B18" s="375"/>
      <c r="C18" s="97" t="s">
        <v>77</v>
      </c>
      <c r="D18" s="10">
        <v>3</v>
      </c>
      <c r="E18" s="10">
        <v>5</v>
      </c>
      <c r="F18" s="10">
        <v>4</v>
      </c>
      <c r="G18" s="10">
        <v>1</v>
      </c>
      <c r="H18" s="10">
        <v>0</v>
      </c>
      <c r="I18" s="10"/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13</v>
      </c>
      <c r="S18" s="129">
        <f t="shared" si="3"/>
        <v>0</v>
      </c>
    </row>
    <row r="19" spans="2:19" ht="23.25" customHeight="1" thickBot="1" x14ac:dyDescent="0.4">
      <c r="B19" s="375"/>
      <c r="C19" s="97" t="s">
        <v>74</v>
      </c>
      <c r="D19" s="67">
        <v>1</v>
      </c>
      <c r="E19" s="67">
        <v>3</v>
      </c>
      <c r="F19" s="67">
        <v>2</v>
      </c>
      <c r="G19" s="67">
        <v>3</v>
      </c>
      <c r="H19" s="67">
        <v>0</v>
      </c>
      <c r="I19" s="67"/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9</v>
      </c>
      <c r="S19" s="133">
        <f t="shared" si="3"/>
        <v>0</v>
      </c>
    </row>
    <row r="20" spans="2:19" ht="23.25" customHeight="1" thickTop="1" x14ac:dyDescent="0.35">
      <c r="B20" s="380" t="s">
        <v>39</v>
      </c>
      <c r="C20" s="312" t="s">
        <v>69</v>
      </c>
      <c r="D20" s="313">
        <v>4</v>
      </c>
      <c r="E20" s="313">
        <v>3</v>
      </c>
      <c r="F20" s="313">
        <v>6</v>
      </c>
      <c r="G20" s="313">
        <v>6</v>
      </c>
      <c r="H20" s="313">
        <v>2</v>
      </c>
      <c r="I20" s="313"/>
      <c r="J20" s="313"/>
      <c r="K20" s="158">
        <v>0</v>
      </c>
      <c r="L20" s="313">
        <v>0</v>
      </c>
      <c r="M20" s="313">
        <v>0</v>
      </c>
      <c r="N20" s="313">
        <v>0</v>
      </c>
      <c r="O20" s="313">
        <v>0</v>
      </c>
      <c r="P20" s="313">
        <v>0</v>
      </c>
      <c r="Q20" s="313">
        <v>0</v>
      </c>
      <c r="R20" s="314">
        <f t="shared" si="2"/>
        <v>21</v>
      </c>
      <c r="S20" s="315">
        <f t="shared" si="3"/>
        <v>0</v>
      </c>
    </row>
    <row r="21" spans="2:19" ht="23.25" customHeight="1" x14ac:dyDescent="0.35">
      <c r="B21" s="381"/>
      <c r="C21" s="316" t="s">
        <v>78</v>
      </c>
      <c r="D21" s="264">
        <v>0</v>
      </c>
      <c r="E21" s="264">
        <v>8</v>
      </c>
      <c r="F21" s="264">
        <v>1</v>
      </c>
      <c r="G21" s="264">
        <v>5</v>
      </c>
      <c r="H21" s="264">
        <v>0</v>
      </c>
      <c r="I21" s="264"/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14</v>
      </c>
      <c r="S21" s="317">
        <f t="shared" si="3"/>
        <v>0</v>
      </c>
    </row>
    <row r="22" spans="2:19" ht="23.25" customHeight="1" x14ac:dyDescent="0.35">
      <c r="B22" s="381"/>
      <c r="C22" s="316" t="s">
        <v>84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/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0</v>
      </c>
      <c r="S22" s="317">
        <f t="shared" si="3"/>
        <v>0</v>
      </c>
    </row>
    <row r="23" spans="2:19" ht="23.25" customHeight="1" x14ac:dyDescent="0.35">
      <c r="B23" s="381"/>
      <c r="C23" s="336" t="s">
        <v>106</v>
      </c>
      <c r="D23" s="337">
        <v>15</v>
      </c>
      <c r="E23" s="337">
        <v>4</v>
      </c>
      <c r="F23" s="337">
        <v>9</v>
      </c>
      <c r="G23" s="337">
        <v>8</v>
      </c>
      <c r="H23" s="337">
        <v>15</v>
      </c>
      <c r="I23" s="337"/>
      <c r="J23" s="337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51</v>
      </c>
      <c r="S23" s="317">
        <f t="shared" si="3"/>
        <v>0</v>
      </c>
    </row>
    <row r="24" spans="2:19" ht="23.25" customHeight="1" thickBot="1" x14ac:dyDescent="0.4">
      <c r="B24" s="382"/>
      <c r="C24" s="318" t="s">
        <v>110</v>
      </c>
      <c r="D24" s="319">
        <v>5</v>
      </c>
      <c r="E24" s="319">
        <v>2</v>
      </c>
      <c r="F24" s="319">
        <v>0</v>
      </c>
      <c r="G24" s="319">
        <v>4</v>
      </c>
      <c r="H24" s="319">
        <v>1</v>
      </c>
      <c r="I24" s="319"/>
      <c r="J24" s="319"/>
      <c r="K24" s="157">
        <v>0</v>
      </c>
      <c r="L24" s="319">
        <v>0</v>
      </c>
      <c r="M24" s="319">
        <v>0</v>
      </c>
      <c r="N24" s="319">
        <v>0</v>
      </c>
      <c r="O24" s="319">
        <v>0</v>
      </c>
      <c r="P24" s="319">
        <v>0</v>
      </c>
      <c r="Q24" s="319">
        <v>0</v>
      </c>
      <c r="R24" s="320">
        <f t="shared" si="2"/>
        <v>12</v>
      </c>
      <c r="S24" s="320">
        <f t="shared" si="3"/>
        <v>0</v>
      </c>
    </row>
    <row r="25" spans="2:19" ht="19" customHeight="1" x14ac:dyDescent="0.35">
      <c r="B25" s="383" t="s">
        <v>53</v>
      </c>
      <c r="C25" s="138" t="s">
        <v>66</v>
      </c>
      <c r="D25" s="139">
        <v>11</v>
      </c>
      <c r="E25" s="139">
        <v>9</v>
      </c>
      <c r="F25" s="139">
        <v>13</v>
      </c>
      <c r="G25" s="68">
        <v>9</v>
      </c>
      <c r="H25" s="68">
        <v>7</v>
      </c>
      <c r="I25" s="68"/>
      <c r="J25" s="151"/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49</v>
      </c>
      <c r="S25" s="137">
        <f t="shared" si="3"/>
        <v>0</v>
      </c>
    </row>
    <row r="26" spans="2:19" ht="19" customHeight="1" x14ac:dyDescent="0.35">
      <c r="B26" s="384"/>
      <c r="C26" s="98" t="s">
        <v>81</v>
      </c>
      <c r="D26" s="92">
        <v>3</v>
      </c>
      <c r="E26" s="92">
        <v>0</v>
      </c>
      <c r="F26" s="92">
        <v>12</v>
      </c>
      <c r="G26" s="10">
        <v>5</v>
      </c>
      <c r="H26" s="10">
        <v>4</v>
      </c>
      <c r="I26" s="10"/>
      <c r="J26" s="130"/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24</v>
      </c>
      <c r="S26" s="129">
        <f t="shared" si="3"/>
        <v>0</v>
      </c>
    </row>
    <row r="27" spans="2:19" ht="19" customHeight="1" x14ac:dyDescent="0.35">
      <c r="B27" s="384"/>
      <c r="C27" s="98" t="s">
        <v>82</v>
      </c>
      <c r="D27" s="92">
        <v>0</v>
      </c>
      <c r="E27" s="92">
        <v>0</v>
      </c>
      <c r="F27" s="92">
        <v>2</v>
      </c>
      <c r="G27" s="10">
        <v>1</v>
      </c>
      <c r="H27" s="10">
        <v>0</v>
      </c>
      <c r="I27" s="10"/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3</v>
      </c>
      <c r="S27" s="129">
        <f t="shared" si="3"/>
        <v>0</v>
      </c>
    </row>
    <row r="28" spans="2:19" ht="19" customHeight="1" x14ac:dyDescent="0.35">
      <c r="B28" s="384"/>
      <c r="C28" s="98" t="s">
        <v>83</v>
      </c>
      <c r="D28" s="92">
        <v>3</v>
      </c>
      <c r="E28" s="92">
        <v>6</v>
      </c>
      <c r="F28" s="92">
        <v>3</v>
      </c>
      <c r="G28" s="321">
        <v>7</v>
      </c>
      <c r="H28" s="321">
        <v>2</v>
      </c>
      <c r="I28" s="321"/>
      <c r="J28" s="322"/>
      <c r="K28" s="323">
        <v>0</v>
      </c>
      <c r="L28" s="321">
        <v>0</v>
      </c>
      <c r="M28" s="321">
        <v>0</v>
      </c>
      <c r="N28" s="321">
        <v>0</v>
      </c>
      <c r="O28" s="321">
        <v>0</v>
      </c>
      <c r="P28" s="321">
        <v>0</v>
      </c>
      <c r="Q28" s="321">
        <v>0</v>
      </c>
      <c r="R28" s="324">
        <f t="shared" si="2"/>
        <v>21</v>
      </c>
      <c r="S28" s="325">
        <f t="shared" si="3"/>
        <v>0</v>
      </c>
    </row>
    <row r="29" spans="2:19" ht="19" customHeight="1" thickBot="1" x14ac:dyDescent="0.4">
      <c r="B29" s="385"/>
      <c r="C29" s="232" t="s">
        <v>107</v>
      </c>
      <c r="D29" s="277">
        <v>0</v>
      </c>
      <c r="E29" s="277">
        <v>2</v>
      </c>
      <c r="F29" s="277">
        <v>10</v>
      </c>
      <c r="G29" s="277">
        <v>1</v>
      </c>
      <c r="H29" s="277">
        <v>7</v>
      </c>
      <c r="I29" s="91"/>
      <c r="J29" s="177"/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20</v>
      </c>
      <c r="S29" s="234">
        <f t="shared" si="3"/>
        <v>0</v>
      </c>
    </row>
    <row r="30" spans="2:19" ht="19" customHeight="1" thickTop="1" x14ac:dyDescent="0.35">
      <c r="B30" s="371" t="s">
        <v>23</v>
      </c>
      <c r="C30" s="145" t="s">
        <v>87</v>
      </c>
      <c r="D30" s="149">
        <v>5</v>
      </c>
      <c r="E30" s="94">
        <v>8</v>
      </c>
      <c r="F30" s="94">
        <v>8</v>
      </c>
      <c r="G30" s="94">
        <v>6</v>
      </c>
      <c r="H30" s="94">
        <v>3</v>
      </c>
      <c r="I30" s="94"/>
      <c r="J30" s="152"/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si="2"/>
        <v>30</v>
      </c>
      <c r="S30" s="141">
        <f t="shared" si="3"/>
        <v>0</v>
      </c>
    </row>
    <row r="31" spans="2:19" ht="19" customHeight="1" x14ac:dyDescent="0.35">
      <c r="B31" s="372"/>
      <c r="C31" s="219" t="s">
        <v>99</v>
      </c>
      <c r="D31" s="225">
        <v>2</v>
      </c>
      <c r="E31" s="91">
        <v>4</v>
      </c>
      <c r="F31" s="91">
        <v>6</v>
      </c>
      <c r="G31" s="91">
        <v>25</v>
      </c>
      <c r="H31" s="91">
        <v>24</v>
      </c>
      <c r="I31" s="91"/>
      <c r="J31" s="177"/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2"/>
        <v>61</v>
      </c>
      <c r="S31" s="129">
        <f t="shared" si="3"/>
        <v>0</v>
      </c>
    </row>
    <row r="32" spans="2:19" ht="19" customHeight="1" thickBot="1" x14ac:dyDescent="0.4">
      <c r="B32" s="373"/>
      <c r="C32" s="147" t="s">
        <v>88</v>
      </c>
      <c r="D32" s="150">
        <v>0</v>
      </c>
      <c r="E32" s="93">
        <v>0</v>
      </c>
      <c r="F32" s="93">
        <v>0</v>
      </c>
      <c r="G32" s="93">
        <v>0</v>
      </c>
      <c r="H32" s="93">
        <v>0</v>
      </c>
      <c r="I32" s="93"/>
      <c r="J32" s="153"/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2"/>
        <v>0</v>
      </c>
      <c r="S32" s="144">
        <f t="shared" si="3"/>
        <v>0</v>
      </c>
    </row>
    <row r="33" spans="2:19" ht="16.5" thickTop="1" thickBot="1" x14ac:dyDescent="0.4">
      <c r="C33" s="69" t="s">
        <v>11</v>
      </c>
      <c r="D33" s="70">
        <f t="shared" ref="D33:S33" si="5">SUM(D3:D32)</f>
        <v>73</v>
      </c>
      <c r="E33" s="70">
        <f t="shared" si="5"/>
        <v>75</v>
      </c>
      <c r="F33" s="70">
        <f t="shared" si="5"/>
        <v>97</v>
      </c>
      <c r="G33" s="70">
        <f t="shared" si="5"/>
        <v>119</v>
      </c>
      <c r="H33" s="70">
        <f t="shared" si="5"/>
        <v>80</v>
      </c>
      <c r="I33" s="70">
        <f t="shared" si="5"/>
        <v>0</v>
      </c>
      <c r="J33" s="71">
        <f t="shared" si="5"/>
        <v>0</v>
      </c>
      <c r="K33" s="71">
        <f t="shared" si="5"/>
        <v>0</v>
      </c>
      <c r="L33" s="70">
        <f t="shared" si="5"/>
        <v>0</v>
      </c>
      <c r="M33" s="70">
        <f t="shared" si="5"/>
        <v>0</v>
      </c>
      <c r="N33" s="70">
        <f t="shared" si="5"/>
        <v>0</v>
      </c>
      <c r="O33" s="70">
        <f t="shared" si="5"/>
        <v>0</v>
      </c>
      <c r="P33" s="70">
        <f t="shared" si="5"/>
        <v>0</v>
      </c>
      <c r="Q33" s="72">
        <f t="shared" si="5"/>
        <v>0</v>
      </c>
      <c r="R33" s="73">
        <f t="shared" si="5"/>
        <v>444</v>
      </c>
      <c r="S33" s="74">
        <f t="shared" si="5"/>
        <v>0</v>
      </c>
    </row>
    <row r="35" spans="2:19" ht="15.5" x14ac:dyDescent="0.35">
      <c r="B35" s="12"/>
      <c r="C35" s="12"/>
      <c r="J35" s="14"/>
      <c r="K35" s="14"/>
      <c r="L35" s="14"/>
      <c r="M35" s="14"/>
      <c r="N35" s="14"/>
      <c r="O35" s="14"/>
      <c r="P35" s="14"/>
    </row>
  </sheetData>
  <mergeCells count="10">
    <mergeCell ref="S1:S2"/>
    <mergeCell ref="D1:J1"/>
    <mergeCell ref="K1:Q1"/>
    <mergeCell ref="B30:B32"/>
    <mergeCell ref="B16:B19"/>
    <mergeCell ref="R1:R2"/>
    <mergeCell ref="B6:B15"/>
    <mergeCell ref="B3:B5"/>
    <mergeCell ref="B20:B24"/>
    <mergeCell ref="B25:B29"/>
  </mergeCells>
  <phoneticPr fontId="7" type="noConversion"/>
  <pageMargins left="0.7" right="0.7" top="0.75" bottom="0.75" header="0.3" footer="0.3"/>
  <pageSetup orientation="portrait" r:id="rId1"/>
  <ignoredErrors>
    <ignoredError sqref="C35 D34:T35 S1:S2 K1:Q1 T33 A36:C37 A35 D37 F37:Q40 D36:Q36 S36:T40 R1:R2 A33:C34 R23:R33 K33:Q33 S31:S33 S3:S22 R3:R22 S23:S30 G33:J3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213</v>
      </c>
      <c r="D3" s="16">
        <f>SUM('Sheet1 (3)'!M4:M6)</f>
        <v>1</v>
      </c>
      <c r="E3" s="16">
        <f>SUM('Sheet1 (3)'!F4:F6)</f>
        <v>2</v>
      </c>
      <c r="F3" s="16">
        <f>SUM('Sheet1 (3)'!D4:D6)</f>
        <v>2</v>
      </c>
      <c r="G3" s="17">
        <f>SUM('Sheet1 (3)'!H4:H6)</f>
        <v>0</v>
      </c>
      <c r="H3" s="48">
        <v>0</v>
      </c>
      <c r="I3" s="14">
        <f>Table2[[#This Row],[Casos 24h]]/$E$14</f>
        <v>2.5000000000000001E-2</v>
      </c>
      <c r="J3" s="14">
        <f t="shared" ref="J3:J14" si="0">C3/$C$14</f>
        <v>2.4877365101611773E-2</v>
      </c>
    </row>
    <row r="4" spans="2:15" x14ac:dyDescent="0.35">
      <c r="B4" s="15" t="s">
        <v>22</v>
      </c>
      <c r="C4" s="16">
        <f>SUM('Sheet1 (3)'!K7:K16)</f>
        <v>1837</v>
      </c>
      <c r="D4" s="16">
        <f>SUM('Sheet1 (3)'!M7:M16)</f>
        <v>6</v>
      </c>
      <c r="E4" s="16">
        <f>SUM('Sheet1 (3)'!F7:F16)</f>
        <v>8</v>
      </c>
      <c r="F4" s="16">
        <f>SUM('Sheet1 (3)'!D7:D16)</f>
        <v>5</v>
      </c>
      <c r="G4" s="17">
        <f>SUM('Sheet1 (3)'!H7:H16)</f>
        <v>0</v>
      </c>
      <c r="H4" s="16">
        <f>SUM('Sheet1 (3)'!N7:N11)</f>
        <v>2</v>
      </c>
      <c r="I4" s="14">
        <f>Table2[[#This Row],[Casos 24h]]/$E$14</f>
        <v>0.1</v>
      </c>
      <c r="J4" s="14">
        <f t="shared" si="0"/>
        <v>0.21455267460873628</v>
      </c>
    </row>
    <row r="5" spans="2:15" x14ac:dyDescent="0.35">
      <c r="B5" s="15" t="s">
        <v>23</v>
      </c>
      <c r="C5" s="16">
        <f>SUM('Sheet1 (3)'!K31:K33)</f>
        <v>860</v>
      </c>
      <c r="D5" s="16">
        <f>SUM('Sheet1 (3)'!M31:M33)</f>
        <v>1</v>
      </c>
      <c r="E5" s="16">
        <f>SUM('Sheet1 (3)'!F31:F33)</f>
        <v>27</v>
      </c>
      <c r="F5" s="16">
        <f>SUM('Sheet1 (3)'!D31:D33)</f>
        <v>25</v>
      </c>
      <c r="G5" s="16">
        <f>SUM('Sheet1 (3)'!H31:H33)</f>
        <v>0</v>
      </c>
      <c r="H5" s="16">
        <f>SUM('Sheet1 (3)'!N31:N33)</f>
        <v>38</v>
      </c>
      <c r="I5" s="14">
        <f>Table2[[#This Row],[Casos 24h]]/$E$14</f>
        <v>0.33750000000000002</v>
      </c>
      <c r="J5" s="14">
        <f t="shared" si="0"/>
        <v>0.10044382153702407</v>
      </c>
    </row>
    <row r="6" spans="2:15" x14ac:dyDescent="0.35">
      <c r="B6" s="15" t="s">
        <v>29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4">
        <f>Table2[[#This Row],[Casos 24h]]/$E$14</f>
        <v>0</v>
      </c>
      <c r="J6" s="14">
        <f t="shared" si="0"/>
        <v>0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1527</v>
      </c>
      <c r="D9" s="16">
        <f>SUM('Sheet1 (3)'!M17:M20)</f>
        <v>1</v>
      </c>
      <c r="E9" s="16">
        <f>SUM('Sheet1 (3)'!F17:F20)</f>
        <v>5</v>
      </c>
      <c r="F9" s="16">
        <f>SUM('Sheet1 (3)'!D17:D20)</f>
        <v>5</v>
      </c>
      <c r="G9" s="17">
        <f>SUM('Sheet1 (3)'!H17:H20)</f>
        <v>0</v>
      </c>
      <c r="H9" s="16">
        <f>SUM('Sheet1 (3)'!N17:N20)</f>
        <v>13</v>
      </c>
      <c r="I9" s="14">
        <f>Table2[[#This Row],[Casos 24h]]/$E$14</f>
        <v>6.25E-2</v>
      </c>
      <c r="J9" s="14">
        <f t="shared" si="0"/>
        <v>0.17834618079887876</v>
      </c>
      <c r="K9" s="14"/>
    </row>
    <row r="10" spans="2:15" x14ac:dyDescent="0.35">
      <c r="B10" s="15" t="s">
        <v>39</v>
      </c>
      <c r="C10" s="16">
        <f>SUM('Sheet1 (3)'!K21:K25)</f>
        <v>1373</v>
      </c>
      <c r="D10" s="16">
        <f>SUM('Sheet1 (3)'!M21:M25)</f>
        <v>1</v>
      </c>
      <c r="E10" s="16">
        <f>SUM('Sheet1 (3)'!F21:F25)</f>
        <v>18</v>
      </c>
      <c r="F10" s="16">
        <f>SUM('Sheet1 (3)'!D21:D25)</f>
        <v>11</v>
      </c>
      <c r="G10" s="16">
        <f>SUM('Sheet1 (3)'!H21:H22)</f>
        <v>0</v>
      </c>
      <c r="H10" s="16">
        <f>SUM('Sheet1 (3)'!N21:N22)</f>
        <v>13</v>
      </c>
      <c r="I10" s="14">
        <f>Table2[[#This Row],[Casos 24h]]/$E$14</f>
        <v>0.22500000000000001</v>
      </c>
      <c r="J10" s="14">
        <f t="shared" si="0"/>
        <v>0.16035972903527212</v>
      </c>
    </row>
    <row r="11" spans="2:15" x14ac:dyDescent="0.35">
      <c r="B11" s="15" t="s">
        <v>53</v>
      </c>
      <c r="C11" s="16">
        <f>SUM('Sheet1 (3)'!K26:K30)</f>
        <v>2752</v>
      </c>
      <c r="D11" s="16">
        <f>SUM('Sheet1 (3)'!M26:M29)</f>
        <v>10</v>
      </c>
      <c r="E11" s="16">
        <f>SUM('Sheet1 (3)'!F26:F30)</f>
        <v>20</v>
      </c>
      <c r="F11" s="16">
        <f>SUM('Sheet1 (3)'!D26:D30)</f>
        <v>20</v>
      </c>
      <c r="G11" s="17">
        <f>SUM('Sheet1 (3)'!H26:H30)</f>
        <v>0</v>
      </c>
      <c r="H11" s="16">
        <f>SUM('Sheet1 (3)'!N26:N26)</f>
        <v>13</v>
      </c>
      <c r="I11" s="14">
        <f>Table2[[#This Row],[Casos 24h]]/$E$14</f>
        <v>0.25</v>
      </c>
      <c r="J11" s="14">
        <f t="shared" si="0"/>
        <v>0.32142022891847699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8562</v>
      </c>
      <c r="D14" s="24">
        <f>SUM(D3:D13)</f>
        <v>20</v>
      </c>
      <c r="E14" s="24">
        <f t="shared" ref="E14:G14" si="1">SUM(E3:E13)</f>
        <v>80</v>
      </c>
      <c r="F14" s="24">
        <f t="shared" si="1"/>
        <v>68</v>
      </c>
      <c r="G14" s="24">
        <f t="shared" si="1"/>
        <v>0</v>
      </c>
      <c r="H14" s="24">
        <f t="shared" ref="H14" si="2">SUM(H3:H13)</f>
        <v>79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01'!#REF!)</f>
        <v>#REF!</v>
      </c>
      <c r="D18" s="16" t="e">
        <f>SUM('Week 01'!#REF!)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01'!#REF!)</f>
        <v>#REF!</v>
      </c>
      <c r="D19" s="16" t="e">
        <f>SUM('Week 01'!#REF!)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01'!#REF!)</f>
        <v>#REF!</v>
      </c>
      <c r="D20" s="16" t="e">
        <f>SUM('Week 01'!#REF!)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01'!#REF!)</f>
        <v>#REF!</v>
      </c>
      <c r="D21" s="16" t="e">
        <f>SUM('Week 01'!#REF!)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01'!#REF!)</f>
        <v>#REF!</v>
      </c>
      <c r="D22" s="16" t="e">
        <f>SUM('Week 01'!#REF!)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01'!#REF!)</f>
        <v>#REF!</v>
      </c>
      <c r="D23" s="16" t="e">
        <f>SUM('Week 01'!#REF!)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01'!#REF!)</f>
        <v>#REF!</v>
      </c>
      <c r="D24" s="16" t="e">
        <f>SUM('Week 01'!#REF!)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01'!#REF!)</f>
        <v>#REF!</v>
      </c>
      <c r="D25" s="16" t="e">
        <f>SUM('Week 01'!#REF!)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01'!#REF!)</f>
        <v>#REF!</v>
      </c>
      <c r="D26" s="17" t="e">
        <f>'Week 01'!#REF!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01'!#REF!</f>
        <v>#REF!</v>
      </c>
      <c r="D27" s="16" t="e">
        <f>'Week 01'!#REF!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213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1837</v>
      </c>
      <c r="D34" s="30">
        <f t="shared" si="4"/>
        <v>6</v>
      </c>
      <c r="E34" s="37">
        <f t="shared" ref="E34:E44" si="5">D34/C34</f>
        <v>3.2661948829613499E-3</v>
      </c>
    </row>
    <row r="35" spans="2:5" x14ac:dyDescent="0.35">
      <c r="B35" s="29" t="s">
        <v>23</v>
      </c>
      <c r="C35" s="30">
        <f t="shared" si="4"/>
        <v>860</v>
      </c>
      <c r="D35" s="30">
        <f t="shared" si="4"/>
        <v>1</v>
      </c>
      <c r="E35" s="36">
        <v>0</v>
      </c>
    </row>
    <row r="36" spans="2:5" x14ac:dyDescent="0.35">
      <c r="B36" s="31" t="s">
        <v>29</v>
      </c>
      <c r="C36" s="30">
        <f t="shared" si="4"/>
        <v>0</v>
      </c>
      <c r="D36" s="30">
        <f t="shared" si="4"/>
        <v>0</v>
      </c>
      <c r="E36" s="37">
        <v>0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1527</v>
      </c>
      <c r="D39" s="30">
        <f t="shared" si="4"/>
        <v>1</v>
      </c>
      <c r="E39" s="36">
        <f t="shared" si="5"/>
        <v>6.5487884741322858E-4</v>
      </c>
    </row>
    <row r="40" spans="2:5" x14ac:dyDescent="0.35">
      <c r="B40" s="31" t="s">
        <v>39</v>
      </c>
      <c r="C40" s="30">
        <f t="shared" si="4"/>
        <v>1373</v>
      </c>
      <c r="D40" s="30">
        <f t="shared" si="4"/>
        <v>1</v>
      </c>
      <c r="E40" s="37">
        <f t="shared" si="5"/>
        <v>7.2833211944646763E-4</v>
      </c>
    </row>
    <row r="41" spans="2:5" x14ac:dyDescent="0.35">
      <c r="B41" s="29" t="s">
        <v>53</v>
      </c>
      <c r="C41" s="30">
        <f t="shared" si="4"/>
        <v>2752</v>
      </c>
      <c r="D41" s="30">
        <f t="shared" si="4"/>
        <v>10</v>
      </c>
      <c r="E41" s="36">
        <f t="shared" si="5"/>
        <v>3.6337209302325581E-3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8562</v>
      </c>
      <c r="D44" s="33">
        <f t="shared" ref="D44" si="6">SUM(D33:D42)</f>
        <v>20</v>
      </c>
      <c r="E44" s="38">
        <f t="shared" si="5"/>
        <v>2.3359028264424201E-3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6:G6 D5:G5 D4:G4 D3:G3 D11 D10:F10 E11:F11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zoomScale="87" zoomScaleNormal="87" workbookViewId="0">
      <pane xSplit="3" ySplit="3" topLeftCell="F22" activePane="bottomRight" state="frozen"/>
      <selection pane="topRight" activeCell="D1" sqref="D1"/>
      <selection pane="bottomLeft" activeCell="A6" sqref="A6"/>
      <selection pane="bottomRight" activeCell="K45" sqref="K45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55" t="s">
        <v>41</v>
      </c>
      <c r="C2" s="348" t="s">
        <v>30</v>
      </c>
      <c r="D2" s="348" t="s">
        <v>1</v>
      </c>
      <c r="E2" s="348"/>
      <c r="F2" s="348"/>
      <c r="G2" s="348"/>
      <c r="H2" s="348"/>
      <c r="I2" s="348" t="s">
        <v>2</v>
      </c>
      <c r="J2" s="348"/>
      <c r="K2" s="348"/>
      <c r="L2" s="348"/>
      <c r="M2" s="348"/>
      <c r="N2" s="348" t="s">
        <v>3</v>
      </c>
      <c r="O2" s="349" t="s">
        <v>92</v>
      </c>
      <c r="P2" s="349" t="s">
        <v>93</v>
      </c>
      <c r="Q2" s="348" t="s">
        <v>4</v>
      </c>
      <c r="R2" s="348" t="s">
        <v>31</v>
      </c>
      <c r="S2" s="350" t="s">
        <v>32</v>
      </c>
      <c r="W2" s="347" t="s">
        <v>35</v>
      </c>
      <c r="X2" s="347" t="s">
        <v>36</v>
      </c>
      <c r="Y2" s="42"/>
    </row>
    <row r="3" spans="1:32" ht="19.5" customHeight="1" thickBot="1" x14ac:dyDescent="0.4">
      <c r="B3" s="356"/>
      <c r="C3" s="349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48"/>
      <c r="O3" s="386"/>
      <c r="P3" s="386"/>
      <c r="Q3" s="348"/>
      <c r="R3" s="348"/>
      <c r="S3" s="350"/>
      <c r="U3" s="11" t="s">
        <v>37</v>
      </c>
      <c r="V3" s="11" t="s">
        <v>38</v>
      </c>
      <c r="W3" s="347"/>
      <c r="X3" s="347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90" t="s">
        <v>21</v>
      </c>
      <c r="C4" s="230" t="s">
        <v>102</v>
      </c>
      <c r="D4" s="173">
        <f>'Sheet1 (3)'!D4</f>
        <v>1</v>
      </c>
      <c r="E4" s="173">
        <f>'Sheet1 (3)'!E4</f>
        <v>0</v>
      </c>
      <c r="F4" s="64">
        <f>'Sheet1 (3)'!F4</f>
        <v>1</v>
      </c>
      <c r="G4" s="64">
        <f>'Sheet1 (3)'!G4</f>
        <v>2</v>
      </c>
      <c r="H4" s="64">
        <f>'Sheet1 (3)'!H4</f>
        <v>0</v>
      </c>
      <c r="I4" s="64">
        <f>'Sheet1 (3)'!I4</f>
        <v>124</v>
      </c>
      <c r="J4" s="64">
        <f>'Sheet1 (3)'!J4</f>
        <v>0</v>
      </c>
      <c r="K4" s="64">
        <f>'Sheet1 (3)'!K4</f>
        <v>124</v>
      </c>
      <c r="L4" s="64">
        <f>'Sheet1 (3)'!L4</f>
        <v>123</v>
      </c>
      <c r="M4" s="64">
        <f>'Sheet1 (3)'!M4</f>
        <v>0</v>
      </c>
      <c r="N4" s="64">
        <f>'Sheet1 (3)'!N4</f>
        <v>1</v>
      </c>
      <c r="O4" s="245">
        <v>20</v>
      </c>
      <c r="P4" s="247">
        <f t="shared" ref="P4:P7" si="0">N4/O4</f>
        <v>0.05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36.875752618263043</v>
      </c>
      <c r="W4" s="42"/>
      <c r="X4" s="42"/>
      <c r="Y4" s="42"/>
    </row>
    <row r="5" spans="1:32" ht="19.5" customHeight="1" x14ac:dyDescent="0.35">
      <c r="B5" s="391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0</v>
      </c>
      <c r="H5" s="212">
        <f>'Sheet1 (3)'!H5</f>
        <v>0</v>
      </c>
      <c r="I5" s="212">
        <f>'Sheet1 (3)'!I5</f>
        <v>37</v>
      </c>
      <c r="J5" s="212">
        <f>'Sheet1 (3)'!J5</f>
        <v>0</v>
      </c>
      <c r="K5" s="212">
        <f>'Sheet1 (3)'!K5</f>
        <v>37</v>
      </c>
      <c r="L5" s="212">
        <f>'Sheet1 (3)'!L5</f>
        <v>36</v>
      </c>
      <c r="M5" s="212">
        <f>'Sheet1 (3)'!M5</f>
        <v>1</v>
      </c>
      <c r="N5" s="212">
        <f>'Sheet1 (3)'!N5</f>
        <v>0</v>
      </c>
      <c r="O5" s="253">
        <v>16</v>
      </c>
      <c r="P5" s="254">
        <f t="shared" ref="P5" si="3">N5/O5</f>
        <v>0</v>
      </c>
      <c r="Q5" s="255">
        <f t="shared" ref="Q5" si="4">M5/K5</f>
        <v>2.7027027027027029E-2</v>
      </c>
      <c r="R5" s="256">
        <f>VLOOKUP(C5,'Sheet1 (3)'!C:P,14,0)</f>
        <v>52060.454851553091</v>
      </c>
      <c r="S5" s="252">
        <f t="shared" si="2"/>
        <v>71.071219230609927</v>
      </c>
      <c r="W5" s="42"/>
      <c r="X5" s="42"/>
      <c r="Y5" s="42"/>
    </row>
    <row r="6" spans="1:32" ht="19.5" customHeight="1" thickBot="1" x14ac:dyDescent="0.4">
      <c r="B6" s="391"/>
      <c r="C6" s="241" t="s">
        <v>103</v>
      </c>
      <c r="D6" s="174">
        <f>'Sheet1 (3)'!D6</f>
        <v>1</v>
      </c>
      <c r="E6" s="174">
        <f>'Sheet1 (3)'!E6</f>
        <v>0</v>
      </c>
      <c r="F6" s="89">
        <f>'Sheet1 (3)'!F6</f>
        <v>1</v>
      </c>
      <c r="G6" s="89">
        <f>'Sheet1 (3)'!G6</f>
        <v>0</v>
      </c>
      <c r="H6" s="89">
        <f>'Sheet1 (3)'!H6</f>
        <v>0</v>
      </c>
      <c r="I6" s="89">
        <f>'Sheet1 (3)'!I6</f>
        <v>52</v>
      </c>
      <c r="J6" s="89">
        <f>'Sheet1 (3)'!J6</f>
        <v>0</v>
      </c>
      <c r="K6" s="89">
        <f>'Sheet1 (3)'!K6</f>
        <v>52</v>
      </c>
      <c r="L6" s="89">
        <f>'Sheet1 (3)'!L6</f>
        <v>50</v>
      </c>
      <c r="M6" s="89">
        <f>'Sheet1 (3)'!M6</f>
        <v>0</v>
      </c>
      <c r="N6" s="89">
        <f>'Sheet1 (3)'!N6</f>
        <v>2</v>
      </c>
      <c r="O6" s="246">
        <v>4</v>
      </c>
      <c r="P6" s="248">
        <f t="shared" si="0"/>
        <v>0.5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55.111792914419752</v>
      </c>
      <c r="W6" s="42"/>
      <c r="X6" s="42"/>
      <c r="Y6" s="42"/>
    </row>
    <row r="7" spans="1:32" ht="19.5" customHeight="1" thickBot="1" x14ac:dyDescent="0.4">
      <c r="B7" s="392"/>
      <c r="C7" s="214" t="s">
        <v>104</v>
      </c>
      <c r="D7" s="213">
        <f t="shared" ref="D7:E7" si="5">SUM(D4:D6)</f>
        <v>2</v>
      </c>
      <c r="E7" s="213">
        <f t="shared" si="5"/>
        <v>0</v>
      </c>
      <c r="F7" s="213">
        <f>SUM(F4:F6)</f>
        <v>2</v>
      </c>
      <c r="G7" s="213">
        <f t="shared" ref="G7:O7" si="6">SUM(G4:G6)</f>
        <v>2</v>
      </c>
      <c r="H7" s="213">
        <f t="shared" si="6"/>
        <v>0</v>
      </c>
      <c r="I7" s="213">
        <f t="shared" si="6"/>
        <v>213</v>
      </c>
      <c r="J7" s="213">
        <f t="shared" si="6"/>
        <v>0</v>
      </c>
      <c r="K7" s="213">
        <f t="shared" si="6"/>
        <v>213</v>
      </c>
      <c r="L7" s="213">
        <f t="shared" si="6"/>
        <v>209</v>
      </c>
      <c r="M7" s="213">
        <f t="shared" si="6"/>
        <v>1</v>
      </c>
      <c r="N7" s="213">
        <f t="shared" si="6"/>
        <v>3</v>
      </c>
      <c r="O7" s="213">
        <f t="shared" si="6"/>
        <v>40</v>
      </c>
      <c r="P7" s="215">
        <f t="shared" si="0"/>
        <v>7.4999999999999997E-2</v>
      </c>
      <c r="Q7" s="216">
        <f t="shared" si="1"/>
        <v>4.6948356807511738E-3</v>
      </c>
      <c r="R7" s="217">
        <v>2202817</v>
      </c>
      <c r="S7" s="218">
        <f t="shared" si="2"/>
        <v>9.6694369073781434</v>
      </c>
      <c r="W7" s="42"/>
      <c r="X7" s="42"/>
      <c r="Y7" s="42"/>
    </row>
    <row r="8" spans="1:32" ht="19" customHeight="1" x14ac:dyDescent="0.35">
      <c r="B8" s="387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0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35">
      <c r="B9" s="388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8"/>
      <c r="C10" s="77" t="s">
        <v>71</v>
      </c>
      <c r="D10" s="100">
        <f>'Sheet1 (3)'!D9</f>
        <v>1</v>
      </c>
      <c r="E10" s="100">
        <f>'Sheet1 (3)'!E9</f>
        <v>0</v>
      </c>
      <c r="F10" s="100">
        <f>'Sheet1 (3)'!F9</f>
        <v>1</v>
      </c>
      <c r="G10" s="100">
        <f>'Sheet1 (3)'!G9</f>
        <v>1</v>
      </c>
      <c r="H10" s="100">
        <f>'Sheet1 (3)'!H9</f>
        <v>0</v>
      </c>
      <c r="I10" s="100">
        <f>'Sheet1 (3)'!I9</f>
        <v>283</v>
      </c>
      <c r="J10" s="100">
        <f>'Sheet1 (3)'!J9</f>
        <v>478</v>
      </c>
      <c r="K10" s="100">
        <f>'Sheet1 (3)'!K9</f>
        <v>761</v>
      </c>
      <c r="L10" s="100">
        <f>'Sheet1 (3)'!L9</f>
        <v>758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8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0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8"/>
      <c r="C12" s="77" t="s">
        <v>80</v>
      </c>
      <c r="D12" s="100">
        <f>'Sheet1 (3)'!D11</f>
        <v>2</v>
      </c>
      <c r="E12" s="100">
        <f>'Sheet1 (3)'!E11</f>
        <v>3</v>
      </c>
      <c r="F12" s="100">
        <f>'Sheet1 (3)'!F11</f>
        <v>5</v>
      </c>
      <c r="G12" s="100">
        <f>'Sheet1 (3)'!G11</f>
        <v>6</v>
      </c>
      <c r="H12" s="100">
        <f>'Sheet1 (3)'!H11</f>
        <v>0</v>
      </c>
      <c r="I12" s="100">
        <f>'Sheet1 (3)'!I11</f>
        <v>64</v>
      </c>
      <c r="J12" s="100">
        <f>'Sheet1 (3)'!J11</f>
        <v>276</v>
      </c>
      <c r="K12" s="100">
        <f>'Sheet1 (3)'!K11</f>
        <v>340</v>
      </c>
      <c r="L12" s="100">
        <f>'Sheet1 (3)'!L11</f>
        <v>337</v>
      </c>
      <c r="M12" s="100">
        <f>'Sheet1 (3)'!M11</f>
        <v>1</v>
      </c>
      <c r="N12" s="100">
        <f>'Sheet1 (3)'!N11</f>
        <v>2</v>
      </c>
      <c r="O12" s="179">
        <v>6</v>
      </c>
      <c r="P12" s="180">
        <f t="shared" si="7"/>
        <v>0.33333333333333331</v>
      </c>
      <c r="Q12" s="80">
        <f t="shared" si="15"/>
        <v>2.9411764705882353E-3</v>
      </c>
      <c r="R12" s="99">
        <f>VLOOKUP(C12,'Sheet1 (3)'!C:P,14,0)</f>
        <v>105697.59164224498</v>
      </c>
      <c r="S12" s="62">
        <f t="shared" si="16"/>
        <v>321.67241913212104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8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8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" customHeight="1" x14ac:dyDescent="0.35">
      <c r="B15" s="388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10</v>
      </c>
      <c r="J15" s="100">
        <f>'Sheet1 (3)'!J14</f>
        <v>1</v>
      </c>
      <c r="K15" s="100">
        <f>'Sheet1 (3)'!K14</f>
        <v>11</v>
      </c>
      <c r="L15" s="100">
        <f>'Sheet1 (3)'!L14</f>
        <v>11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4.331256031581602</v>
      </c>
      <c r="T15" s="11"/>
      <c r="Z15" s="11"/>
    </row>
    <row r="16" spans="1:32" s="25" customFormat="1" ht="19" customHeight="1" x14ac:dyDescent="0.35">
      <c r="A16" s="47"/>
      <c r="B16" s="388"/>
      <c r="C16" s="81" t="s">
        <v>90</v>
      </c>
      <c r="D16" s="100">
        <f>'Sheet1 (3)'!D15</f>
        <v>2</v>
      </c>
      <c r="E16" s="100">
        <f>'Sheet1 (3)'!E15</f>
        <v>0</v>
      </c>
      <c r="F16" s="100">
        <f>'Sheet1 (3)'!F15</f>
        <v>2</v>
      </c>
      <c r="G16" s="100">
        <f>'Sheet1 (3)'!G15</f>
        <v>9</v>
      </c>
      <c r="H16" s="100">
        <f>'Sheet1 (3)'!H15</f>
        <v>0</v>
      </c>
      <c r="I16" s="100">
        <f>'Sheet1 (3)'!I15</f>
        <v>114</v>
      </c>
      <c r="J16" s="100">
        <f>'Sheet1 (3)'!J15</f>
        <v>10</v>
      </c>
      <c r="K16" s="100">
        <f>'Sheet1 (3)'!K15</f>
        <v>124</v>
      </c>
      <c r="L16" s="100">
        <f>'Sheet1 (3)'!L15</f>
        <v>119</v>
      </c>
      <c r="M16" s="100">
        <f>'Sheet1 (3)'!M15</f>
        <v>0</v>
      </c>
      <c r="N16" s="100">
        <f>'Sheet1 (3)'!N15</f>
        <v>5</v>
      </c>
      <c r="O16" s="183">
        <v>16</v>
      </c>
      <c r="P16" s="184">
        <f t="shared" si="7"/>
        <v>0.3125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143.42221136636203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8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61</v>
      </c>
      <c r="K17" s="171">
        <f>'Sheet1 (3)'!K16</f>
        <v>81</v>
      </c>
      <c r="L17" s="171">
        <f>'Sheet1 (3)'!L16</f>
        <v>81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f>VLOOKUP(C17,'Sheet1 (3)'!C:P,14,0)</f>
        <v>145652.82069082581</v>
      </c>
      <c r="S17" s="176">
        <f t="shared" ref="S17" si="20">(K17/R17)*100000</f>
        <v>55.611693351230734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8"/>
      <c r="C18" s="214" t="s">
        <v>94</v>
      </c>
      <c r="D18" s="213">
        <f t="shared" ref="D18" si="21">SUM(D8:D17)</f>
        <v>5</v>
      </c>
      <c r="E18" s="213">
        <f t="shared" ref="E18" si="22">SUM(E8:E17)</f>
        <v>3</v>
      </c>
      <c r="F18" s="213">
        <f t="shared" ref="F18" si="23">SUM(F8:F17)</f>
        <v>8</v>
      </c>
      <c r="G18" s="213">
        <f t="shared" ref="G18" si="24">SUM(G8:G17)</f>
        <v>16</v>
      </c>
      <c r="H18" s="213">
        <f t="shared" ref="H18:N18" si="25">SUM(H8:H17)</f>
        <v>0</v>
      </c>
      <c r="I18" s="213">
        <f t="shared" si="25"/>
        <v>676</v>
      </c>
      <c r="J18" s="213">
        <f t="shared" si="25"/>
        <v>1161</v>
      </c>
      <c r="K18" s="213">
        <f t="shared" si="25"/>
        <v>1837</v>
      </c>
      <c r="L18" s="213">
        <f t="shared" si="25"/>
        <v>1824</v>
      </c>
      <c r="M18" s="213">
        <f t="shared" si="25"/>
        <v>6</v>
      </c>
      <c r="N18" s="213">
        <f t="shared" si="25"/>
        <v>7</v>
      </c>
      <c r="O18" s="213">
        <f>SUM(O4:O17)</f>
        <v>170</v>
      </c>
      <c r="P18" s="215">
        <f t="shared" si="7"/>
        <v>4.1176470588235294E-2</v>
      </c>
      <c r="Q18" s="216">
        <f t="shared" si="15"/>
        <v>3.2661948829613499E-3</v>
      </c>
      <c r="R18" s="217">
        <v>3173917</v>
      </c>
      <c r="S18" s="218">
        <f t="shared" si="16"/>
        <v>57.878010042480639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7" t="s">
        <v>33</v>
      </c>
      <c r="C19" s="191" t="s">
        <v>72</v>
      </c>
      <c r="D19" s="63">
        <f>'Sheet1 (3)'!D17</f>
        <v>4</v>
      </c>
      <c r="E19" s="63">
        <f>'Sheet1 (3)'!E17</f>
        <v>0</v>
      </c>
      <c r="F19" s="63">
        <f>'Sheet1 (3)'!F17</f>
        <v>4</v>
      </c>
      <c r="G19" s="63">
        <f>'Sheet1 (3)'!G17</f>
        <v>1</v>
      </c>
      <c r="H19" s="63">
        <f>'Sheet1 (3)'!H17</f>
        <v>0</v>
      </c>
      <c r="I19" s="63">
        <f>'Sheet1 (3)'!I17</f>
        <v>525</v>
      </c>
      <c r="J19" s="63">
        <f>'Sheet1 (3)'!J17</f>
        <v>328</v>
      </c>
      <c r="K19" s="63">
        <f>'Sheet1 (3)'!K17</f>
        <v>853</v>
      </c>
      <c r="L19" s="63">
        <f>'Sheet1 (3)'!L17</f>
        <v>846</v>
      </c>
      <c r="M19" s="63">
        <f>'Sheet1 (3)'!M17</f>
        <v>1</v>
      </c>
      <c r="N19" s="63">
        <f>'Sheet1 (3)'!N17</f>
        <v>6</v>
      </c>
      <c r="O19" s="193">
        <v>21</v>
      </c>
      <c r="P19" s="194">
        <f t="shared" si="7"/>
        <v>0.2857142857142857</v>
      </c>
      <c r="Q19" s="112">
        <f t="shared" si="15"/>
        <v>1.1723329425556857E-3</v>
      </c>
      <c r="R19" s="195">
        <f>VLOOKUP(C19,'Sheet1 (3)'!C:P,14,0)</f>
        <v>516704.9271270897</v>
      </c>
      <c r="S19" s="196">
        <f t="shared" si="16"/>
        <v>165.08454926929593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8"/>
      <c r="C20" s="66" t="s">
        <v>73</v>
      </c>
      <c r="D20" s="63">
        <f>'Sheet1 (3)'!D18</f>
        <v>1</v>
      </c>
      <c r="E20" s="63">
        <f>'Sheet1 (3)'!E18</f>
        <v>0</v>
      </c>
      <c r="F20" s="63">
        <f>'Sheet1 (3)'!F18</f>
        <v>1</v>
      </c>
      <c r="G20" s="63">
        <f>'Sheet1 (3)'!G18</f>
        <v>3</v>
      </c>
      <c r="H20" s="63">
        <f>'Sheet1 (3)'!H18</f>
        <v>0</v>
      </c>
      <c r="I20" s="63">
        <f>'Sheet1 (3)'!I18</f>
        <v>187</v>
      </c>
      <c r="J20" s="63">
        <f>'Sheet1 (3)'!J18</f>
        <v>19</v>
      </c>
      <c r="K20" s="63">
        <f>'Sheet1 (3)'!K18</f>
        <v>206</v>
      </c>
      <c r="L20" s="63">
        <f>'Sheet1 (3)'!L18</f>
        <v>201</v>
      </c>
      <c r="M20" s="63">
        <f>'Sheet1 (3)'!M18</f>
        <v>0</v>
      </c>
      <c r="N20" s="63">
        <f>'Sheet1 (3)'!N18</f>
        <v>5</v>
      </c>
      <c r="O20" s="179">
        <v>12</v>
      </c>
      <c r="P20" s="180">
        <f t="shared" si="7"/>
        <v>0.41666666666666669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41.550791787223652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8"/>
      <c r="C21" s="66" t="s">
        <v>77</v>
      </c>
      <c r="D21" s="44">
        <f>'Sheet1 (3)'!D19</f>
        <v>0</v>
      </c>
      <c r="E21" s="44">
        <f>'Sheet1 (3)'!E19</f>
        <v>0</v>
      </c>
      <c r="F21" s="44">
        <f>'Sheet1 (3)'!F19</f>
        <v>0</v>
      </c>
      <c r="G21" s="44">
        <f>'Sheet1 (3)'!G19</f>
        <v>2</v>
      </c>
      <c r="H21" s="44">
        <f>'Sheet1 (3)'!H19</f>
        <v>0</v>
      </c>
      <c r="I21" s="44">
        <f>'Sheet1 (3)'!I19</f>
        <v>91</v>
      </c>
      <c r="J21" s="44">
        <f>'Sheet1 (3)'!J19</f>
        <v>0</v>
      </c>
      <c r="K21" s="44">
        <f>'Sheet1 (3)'!K19</f>
        <v>91</v>
      </c>
      <c r="L21" s="44">
        <f>'Sheet1 (3)'!L19</f>
        <v>91</v>
      </c>
      <c r="M21" s="44">
        <f>'Sheet1 (3)'!M19</f>
        <v>0</v>
      </c>
      <c r="N21" s="44">
        <f>'Sheet1 (3)'!N19</f>
        <v>0</v>
      </c>
      <c r="O21" s="44">
        <v>12</v>
      </c>
      <c r="P21" s="258">
        <f t="shared" si="7"/>
        <v>0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21.410665937065549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8"/>
      <c r="C22" s="88" t="s">
        <v>74</v>
      </c>
      <c r="D22" s="192">
        <f>'Sheet1 (3)'!D20</f>
        <v>0</v>
      </c>
      <c r="E22" s="192">
        <f>'Sheet1 (3)'!E20</f>
        <v>0</v>
      </c>
      <c r="F22" s="192">
        <f>'Sheet1 (3)'!F20</f>
        <v>0</v>
      </c>
      <c r="G22" s="192">
        <f>'Sheet1 (3)'!G20</f>
        <v>2</v>
      </c>
      <c r="H22" s="192">
        <f>'Sheet1 (3)'!H20</f>
        <v>0</v>
      </c>
      <c r="I22" s="192">
        <f>'Sheet1 (3)'!I20</f>
        <v>316</v>
      </c>
      <c r="J22" s="192">
        <f>'Sheet1 (3)'!J20</f>
        <v>61</v>
      </c>
      <c r="K22" s="192">
        <f>'Sheet1 (3)'!K20</f>
        <v>377</v>
      </c>
      <c r="L22" s="192">
        <f>'Sheet1 (3)'!L20</f>
        <v>375</v>
      </c>
      <c r="M22" s="192">
        <f>'Sheet1 (3)'!M20</f>
        <v>0</v>
      </c>
      <c r="N22" s="192">
        <f>'Sheet1 (3)'!N20</f>
        <v>2</v>
      </c>
      <c r="O22" s="259">
        <v>13</v>
      </c>
      <c r="P22" s="197">
        <f t="shared" si="7"/>
        <v>0.15384615384615385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143.95493013057708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9"/>
      <c r="C23" s="185" t="s">
        <v>95</v>
      </c>
      <c r="D23" s="213">
        <f>SUM(D19:D22)</f>
        <v>5</v>
      </c>
      <c r="E23" s="213">
        <f t="shared" ref="E23:O23" si="26">SUM(E19:E22)</f>
        <v>0</v>
      </c>
      <c r="F23" s="213">
        <f t="shared" si="26"/>
        <v>5</v>
      </c>
      <c r="G23" s="213">
        <f t="shared" si="26"/>
        <v>8</v>
      </c>
      <c r="H23" s="213">
        <f t="shared" si="26"/>
        <v>0</v>
      </c>
      <c r="I23" s="213">
        <f t="shared" si="26"/>
        <v>1119</v>
      </c>
      <c r="J23" s="213">
        <f t="shared" si="26"/>
        <v>408</v>
      </c>
      <c r="K23" s="213">
        <f t="shared" si="26"/>
        <v>1527</v>
      </c>
      <c r="L23" s="213">
        <f t="shared" si="26"/>
        <v>1513</v>
      </c>
      <c r="M23" s="213">
        <f t="shared" si="26"/>
        <v>1</v>
      </c>
      <c r="N23" s="213">
        <f t="shared" si="26"/>
        <v>13</v>
      </c>
      <c r="O23" s="186">
        <f t="shared" si="26"/>
        <v>58</v>
      </c>
      <c r="P23" s="187">
        <f t="shared" si="7"/>
        <v>0.22413793103448276</v>
      </c>
      <c r="Q23" s="188">
        <f t="shared" si="15"/>
        <v>6.5487884741322858E-4</v>
      </c>
      <c r="R23" s="189">
        <v>6003909</v>
      </c>
      <c r="S23" s="190">
        <f t="shared" si="16"/>
        <v>25.43343012027664</v>
      </c>
      <c r="T23" s="11"/>
      <c r="Z23" s="11"/>
    </row>
    <row r="24" spans="1:32" ht="19" customHeight="1" x14ac:dyDescent="0.35">
      <c r="B24" s="387" t="s">
        <v>39</v>
      </c>
      <c r="C24" s="83" t="s">
        <v>69</v>
      </c>
      <c r="D24" s="172">
        <f>'Sheet1 (3)'!D21</f>
        <v>2</v>
      </c>
      <c r="E24" s="172">
        <f>'Sheet1 (3)'!E21</f>
        <v>0</v>
      </c>
      <c r="F24" s="172">
        <f>'Sheet1 (3)'!F21</f>
        <v>2</v>
      </c>
      <c r="G24" s="172">
        <f>'Sheet1 (3)'!G21</f>
        <v>3</v>
      </c>
      <c r="H24" s="172">
        <f>'Sheet1 (3)'!H21</f>
        <v>0</v>
      </c>
      <c r="I24" s="172">
        <f>'Sheet1 (3)'!I21</f>
        <v>349</v>
      </c>
      <c r="J24" s="172">
        <f>'Sheet1 (3)'!J21</f>
        <v>223</v>
      </c>
      <c r="K24" s="172">
        <f>'Sheet1 (3)'!K21</f>
        <v>572</v>
      </c>
      <c r="L24" s="172">
        <f>'Sheet1 (3)'!L21</f>
        <v>562</v>
      </c>
      <c r="M24" s="172">
        <f>'Sheet1 (3)'!M21</f>
        <v>1</v>
      </c>
      <c r="N24" s="172">
        <f>'Sheet1 (3)'!N21</f>
        <v>9</v>
      </c>
      <c r="O24" s="198">
        <v>42</v>
      </c>
      <c r="P24" s="199">
        <f t="shared" si="7"/>
        <v>0.21428571428571427</v>
      </c>
      <c r="Q24" s="84">
        <f t="shared" si="15"/>
        <v>1.7482517482517483E-3</v>
      </c>
      <c r="R24" s="119">
        <f>VLOOKUP(C24,'Sheet1 (3)'!C:P,14,0)</f>
        <v>342007.76203903509</v>
      </c>
      <c r="S24" s="122">
        <f t="shared" si="16"/>
        <v>167.2476661318332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8"/>
      <c r="C25" s="77" t="s">
        <v>78</v>
      </c>
      <c r="D25" s="172">
        <f>'Sheet1 (3)'!D22</f>
        <v>0</v>
      </c>
      <c r="E25" s="172">
        <f>'Sheet1 (3)'!E22</f>
        <v>0</v>
      </c>
      <c r="F25" s="172">
        <f>'Sheet1 (3)'!F22</f>
        <v>0</v>
      </c>
      <c r="G25" s="172">
        <f>'Sheet1 (3)'!G22</f>
        <v>0</v>
      </c>
      <c r="H25" s="172">
        <f>'Sheet1 (3)'!H22</f>
        <v>0</v>
      </c>
      <c r="I25" s="172">
        <f>'Sheet1 (3)'!I22</f>
        <v>237</v>
      </c>
      <c r="J25" s="172">
        <f>'Sheet1 (3)'!J22</f>
        <v>103</v>
      </c>
      <c r="K25" s="172">
        <f>'Sheet1 (3)'!K22</f>
        <v>340</v>
      </c>
      <c r="L25" s="172">
        <f>'Sheet1 (3)'!L22</f>
        <v>336</v>
      </c>
      <c r="M25" s="172">
        <f>'Sheet1 (3)'!M22</f>
        <v>0</v>
      </c>
      <c r="N25" s="172">
        <f>'Sheet1 (3)'!N22</f>
        <v>4</v>
      </c>
      <c r="O25" s="181">
        <v>30</v>
      </c>
      <c r="P25" s="182">
        <f t="shared" si="7"/>
        <v>0.13333333333333333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91.461378065612607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8"/>
      <c r="C26" s="81" t="s">
        <v>84</v>
      </c>
      <c r="D26" s="338">
        <f>'Sheet1 (3)'!D23</f>
        <v>0</v>
      </c>
      <c r="E26" s="339">
        <f>'Sheet1 (3)'!E23</f>
        <v>0</v>
      </c>
      <c r="F26" s="339">
        <f>'Sheet1 (3)'!F23</f>
        <v>0</v>
      </c>
      <c r="G26" s="339">
        <f>'Sheet1 (3)'!G23</f>
        <v>0</v>
      </c>
      <c r="H26" s="339">
        <f>'Sheet1 (3)'!H23</f>
        <v>0</v>
      </c>
      <c r="I26" s="339">
        <f>'Sheet1 (3)'!I23</f>
        <v>89</v>
      </c>
      <c r="J26" s="339">
        <f>'Sheet1 (3)'!J23</f>
        <v>19</v>
      </c>
      <c r="K26" s="339">
        <f>'Sheet1 (3)'!K23</f>
        <v>108</v>
      </c>
      <c r="L26" s="339">
        <f>'Sheet1 (3)'!L23</f>
        <v>108</v>
      </c>
      <c r="M26" s="339">
        <f>'Sheet1 (3)'!M23</f>
        <v>0</v>
      </c>
      <c r="N26" s="340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50.034183362841333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8"/>
      <c r="C27" s="108" t="s">
        <v>106</v>
      </c>
      <c r="D27" s="341">
        <f>'Sheet1 (3)'!D24</f>
        <v>8</v>
      </c>
      <c r="E27" s="342">
        <f>'Sheet1 (3)'!E24</f>
        <v>7</v>
      </c>
      <c r="F27" s="342">
        <f>'Sheet1 (3)'!F24</f>
        <v>15</v>
      </c>
      <c r="G27" s="342">
        <f>'Sheet1 (3)'!G24</f>
        <v>15</v>
      </c>
      <c r="H27" s="342">
        <f>'Sheet1 (3)'!H24</f>
        <v>0</v>
      </c>
      <c r="I27" s="342">
        <f>'Sheet1 (3)'!I24</f>
        <v>157</v>
      </c>
      <c r="J27" s="342">
        <f>'Sheet1 (3)'!J24</f>
        <v>75</v>
      </c>
      <c r="K27" s="342">
        <f>'Sheet1 (3)'!K24</f>
        <v>232</v>
      </c>
      <c r="L27" s="342">
        <f>'Sheet1 (3)'!L24</f>
        <v>218</v>
      </c>
      <c r="M27" s="342">
        <f>'Sheet1 (3)'!M24</f>
        <v>0</v>
      </c>
      <c r="N27" s="343">
        <f>'Sheet1 (3)'!N24</f>
        <v>14</v>
      </c>
      <c r="O27" s="78">
        <v>16</v>
      </c>
      <c r="P27" s="268">
        <f t="shared" si="7"/>
        <v>0.875</v>
      </c>
      <c r="Q27" s="80">
        <f t="shared" si="15"/>
        <v>0</v>
      </c>
      <c r="R27" s="334">
        <f>VLOOKUP(C27,'Sheet1 (3)'!C:P,14,0)</f>
        <v>195729.21838740172</v>
      </c>
      <c r="S27" s="335">
        <f t="shared" si="16"/>
        <v>118.53110226027087</v>
      </c>
      <c r="T27" s="11"/>
      <c r="Z27" s="11"/>
      <c r="AF27" s="25"/>
    </row>
    <row r="28" spans="1:32" ht="19" customHeight="1" thickBot="1" x14ac:dyDescent="0.4">
      <c r="B28" s="388"/>
      <c r="C28" s="328" t="s">
        <v>110</v>
      </c>
      <c r="D28" s="311">
        <f>'Sheet1 (3)'!D25</f>
        <v>1</v>
      </c>
      <c r="E28" s="344">
        <f>'Sheet1 (3)'!E25</f>
        <v>0</v>
      </c>
      <c r="F28" s="344">
        <f>'Sheet1 (3)'!F25</f>
        <v>1</v>
      </c>
      <c r="G28" s="344">
        <f>'Sheet1 (3)'!G25</f>
        <v>3</v>
      </c>
      <c r="H28" s="344">
        <f>'Sheet1 (3)'!H25</f>
        <v>0</v>
      </c>
      <c r="I28" s="344">
        <f>'Sheet1 (3)'!I25</f>
        <v>106</v>
      </c>
      <c r="J28" s="344">
        <f>'Sheet1 (3)'!J25</f>
        <v>15</v>
      </c>
      <c r="K28" s="344">
        <f>'Sheet1 (3)'!K25</f>
        <v>121</v>
      </c>
      <c r="L28" s="344">
        <f>'Sheet1 (3)'!L25</f>
        <v>118</v>
      </c>
      <c r="M28" s="344">
        <f>'Sheet1 (3)'!M25</f>
        <v>0</v>
      </c>
      <c r="N28" s="345">
        <f>'Sheet1 (3)'!N25</f>
        <v>3</v>
      </c>
      <c r="O28" s="329">
        <v>10</v>
      </c>
      <c r="P28" s="330">
        <f t="shared" ref="P28" si="27">N28/O28</f>
        <v>0.3</v>
      </c>
      <c r="Q28" s="331">
        <f t="shared" ref="Q28" si="28">M28/K28</f>
        <v>0</v>
      </c>
      <c r="R28" s="332">
        <f>VLOOKUP(C28,'Sheet1 (3)'!C:P,14,0)</f>
        <v>301237.28610864433</v>
      </c>
      <c r="S28" s="333">
        <f t="shared" ref="S28" si="29">(K28/R28)*100000</f>
        <v>40.167670331606992</v>
      </c>
      <c r="T28" s="11"/>
      <c r="Z28" s="11"/>
      <c r="AF28" s="25"/>
    </row>
    <row r="29" spans="1:32" ht="19" customHeight="1" thickBot="1" x14ac:dyDescent="0.4">
      <c r="B29" s="389"/>
      <c r="C29" s="214" t="s">
        <v>96</v>
      </c>
      <c r="D29" s="213">
        <f>SUM(D24:D28)</f>
        <v>11</v>
      </c>
      <c r="E29" s="213">
        <f t="shared" ref="E29:O29" si="30">SUM(E24:E28)</f>
        <v>7</v>
      </c>
      <c r="F29" s="213">
        <f t="shared" si="30"/>
        <v>18</v>
      </c>
      <c r="G29" s="213">
        <f t="shared" si="30"/>
        <v>21</v>
      </c>
      <c r="H29" s="213">
        <f t="shared" si="30"/>
        <v>0</v>
      </c>
      <c r="I29" s="213">
        <f t="shared" si="30"/>
        <v>938</v>
      </c>
      <c r="J29" s="213">
        <f t="shared" si="30"/>
        <v>435</v>
      </c>
      <c r="K29" s="213">
        <f t="shared" si="30"/>
        <v>1373</v>
      </c>
      <c r="L29" s="213">
        <f t="shared" si="30"/>
        <v>1342</v>
      </c>
      <c r="M29" s="213">
        <f t="shared" si="30"/>
        <v>1</v>
      </c>
      <c r="N29" s="213">
        <f t="shared" si="30"/>
        <v>30</v>
      </c>
      <c r="O29" s="213">
        <f t="shared" si="30"/>
        <v>118</v>
      </c>
      <c r="P29" s="215">
        <f t="shared" si="7"/>
        <v>0.25423728813559321</v>
      </c>
      <c r="Q29" s="216">
        <f t="shared" si="15"/>
        <v>7.2833211944646763E-4</v>
      </c>
      <c r="R29" s="217">
        <v>2744872</v>
      </c>
      <c r="S29" s="218">
        <f t="shared" si="16"/>
        <v>50.020547406217851</v>
      </c>
      <c r="T29" s="11"/>
      <c r="Z29" s="11"/>
    </row>
    <row r="30" spans="1:32" ht="19" customHeight="1" x14ac:dyDescent="0.35">
      <c r="B30" s="387" t="s">
        <v>53</v>
      </c>
      <c r="C30" s="106" t="s">
        <v>66</v>
      </c>
      <c r="D30" s="200">
        <f>'Sheet1 (3)'!D26</f>
        <v>7</v>
      </c>
      <c r="E30" s="200">
        <f>'Sheet1 (3)'!E26</f>
        <v>0</v>
      </c>
      <c r="F30" s="200">
        <f>'Sheet1 (3)'!F26</f>
        <v>7</v>
      </c>
      <c r="G30" s="200">
        <f>'Sheet1 (3)'!G26</f>
        <v>0</v>
      </c>
      <c r="H30" s="200">
        <f>'Sheet1 (3)'!H26</f>
        <v>0</v>
      </c>
      <c r="I30" s="200">
        <f>'Sheet1 (3)'!I26</f>
        <v>1814</v>
      </c>
      <c r="J30" s="200">
        <f>'Sheet1 (3)'!J26</f>
        <v>147</v>
      </c>
      <c r="K30" s="200">
        <f>'Sheet1 (3)'!K26</f>
        <v>1961</v>
      </c>
      <c r="L30" s="200">
        <f>'Sheet1 (3)'!L26</f>
        <v>1945</v>
      </c>
      <c r="M30" s="200">
        <f>'Sheet1 (3)'!M26</f>
        <v>3</v>
      </c>
      <c r="N30" s="200">
        <f>'Sheet1 (3)'!N26</f>
        <v>13</v>
      </c>
      <c r="O30" s="201">
        <v>56</v>
      </c>
      <c r="P30" s="202">
        <f t="shared" si="7"/>
        <v>0.23214285714285715</v>
      </c>
      <c r="Q30" s="107">
        <f t="shared" si="15"/>
        <v>1.5298317185109638E-3</v>
      </c>
      <c r="R30" s="119">
        <f>VLOOKUP(C30,'Sheet1 (3)'!C:P,14,0)</f>
        <v>1020952.7356870017</v>
      </c>
      <c r="S30" s="122">
        <f t="shared" si="16"/>
        <v>192.07549296397528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1961</v>
      </c>
      <c r="AC30" s="25">
        <f t="shared" ref="AC30" si="31">AB30-AA30</f>
        <v>363</v>
      </c>
      <c r="AD30" s="25" t="str">
        <f t="shared" ref="AD30:AD40" si="32">IF(AC30&lt;&gt;F30,"Not OK","Ok")</f>
        <v>Not OK</v>
      </c>
    </row>
    <row r="31" spans="1:32" ht="19" customHeight="1" x14ac:dyDescent="0.35">
      <c r="B31" s="388"/>
      <c r="C31" s="108" t="s">
        <v>81</v>
      </c>
      <c r="D31" s="203">
        <f>'Sheet1 (3)'!D27</f>
        <v>4</v>
      </c>
      <c r="E31" s="203">
        <f>'Sheet1 (3)'!E27</f>
        <v>0</v>
      </c>
      <c r="F31" s="203">
        <f>'Sheet1 (3)'!F27</f>
        <v>4</v>
      </c>
      <c r="G31" s="203">
        <f>'Sheet1 (3)'!G27</f>
        <v>8</v>
      </c>
      <c r="H31" s="203">
        <f>'Sheet1 (3)'!H27</f>
        <v>0</v>
      </c>
      <c r="I31" s="203">
        <f>'Sheet1 (3)'!I27</f>
        <v>345</v>
      </c>
      <c r="J31" s="203">
        <f>'Sheet1 (3)'!J27</f>
        <v>0</v>
      </c>
      <c r="K31" s="203">
        <f>'Sheet1 (3)'!K27</f>
        <v>345</v>
      </c>
      <c r="L31" s="203">
        <f>'Sheet1 (3)'!L27</f>
        <v>341</v>
      </c>
      <c r="M31" s="203">
        <f>'Sheet1 (3)'!M27</f>
        <v>0</v>
      </c>
      <c r="N31" s="203">
        <f>'Sheet1 (3)'!N27</f>
        <v>4</v>
      </c>
      <c r="O31" s="204">
        <v>23</v>
      </c>
      <c r="P31" s="205">
        <f t="shared" si="7"/>
        <v>0.17391304347826086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73.476531904495801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88"/>
      <c r="C32" s="108" t="s">
        <v>82</v>
      </c>
      <c r="D32" s="203">
        <f>'Sheet1 (3)'!D28</f>
        <v>0</v>
      </c>
      <c r="E32" s="203">
        <f>'Sheet1 (3)'!E28</f>
        <v>0</v>
      </c>
      <c r="F32" s="203">
        <f>'Sheet1 (3)'!F28</f>
        <v>0</v>
      </c>
      <c r="G32" s="203">
        <f>'Sheet1 (3)'!G28</f>
        <v>1</v>
      </c>
      <c r="H32" s="203">
        <f>'Sheet1 (3)'!H28</f>
        <v>0</v>
      </c>
      <c r="I32" s="203">
        <f>'Sheet1 (3)'!I28</f>
        <v>33</v>
      </c>
      <c r="J32" s="203">
        <f>'Sheet1 (3)'!J28</f>
        <v>0</v>
      </c>
      <c r="K32" s="203">
        <f>'Sheet1 (3)'!K28</f>
        <v>33</v>
      </c>
      <c r="L32" s="203">
        <f>'Sheet1 (3)'!L28</f>
        <v>33</v>
      </c>
      <c r="M32" s="203">
        <f>'Sheet1 (3)'!M28</f>
        <v>0</v>
      </c>
      <c r="N32" s="203">
        <f>'Sheet1 (3)'!N28</f>
        <v>0</v>
      </c>
      <c r="O32" s="204">
        <v>12</v>
      </c>
      <c r="P32" s="205">
        <f t="shared" si="7"/>
        <v>0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12.441081203527931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8"/>
      <c r="C33" s="305" t="s">
        <v>83</v>
      </c>
      <c r="D33" s="306">
        <f>'Sheet1 (3)'!D29</f>
        <v>2</v>
      </c>
      <c r="E33" s="306">
        <f>'Sheet1 (3)'!E29</f>
        <v>0</v>
      </c>
      <c r="F33" s="306">
        <f>'Sheet1 (3)'!F29</f>
        <v>2</v>
      </c>
      <c r="G33" s="306">
        <f>'Sheet1 (3)'!G29</f>
        <v>5</v>
      </c>
      <c r="H33" s="306">
        <f>'Sheet1 (3)'!H29</f>
        <v>0</v>
      </c>
      <c r="I33" s="306">
        <f>'Sheet1 (3)'!I29</f>
        <v>215</v>
      </c>
      <c r="J33" s="306">
        <f>'Sheet1 (3)'!J29</f>
        <v>31</v>
      </c>
      <c r="K33" s="306">
        <f>'Sheet1 (3)'!K29</f>
        <v>246</v>
      </c>
      <c r="L33" s="306">
        <f>'Sheet1 (3)'!L29</f>
        <v>235</v>
      </c>
      <c r="M33" s="306">
        <f>'Sheet1 (3)'!M29</f>
        <v>7</v>
      </c>
      <c r="N33" s="306">
        <f>'Sheet1 (3)'!N29</f>
        <v>4</v>
      </c>
      <c r="O33" s="307">
        <v>6</v>
      </c>
      <c r="P33" s="308">
        <f t="shared" si="7"/>
        <v>0.66666666666666663</v>
      </c>
      <c r="Q33" s="82">
        <f t="shared" si="15"/>
        <v>2.8455284552845527E-2</v>
      </c>
      <c r="R33" s="309">
        <f>VLOOKUP(C33,'Sheet1 (3)'!C:P,14,0)</f>
        <v>248010.56044110621</v>
      </c>
      <c r="S33" s="310">
        <f t="shared" si="16"/>
        <v>99.189324665235915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4">
      <c r="B34" s="388"/>
      <c r="C34" s="109" t="s">
        <v>107</v>
      </c>
      <c r="D34" s="311">
        <f>'Sheet1 (3)'!D30</f>
        <v>7</v>
      </c>
      <c r="E34" s="311">
        <f>'Sheet1 (3)'!E30</f>
        <v>0</v>
      </c>
      <c r="F34" s="311">
        <f>'Sheet1 (3)'!F30</f>
        <v>7</v>
      </c>
      <c r="G34" s="311">
        <f>'Sheet1 (3)'!G30</f>
        <v>0</v>
      </c>
      <c r="H34" s="311">
        <f>'Sheet1 (3)'!H30</f>
        <v>0</v>
      </c>
      <c r="I34" s="311">
        <f>'Sheet1 (3)'!I30</f>
        <v>167</v>
      </c>
      <c r="J34" s="311">
        <f>'Sheet1 (3)'!J30</f>
        <v>0</v>
      </c>
      <c r="K34" s="311">
        <f>'Sheet1 (3)'!K30</f>
        <v>167</v>
      </c>
      <c r="L34" s="311">
        <f>'Sheet1 (3)'!L30</f>
        <v>160</v>
      </c>
      <c r="M34" s="311">
        <f>'Sheet1 (3)'!M30</f>
        <v>0</v>
      </c>
      <c r="N34" s="306">
        <f>'Sheet1 (3)'!N30</f>
        <v>7</v>
      </c>
      <c r="O34" s="207">
        <v>20</v>
      </c>
      <c r="P34" s="208">
        <f t="shared" si="7"/>
        <v>0.35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95.962749029586462</v>
      </c>
      <c r="T34" s="11"/>
      <c r="Z34" s="11"/>
    </row>
    <row r="35" spans="2:30" ht="19" customHeight="1" thickBot="1" x14ac:dyDescent="0.4">
      <c r="B35" s="389"/>
      <c r="C35" s="185" t="s">
        <v>97</v>
      </c>
      <c r="D35" s="186">
        <f>SUM(D30:D34)</f>
        <v>20</v>
      </c>
      <c r="E35" s="186">
        <f t="shared" ref="E35:N35" si="33">SUM(E30:E34)</f>
        <v>0</v>
      </c>
      <c r="F35" s="186">
        <f t="shared" si="33"/>
        <v>20</v>
      </c>
      <c r="G35" s="186">
        <f t="shared" si="33"/>
        <v>14</v>
      </c>
      <c r="H35" s="186">
        <f t="shared" si="33"/>
        <v>0</v>
      </c>
      <c r="I35" s="186">
        <f t="shared" si="33"/>
        <v>2574</v>
      </c>
      <c r="J35" s="186">
        <f t="shared" si="33"/>
        <v>178</v>
      </c>
      <c r="K35" s="186">
        <f t="shared" si="33"/>
        <v>2752</v>
      </c>
      <c r="L35" s="186">
        <f t="shared" si="33"/>
        <v>2714</v>
      </c>
      <c r="M35" s="186">
        <f t="shared" si="33"/>
        <v>10</v>
      </c>
      <c r="N35" s="327">
        <f t="shared" si="33"/>
        <v>28</v>
      </c>
      <c r="O35" s="186">
        <f>SUM(O30:O34)</f>
        <v>117</v>
      </c>
      <c r="P35" s="187">
        <f t="shared" si="7"/>
        <v>0.23931623931623933</v>
      </c>
      <c r="Q35" s="188">
        <f t="shared" si="15"/>
        <v>3.6337209302325581E-3</v>
      </c>
      <c r="R35" s="189">
        <v>6649881</v>
      </c>
      <c r="S35" s="190">
        <f t="shared" si="16"/>
        <v>41.384199205970752</v>
      </c>
      <c r="T35" s="11"/>
      <c r="Z35" s="11"/>
    </row>
    <row r="36" spans="2:30" ht="19" customHeight="1" x14ac:dyDescent="0.35">
      <c r="B36" s="393" t="s">
        <v>23</v>
      </c>
      <c r="C36" s="103" t="s">
        <v>87</v>
      </c>
      <c r="D36" s="172">
        <f>'Sheet1 (3)'!D31</f>
        <v>1</v>
      </c>
      <c r="E36" s="172">
        <f>'Sheet1 (3)'!E31</f>
        <v>2</v>
      </c>
      <c r="F36" s="172">
        <f>'Sheet1 (3)'!F31</f>
        <v>3</v>
      </c>
      <c r="G36" s="172">
        <f>'Sheet1 (3)'!G31</f>
        <v>2</v>
      </c>
      <c r="H36" s="172">
        <f>'Sheet1 (3)'!H31</f>
        <v>0</v>
      </c>
      <c r="I36" s="172">
        <f>'Sheet1 (3)'!I31</f>
        <v>345</v>
      </c>
      <c r="J36" s="172">
        <f>'Sheet1 (3)'!J31</f>
        <v>200</v>
      </c>
      <c r="K36" s="172">
        <f>'Sheet1 (3)'!K31</f>
        <v>545</v>
      </c>
      <c r="L36" s="172">
        <f>'Sheet1 (3)'!L31</f>
        <v>543</v>
      </c>
      <c r="M36" s="172">
        <f>'Sheet1 (3)'!M31</f>
        <v>1</v>
      </c>
      <c r="N36" s="172">
        <f>'Sheet1 (3)'!N31</f>
        <v>1</v>
      </c>
      <c r="O36" s="209">
        <v>12</v>
      </c>
      <c r="P36" s="210">
        <f t="shared" si="7"/>
        <v>8.3333333333333329E-2</v>
      </c>
      <c r="Q36" s="84">
        <f t="shared" si="15"/>
        <v>1.834862385321101E-3</v>
      </c>
      <c r="R36" s="126">
        <f>VLOOKUP(C36,'Sheet1 (3)'!C:P,14,0)</f>
        <v>116330.83416912338</v>
      </c>
      <c r="S36" s="162">
        <f t="shared" si="16"/>
        <v>468.4914398599355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35">
      <c r="B37" s="394"/>
      <c r="C37" s="219" t="s">
        <v>99</v>
      </c>
      <c r="D37" s="212">
        <f>'Sheet1 (3)'!D32</f>
        <v>24</v>
      </c>
      <c r="E37" s="212">
        <f>'Sheet1 (3)'!E32</f>
        <v>0</v>
      </c>
      <c r="F37" s="212">
        <f>'Sheet1 (3)'!F32</f>
        <v>24</v>
      </c>
      <c r="G37" s="212">
        <f>'Sheet1 (3)'!G32</f>
        <v>0</v>
      </c>
      <c r="H37" s="212">
        <f>'Sheet1 (3)'!H32</f>
        <v>0</v>
      </c>
      <c r="I37" s="212">
        <f>'Sheet1 (3)'!I32</f>
        <v>271</v>
      </c>
      <c r="J37" s="212">
        <f>'Sheet1 (3)'!J32</f>
        <v>38</v>
      </c>
      <c r="K37" s="212">
        <f>'Sheet1 (3)'!K32</f>
        <v>309</v>
      </c>
      <c r="L37" s="212">
        <f>'Sheet1 (3)'!L32</f>
        <v>272</v>
      </c>
      <c r="M37" s="212">
        <f>'Sheet1 (3)'!M32</f>
        <v>0</v>
      </c>
      <c r="N37" s="212">
        <f>'Sheet1 (3)'!N32</f>
        <v>37</v>
      </c>
      <c r="O37" s="223">
        <v>15</v>
      </c>
      <c r="P37" s="224">
        <f t="shared" si="7"/>
        <v>2.4666666666666668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158.0916221199125</v>
      </c>
      <c r="T37" s="11"/>
      <c r="Z37" s="11"/>
    </row>
    <row r="38" spans="2:30" ht="19" customHeight="1" thickBot="1" x14ac:dyDescent="0.4">
      <c r="B38" s="394"/>
      <c r="C38" s="326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4">
      <c r="B39" s="395"/>
      <c r="C39" s="185" t="s">
        <v>98</v>
      </c>
      <c r="D39" s="186">
        <f>SUM(D36:D38)</f>
        <v>25</v>
      </c>
      <c r="E39" s="186">
        <f t="shared" ref="E39:O39" si="34">SUM(E36:E38)</f>
        <v>2</v>
      </c>
      <c r="F39" s="186">
        <f t="shared" si="34"/>
        <v>27</v>
      </c>
      <c r="G39" s="186">
        <f t="shared" si="34"/>
        <v>2</v>
      </c>
      <c r="H39" s="186">
        <f t="shared" si="34"/>
        <v>0</v>
      </c>
      <c r="I39" s="186">
        <f t="shared" si="34"/>
        <v>617</v>
      </c>
      <c r="J39" s="186">
        <f t="shared" si="34"/>
        <v>243</v>
      </c>
      <c r="K39" s="186">
        <f t="shared" si="34"/>
        <v>860</v>
      </c>
      <c r="L39" s="186">
        <f t="shared" si="34"/>
        <v>821</v>
      </c>
      <c r="M39" s="186">
        <f t="shared" si="34"/>
        <v>1</v>
      </c>
      <c r="N39" s="186">
        <f t="shared" si="34"/>
        <v>38</v>
      </c>
      <c r="O39" s="186">
        <f t="shared" si="34"/>
        <v>30</v>
      </c>
      <c r="P39" s="187">
        <f t="shared" si="7"/>
        <v>1.2666666666666666</v>
      </c>
      <c r="Q39" s="188">
        <f t="shared" si="15"/>
        <v>1.1627906976744186E-3</v>
      </c>
      <c r="R39" s="189">
        <v>2674787</v>
      </c>
      <c r="S39" s="190">
        <f t="shared" si="16"/>
        <v>32.152092858235065</v>
      </c>
      <c r="T39" s="11"/>
      <c r="Z39" s="11"/>
    </row>
    <row r="40" spans="2:30" ht="16" thickBot="1" x14ac:dyDescent="0.4">
      <c r="B40" s="43"/>
      <c r="C40" s="85" t="s">
        <v>11</v>
      </c>
      <c r="D40" s="86">
        <f t="shared" ref="D40:O40" si="35">D39+D35+D29+D23+D18+D7</f>
        <v>68</v>
      </c>
      <c r="E40" s="86">
        <f t="shared" si="35"/>
        <v>12</v>
      </c>
      <c r="F40" s="86">
        <f t="shared" si="35"/>
        <v>80</v>
      </c>
      <c r="G40" s="86">
        <f t="shared" si="35"/>
        <v>63</v>
      </c>
      <c r="H40" s="86">
        <f t="shared" si="35"/>
        <v>0</v>
      </c>
      <c r="I40" s="86">
        <f t="shared" si="35"/>
        <v>6137</v>
      </c>
      <c r="J40" s="86">
        <f t="shared" si="35"/>
        <v>2425</v>
      </c>
      <c r="K40" s="86">
        <f t="shared" si="35"/>
        <v>8562</v>
      </c>
      <c r="L40" s="86">
        <f t="shared" si="35"/>
        <v>8423</v>
      </c>
      <c r="M40" s="86">
        <f t="shared" si="35"/>
        <v>20</v>
      </c>
      <c r="N40" s="86">
        <f t="shared" si="35"/>
        <v>119</v>
      </c>
      <c r="O40" s="211">
        <f t="shared" si="35"/>
        <v>533</v>
      </c>
      <c r="P40" s="87">
        <f>N40/O40</f>
        <v>0.22326454033771106</v>
      </c>
      <c r="Q40" s="87">
        <f t="shared" si="15"/>
        <v>2.3359028264424201E-3</v>
      </c>
      <c r="R40" s="117">
        <v>33244414</v>
      </c>
      <c r="S40" s="118">
        <f>(K40/R40)*100000</f>
        <v>25.754702729908249</v>
      </c>
      <c r="T40" s="11" t="str">
        <f t="shared" si="9"/>
        <v>OK</v>
      </c>
      <c r="U40" s="11">
        <f>SUM(U8:U30)</f>
        <v>3189</v>
      </c>
      <c r="V40" s="11">
        <f>SUM(V8:V30)</f>
        <v>10</v>
      </c>
      <c r="W40" s="11" t="str">
        <f t="shared" ref="W40" si="36">IF(I40-U40&lt;0,"Not OK","Ok")</f>
        <v>Ok</v>
      </c>
      <c r="X40" s="11" t="str">
        <f t="shared" ref="X40" si="37">IF(M40-V40&lt;0,"Not OK","Ok")</f>
        <v>Ok</v>
      </c>
      <c r="AA40" s="25">
        <f>SUM(AA8:AA30)</f>
        <v>1646</v>
      </c>
      <c r="AB40" s="25">
        <f>SUM(AB8:AB30)</f>
        <v>2064</v>
      </c>
      <c r="AC40" s="25">
        <f>SUM(AC8:AC30)</f>
        <v>418</v>
      </c>
      <c r="AD40" s="25" t="str">
        <f t="shared" si="32"/>
        <v>Not OK</v>
      </c>
    </row>
    <row r="42" spans="2:30" ht="15.5" x14ac:dyDescent="0.35">
      <c r="B42" s="12"/>
      <c r="C42" s="227" t="s">
        <v>101</v>
      </c>
      <c r="E42" s="13"/>
      <c r="G42" s="13"/>
      <c r="H42" s="14"/>
    </row>
    <row r="43" spans="2:30" x14ac:dyDescent="0.35">
      <c r="F43" s="14"/>
    </row>
  </sheetData>
  <autoFilter ref="AA3:AD40"/>
  <mergeCells count="18">
    <mergeCell ref="B19:B23"/>
    <mergeCell ref="B24:B29"/>
    <mergeCell ref="B30:B35"/>
    <mergeCell ref="B4:B7"/>
    <mergeCell ref="B36:B39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40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0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39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02" t="s">
        <v>41</v>
      </c>
      <c r="C2" s="396" t="s">
        <v>30</v>
      </c>
      <c r="D2" s="404" t="s">
        <v>1</v>
      </c>
      <c r="E2" s="405"/>
      <c r="F2" s="405"/>
      <c r="G2" s="405"/>
      <c r="H2" s="406"/>
      <c r="I2" s="404" t="s">
        <v>2</v>
      </c>
      <c r="J2" s="405"/>
      <c r="K2" s="405"/>
      <c r="L2" s="405"/>
      <c r="M2" s="406"/>
      <c r="N2" s="396" t="s">
        <v>3</v>
      </c>
      <c r="O2" s="398" t="s">
        <v>4</v>
      </c>
    </row>
    <row r="3" spans="2:15" ht="27" customHeight="1" x14ac:dyDescent="0.35">
      <c r="B3" s="403"/>
      <c r="C3" s="397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97"/>
      <c r="O3" s="399"/>
    </row>
    <row r="4" spans="2:15" x14ac:dyDescent="0.35">
      <c r="B4" s="400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401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07" t="s">
        <v>0</v>
      </c>
      <c r="C4" s="409" t="s">
        <v>1</v>
      </c>
      <c r="D4" s="410"/>
      <c r="E4" s="411"/>
      <c r="F4" s="412" t="s">
        <v>2</v>
      </c>
      <c r="G4" s="413"/>
      <c r="H4" s="414"/>
      <c r="I4" s="415" t="s">
        <v>3</v>
      </c>
      <c r="J4" s="417" t="s">
        <v>4</v>
      </c>
    </row>
    <row r="5" spans="2:10" ht="15.5" x14ac:dyDescent="0.35">
      <c r="B5" s="408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16"/>
      <c r="J5" s="418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91C211-A601-47B4-8FC1-B66CDD98A3EE}"/>
</file>

<file path=customXml/itemProps2.xml><?xml version="1.0" encoding="utf-8"?>
<ds:datastoreItem xmlns:ds="http://schemas.openxmlformats.org/officeDocument/2006/customXml" ds:itemID="{00BC8DC9-A67E-40D9-9562-53C15DD5B4A7}"/>
</file>

<file path=customXml/itemProps3.xml><?xml version="1.0" encoding="utf-8"?>
<ds:datastoreItem xmlns:ds="http://schemas.openxmlformats.org/officeDocument/2006/customXml" ds:itemID="{69085C26-DB18-4B36-A642-68F4C567C2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2024-01-05T14:56:54Z</dcterms:modified>
</cp:coreProperties>
</file>