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4" l="1"/>
  <c r="R35" i="4"/>
  <c r="E40" i="10" l="1"/>
  <c r="G40" i="10"/>
  <c r="H40" i="10"/>
  <c r="I40" i="10"/>
  <c r="J40" i="10"/>
  <c r="L40" i="10"/>
  <c r="M40" i="10"/>
  <c r="N40" i="10"/>
  <c r="E41" i="10"/>
  <c r="G41" i="10"/>
  <c r="H41" i="10"/>
  <c r="I41" i="10"/>
  <c r="J41" i="10"/>
  <c r="J43" i="10" s="1"/>
  <c r="L41" i="10"/>
  <c r="M41" i="10"/>
  <c r="N41" i="10"/>
  <c r="P41" i="10" s="1"/>
  <c r="E42" i="10"/>
  <c r="G42" i="10"/>
  <c r="G43" i="10" s="1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P40" i="10"/>
  <c r="E43" i="10"/>
  <c r="D43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O36" i="4" s="1"/>
  <c r="F36" i="4"/>
  <c r="F42" i="10" s="1"/>
  <c r="Q35" i="4"/>
  <c r="K35" i="4"/>
  <c r="O35" i="4" s="1"/>
  <c r="F35" i="4"/>
  <c r="F41" i="10" s="1"/>
  <c r="K34" i="4"/>
  <c r="F34" i="4"/>
  <c r="F40" i="10" s="1"/>
  <c r="E36" i="7"/>
  <c r="D36" i="7"/>
  <c r="F36" i="7"/>
  <c r="O34" i="4" l="1"/>
  <c r="R34" i="4"/>
  <c r="L43" i="10"/>
  <c r="N43" i="10"/>
  <c r="Q36" i="4"/>
  <c r="I43" i="10"/>
  <c r="K42" i="10"/>
  <c r="Q42" i="10" s="1"/>
  <c r="Q34" i="4"/>
  <c r="C6" i="6"/>
  <c r="K41" i="10"/>
  <c r="Q41" i="10" s="1"/>
  <c r="S42" i="10"/>
  <c r="K40" i="10"/>
  <c r="Q40" i="10" s="1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K43" i="10" l="1"/>
  <c r="S43" i="10" s="1"/>
  <c r="S40" i="10"/>
  <c r="Q43" i="10"/>
  <c r="S33" i="7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<sst xmlns="http://schemas.openxmlformats.org/spreadsheetml/2006/main" count="298" uniqueCount="118">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</sst>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zoomScale="82" zoomScaleNormal="82" workbookViewId="0">
      <pane xSplit="3" ySplit="3" topLeftCell="D31" activePane="bottomRight" state="frozen"/>
      <selection pane="topRight" activeCell="D1" sqref="D1"/>
      <selection pane="bottomLeft" activeCell="A6" sqref="A6"/>
      <selection pane="bottomRight" activeCell="I39" sqref="I39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81640625" bestFit="1" customWidth="1"/>
    <col min="4" max="4" width="17" bestFit="1" customWidth="1"/>
    <col min="5" max="5" width="14.1796875" bestFit="1" customWidth="1"/>
    <col min="6" max="6" width="8.81640625" customWidth="1"/>
    <col min="7" max="7" width="6.1796875" customWidth="1"/>
    <col min="8" max="8" width="8" customWidth="1"/>
    <col min="9" max="9" width="17.453125" customWidth="1"/>
    <col min="10" max="10" width="14.54296875" customWidth="1"/>
    <col min="11" max="11" width="8.179687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179687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1796875" style="11" hidden="1" customWidth="1" outlineLevel="2"/>
    <col min="22" max="23" width="11.179687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5" t="s">
        <v>41</v>
      </c>
      <c r="C2" s="338" t="s">
        <v>30</v>
      </c>
      <c r="D2" s="338" t="s">
        <v>1</v>
      </c>
      <c r="E2" s="338"/>
      <c r="F2" s="338"/>
      <c r="G2" s="338"/>
      <c r="H2" s="338"/>
      <c r="I2" s="338" t="s">
        <v>2</v>
      </c>
      <c r="J2" s="338"/>
      <c r="K2" s="338"/>
      <c r="L2" s="338"/>
      <c r="M2" s="338"/>
      <c r="N2" s="338" t="s">
        <v>3</v>
      </c>
      <c r="O2" s="338" t="s">
        <v>4</v>
      </c>
      <c r="P2" s="338" t="s">
        <v>31</v>
      </c>
      <c r="Q2" s="340" t="s">
        <v>32</v>
      </c>
      <c r="U2" s="337" t="s">
        <v>35</v>
      </c>
      <c r="V2" s="337" t="s">
        <v>36</v>
      </c>
      <c r="W2" s="42"/>
    </row>
    <row r="3" spans="2:30" ht="19.399999999999999" customHeight="1" thickBot="1" x14ac:dyDescent="0.4">
      <c r="B3" s="346"/>
      <c r="C3" s="339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39"/>
      <c r="O3" s="339"/>
      <c r="P3" s="339"/>
      <c r="Q3" s="341"/>
      <c r="S3" s="11" t="s">
        <v>37</v>
      </c>
      <c r="T3" s="11" t="s">
        <v>38</v>
      </c>
      <c r="U3" s="337"/>
      <c r="V3" s="337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42" t="s">
        <v>21</v>
      </c>
      <c r="C4" s="230" t="s">
        <v>102</v>
      </c>
      <c r="D4" s="90">
        <v>1</v>
      </c>
      <c r="E4" s="90">
        <v>0</v>
      </c>
      <c r="F4" s="90">
        <f t="shared" ref="F4:F33" si="0">SUM(D4:E4)</f>
        <v>1</v>
      </c>
      <c r="G4" s="90">
        <v>2</v>
      </c>
      <c r="H4" s="90">
        <v>0</v>
      </c>
      <c r="I4" s="90">
        <v>123</v>
      </c>
      <c r="J4" s="90">
        <v>0</v>
      </c>
      <c r="K4" s="90">
        <f t="shared" ref="K4:K33" si="1">J4+I4</f>
        <v>123</v>
      </c>
      <c r="L4" s="90">
        <v>122</v>
      </c>
      <c r="M4" s="90">
        <v>0</v>
      </c>
      <c r="N4" s="90">
        <v>1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36.578367516502858</v>
      </c>
      <c r="R4" s="11" t="str">
        <f t="shared" ref="R4:R37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43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50"/>
      <c r="C6" s="241" t="s">
        <v>103</v>
      </c>
      <c r="D6" s="110">
        <v>1</v>
      </c>
      <c r="E6" s="110">
        <v>0</v>
      </c>
      <c r="F6" s="110">
        <f t="shared" si="0"/>
        <v>1</v>
      </c>
      <c r="G6" s="110">
        <v>0</v>
      </c>
      <c r="H6" s="110">
        <v>0</v>
      </c>
      <c r="I6" s="110">
        <v>51</v>
      </c>
      <c r="J6" s="110">
        <v>0</v>
      </c>
      <c r="K6" s="110">
        <f t="shared" si="1"/>
        <v>51</v>
      </c>
      <c r="L6" s="110">
        <v>49</v>
      </c>
      <c r="M6" s="110">
        <v>0</v>
      </c>
      <c r="N6" s="110">
        <v>2</v>
      </c>
      <c r="O6" s="266">
        <f t="shared" si="2"/>
        <v>0</v>
      </c>
      <c r="P6" s="278">
        <v>94353.671419741513</v>
      </c>
      <c r="Q6" s="279">
        <f t="shared" si="3"/>
        <v>54.051950742988602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42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43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43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43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43"/>
      <c r="C11" s="267" t="s">
        <v>80</v>
      </c>
      <c r="D11" s="78">
        <v>1</v>
      </c>
      <c r="E11" s="78">
        <v>2</v>
      </c>
      <c r="F11" s="78">
        <f>SUM(D11:E11)</f>
        <v>3</v>
      </c>
      <c r="G11" s="78">
        <v>4</v>
      </c>
      <c r="H11" s="78">
        <v>0</v>
      </c>
      <c r="I11" s="78">
        <v>65</v>
      </c>
      <c r="J11" s="78">
        <v>278</v>
      </c>
      <c r="K11" s="78">
        <f t="shared" si="1"/>
        <v>343</v>
      </c>
      <c r="L11" s="78">
        <v>341</v>
      </c>
      <c r="M11" s="78">
        <v>1</v>
      </c>
      <c r="N11" s="78">
        <v>1</v>
      </c>
      <c r="O11" s="268">
        <f t="shared" si="14"/>
        <v>2.9154518950437317E-3</v>
      </c>
      <c r="P11" s="269">
        <v>105697.59164224498</v>
      </c>
      <c r="Q11" s="275">
        <f t="shared" si="15"/>
        <v>324.5107051832868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43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43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43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43"/>
      <c r="C15" s="267" t="s">
        <v>90</v>
      </c>
      <c r="D15" s="78">
        <v>4</v>
      </c>
      <c r="E15" s="78">
        <v>1</v>
      </c>
      <c r="F15" s="78">
        <f t="shared" ref="F15" si="17">SUM(D15:E15)</f>
        <v>5</v>
      </c>
      <c r="G15" s="78">
        <v>6</v>
      </c>
      <c r="H15" s="78">
        <v>0</v>
      </c>
      <c r="I15" s="78">
        <v>118</v>
      </c>
      <c r="J15" s="78">
        <v>13</v>
      </c>
      <c r="K15" s="78">
        <f t="shared" si="1"/>
        <v>131</v>
      </c>
      <c r="L15" s="78">
        <v>127</v>
      </c>
      <c r="M15" s="78">
        <v>0</v>
      </c>
      <c r="N15" s="78">
        <v>4</v>
      </c>
      <c r="O15" s="268">
        <f t="shared" si="14"/>
        <v>0</v>
      </c>
      <c r="P15" s="269">
        <v>86458.017080248916</v>
      </c>
      <c r="Q15" s="275">
        <f t="shared" si="15"/>
        <v>151.51862652414053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4"/>
      <c r="C16" s="159" t="s">
        <v>91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7" t="s">
        <v>33</v>
      </c>
      <c r="C17" s="106" t="s">
        <v>72</v>
      </c>
      <c r="D17" s="90">
        <v>0</v>
      </c>
      <c r="E17" s="90">
        <v>0</v>
      </c>
      <c r="F17" s="90">
        <f t="shared" si="0"/>
        <v>0</v>
      </c>
      <c r="G17" s="90">
        <v>4</v>
      </c>
      <c r="H17" s="90">
        <v>0</v>
      </c>
      <c r="I17" s="90">
        <v>525</v>
      </c>
      <c r="J17" s="90">
        <v>328</v>
      </c>
      <c r="K17" s="90">
        <f t="shared" si="1"/>
        <v>853</v>
      </c>
      <c r="L17" s="90">
        <v>850</v>
      </c>
      <c r="M17" s="90">
        <v>1</v>
      </c>
      <c r="N17" s="90">
        <v>2</v>
      </c>
      <c r="O17" s="272">
        <f t="shared" ref="O17:O33" si="18">M17/K17</f>
        <v>1.1723329425556857E-3</v>
      </c>
      <c r="P17" s="273">
        <v>516704.9271270897</v>
      </c>
      <c r="Q17" s="274">
        <f t="shared" si="15"/>
        <v>165.08454926929593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8"/>
      <c r="C18" s="108" t="s">
        <v>73</v>
      </c>
      <c r="D18" s="78">
        <v>0</v>
      </c>
      <c r="E18" s="78">
        <v>0</v>
      </c>
      <c r="F18" s="78">
        <f t="shared" si="0"/>
        <v>0</v>
      </c>
      <c r="G18" s="78">
        <v>2</v>
      </c>
      <c r="H18" s="78">
        <v>0</v>
      </c>
      <c r="I18" s="78">
        <v>187</v>
      </c>
      <c r="J18" s="78">
        <v>19</v>
      </c>
      <c r="K18" s="78">
        <f t="shared" si="1"/>
        <v>206</v>
      </c>
      <c r="L18" s="78">
        <v>203</v>
      </c>
      <c r="M18" s="78">
        <v>0</v>
      </c>
      <c r="N18" s="78">
        <v>3</v>
      </c>
      <c r="O18" s="268">
        <f t="shared" si="18"/>
        <v>0</v>
      </c>
      <c r="P18" s="269">
        <v>495778.75929512957</v>
      </c>
      <c r="Q18" s="275">
        <f t="shared" si="15"/>
        <v>41.550791787223652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8"/>
      <c r="C19" s="108" t="s">
        <v>77</v>
      </c>
      <c r="D19" s="78">
        <v>3</v>
      </c>
      <c r="E19" s="78">
        <v>0</v>
      </c>
      <c r="F19" s="78">
        <f t="shared" si="0"/>
        <v>3</v>
      </c>
      <c r="G19" s="78">
        <v>0</v>
      </c>
      <c r="H19" s="78">
        <v>0</v>
      </c>
      <c r="I19" s="78">
        <v>94</v>
      </c>
      <c r="J19" s="78">
        <v>0</v>
      </c>
      <c r="K19" s="78">
        <f t="shared" si="1"/>
        <v>94</v>
      </c>
      <c r="L19" s="78">
        <v>91</v>
      </c>
      <c r="M19" s="78">
        <v>0</v>
      </c>
      <c r="N19" s="78">
        <v>3</v>
      </c>
      <c r="O19" s="268">
        <f t="shared" si="18"/>
        <v>0</v>
      </c>
      <c r="P19" s="269">
        <v>425021.8104728043</v>
      </c>
      <c r="Q19" s="275">
        <f t="shared" si="15"/>
        <v>22.116512066858917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49"/>
      <c r="C20" s="109" t="s">
        <v>74</v>
      </c>
      <c r="D20" s="110">
        <v>0</v>
      </c>
      <c r="E20" s="110">
        <v>0</v>
      </c>
      <c r="F20" s="110">
        <f t="shared" si="0"/>
        <v>0</v>
      </c>
      <c r="G20" s="110">
        <v>1</v>
      </c>
      <c r="H20" s="110">
        <v>0</v>
      </c>
      <c r="I20" s="110">
        <v>316</v>
      </c>
      <c r="J20" s="110">
        <v>61</v>
      </c>
      <c r="K20" s="110">
        <f t="shared" si="1"/>
        <v>377</v>
      </c>
      <c r="L20" s="110">
        <v>376</v>
      </c>
      <c r="M20" s="110">
        <v>0</v>
      </c>
      <c r="N20" s="110">
        <v>1</v>
      </c>
      <c r="O20" s="266">
        <f t="shared" si="18"/>
        <v>0</v>
      </c>
      <c r="P20" s="278">
        <v>261887.52247528784</v>
      </c>
      <c r="Q20" s="279">
        <f t="shared" si="15"/>
        <v>143.95493013057708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51" t="s">
        <v>39</v>
      </c>
      <c r="C21" s="230" t="s">
        <v>69</v>
      </c>
      <c r="D21" s="90">
        <v>1</v>
      </c>
      <c r="E21" s="90">
        <v>0</v>
      </c>
      <c r="F21" s="90">
        <f t="shared" si="0"/>
        <v>1</v>
      </c>
      <c r="G21" s="90">
        <v>3</v>
      </c>
      <c r="H21" s="90">
        <v>0</v>
      </c>
      <c r="I21" s="90">
        <v>350</v>
      </c>
      <c r="J21" s="90">
        <v>223</v>
      </c>
      <c r="K21" s="90">
        <f t="shared" si="1"/>
        <v>573</v>
      </c>
      <c r="L21" s="90">
        <v>565</v>
      </c>
      <c r="M21" s="90">
        <v>1</v>
      </c>
      <c r="N21" s="90">
        <v>7</v>
      </c>
      <c r="O21" s="272">
        <f t="shared" ref="O21:O25" si="19">M21/K21</f>
        <v>1.7452006980802793E-3</v>
      </c>
      <c r="P21" s="273">
        <v>342007.76203903509</v>
      </c>
      <c r="Q21" s="274">
        <f t="shared" si="15"/>
        <v>167.54005715653921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2"/>
      <c r="C22" s="267" t="s">
        <v>78</v>
      </c>
      <c r="D22" s="78">
        <v>2</v>
      </c>
      <c r="E22" s="78">
        <v>3</v>
      </c>
      <c r="F22" s="78">
        <f t="shared" si="0"/>
        <v>5</v>
      </c>
      <c r="G22" s="78">
        <v>4</v>
      </c>
      <c r="H22" s="78">
        <v>0</v>
      </c>
      <c r="I22" s="78">
        <v>239</v>
      </c>
      <c r="J22" s="78">
        <v>106</v>
      </c>
      <c r="K22" s="78">
        <f t="shared" si="1"/>
        <v>345</v>
      </c>
      <c r="L22" s="78">
        <v>340</v>
      </c>
      <c r="M22" s="78">
        <v>0</v>
      </c>
      <c r="N22" s="78">
        <v>5</v>
      </c>
      <c r="O22" s="268">
        <f t="shared" si="19"/>
        <v>0</v>
      </c>
      <c r="P22" s="269">
        <v>371741.61071145313</v>
      </c>
      <c r="Q22" s="275">
        <f t="shared" ref="Q22" si="20">(K22/P22)*100000</f>
        <v>92.80639833128339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2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3"/>
      <c r="C24" s="267" t="s">
        <v>106</v>
      </c>
      <c r="D24" s="78">
        <v>7</v>
      </c>
      <c r="E24" s="78">
        <v>4</v>
      </c>
      <c r="F24" s="78">
        <f t="shared" si="0"/>
        <v>11</v>
      </c>
      <c r="G24" s="78">
        <v>6</v>
      </c>
      <c r="H24" s="78">
        <v>0</v>
      </c>
      <c r="I24" s="78">
        <v>164</v>
      </c>
      <c r="J24" s="78">
        <v>79</v>
      </c>
      <c r="K24" s="78">
        <f t="shared" si="1"/>
        <v>243</v>
      </c>
      <c r="L24" s="78">
        <v>224</v>
      </c>
      <c r="M24" s="78">
        <v>0</v>
      </c>
      <c r="N24" s="78">
        <v>19</v>
      </c>
      <c r="O24" s="268">
        <f t="shared" si="19"/>
        <v>0</v>
      </c>
      <c r="P24" s="269">
        <v>195729.21838740172</v>
      </c>
      <c r="Q24" s="275">
        <f t="shared" si="15"/>
        <v>124.15111141916302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4"/>
      <c r="C25" s="159" t="s">
        <v>110</v>
      </c>
      <c r="D25" s="110">
        <v>5</v>
      </c>
      <c r="E25" s="110">
        <v>0</v>
      </c>
      <c r="F25" s="110">
        <f t="shared" si="0"/>
        <v>5</v>
      </c>
      <c r="G25" s="110">
        <v>2</v>
      </c>
      <c r="H25" s="110">
        <v>0</v>
      </c>
      <c r="I25" s="110">
        <v>111</v>
      </c>
      <c r="J25" s="110">
        <v>15</v>
      </c>
      <c r="K25" s="110">
        <f t="shared" si="1"/>
        <v>126</v>
      </c>
      <c r="L25" s="110">
        <v>120</v>
      </c>
      <c r="M25" s="110">
        <v>0</v>
      </c>
      <c r="N25" s="110">
        <v>6</v>
      </c>
      <c r="O25" s="266">
        <f t="shared" si="19"/>
        <v>0</v>
      </c>
      <c r="P25" s="278">
        <v>301237.28610864433</v>
      </c>
      <c r="Q25" s="279">
        <f t="shared" si="15"/>
        <v>41.827491419689927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5" t="s">
        <v>53</v>
      </c>
      <c r="C26" s="230" t="s">
        <v>66</v>
      </c>
      <c r="D26" s="90">
        <v>9</v>
      </c>
      <c r="E26" s="90">
        <v>0</v>
      </c>
      <c r="F26" s="90">
        <f t="shared" si="0"/>
        <v>9</v>
      </c>
      <c r="G26" s="90">
        <v>10</v>
      </c>
      <c r="H26" s="90">
        <v>0</v>
      </c>
      <c r="I26" s="90">
        <v>1823</v>
      </c>
      <c r="J26" s="90">
        <v>147</v>
      </c>
      <c r="K26" s="90">
        <f t="shared" si="1"/>
        <v>1970</v>
      </c>
      <c r="L26" s="90">
        <v>1955</v>
      </c>
      <c r="M26" s="90">
        <v>3</v>
      </c>
      <c r="N26" s="90">
        <v>12</v>
      </c>
      <c r="O26" s="272">
        <f t="shared" si="18"/>
        <v>1.5228426395939086E-3</v>
      </c>
      <c r="P26" s="273">
        <v>1020952.7356870017</v>
      </c>
      <c r="Q26" s="274">
        <f t="shared" si="15"/>
        <v>192.95702250843001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1970</v>
      </c>
      <c r="AA26" s="25">
        <f t="shared" ref="AA26" si="23">Z26-Y26</f>
        <v>372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5"/>
      <c r="C27" s="267" t="s">
        <v>81</v>
      </c>
      <c r="D27" s="78">
        <v>2</v>
      </c>
      <c r="E27" s="78">
        <v>0</v>
      </c>
      <c r="F27" s="78">
        <f t="shared" si="0"/>
        <v>2</v>
      </c>
      <c r="G27" s="78">
        <v>3</v>
      </c>
      <c r="H27" s="78">
        <v>0</v>
      </c>
      <c r="I27" s="79">
        <v>347</v>
      </c>
      <c r="J27" s="79">
        <v>0</v>
      </c>
      <c r="K27" s="78">
        <f t="shared" si="1"/>
        <v>347</v>
      </c>
      <c r="L27" s="79">
        <v>344</v>
      </c>
      <c r="M27" s="79">
        <v>0</v>
      </c>
      <c r="N27" s="79">
        <v>3</v>
      </c>
      <c r="O27" s="268">
        <f t="shared" si="18"/>
        <v>0</v>
      </c>
      <c r="P27" s="271">
        <v>469537.67557841213</v>
      </c>
      <c r="Q27" s="276">
        <f t="shared" si="15"/>
        <v>73.902482814087094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5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33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5"/>
      <c r="C29" s="267" t="s">
        <v>83</v>
      </c>
      <c r="D29" s="78">
        <v>3</v>
      </c>
      <c r="E29" s="78">
        <v>2</v>
      </c>
      <c r="F29" s="78">
        <f t="shared" si="0"/>
        <v>5</v>
      </c>
      <c r="G29" s="78">
        <v>4</v>
      </c>
      <c r="H29" s="78">
        <v>1</v>
      </c>
      <c r="I29" s="79">
        <v>218</v>
      </c>
      <c r="J29" s="79">
        <v>33</v>
      </c>
      <c r="K29" s="78">
        <f t="shared" si="1"/>
        <v>251</v>
      </c>
      <c r="L29" s="79">
        <v>240</v>
      </c>
      <c r="M29" s="79">
        <v>8</v>
      </c>
      <c r="N29" s="79">
        <v>3</v>
      </c>
      <c r="O29" s="268">
        <f t="shared" si="18"/>
        <v>3.1872509960159362E-2</v>
      </c>
      <c r="P29" s="271">
        <v>248010.56044110621</v>
      </c>
      <c r="Q29" s="276">
        <f t="shared" si="15"/>
        <v>101.20536784948868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5"/>
      <c r="C30" s="159" t="s">
        <v>107</v>
      </c>
      <c r="D30" s="110">
        <v>1</v>
      </c>
      <c r="E30" s="110">
        <v>0</v>
      </c>
      <c r="F30" s="110">
        <f t="shared" si="0"/>
        <v>1</v>
      </c>
      <c r="G30" s="110">
        <v>3</v>
      </c>
      <c r="H30" s="110">
        <v>0</v>
      </c>
      <c r="I30" s="289">
        <v>168</v>
      </c>
      <c r="J30" s="289">
        <v>0</v>
      </c>
      <c r="K30" s="110">
        <f t="shared" si="1"/>
        <v>168</v>
      </c>
      <c r="L30" s="289">
        <v>163</v>
      </c>
      <c r="M30" s="289">
        <v>0</v>
      </c>
      <c r="N30" s="289">
        <v>5</v>
      </c>
      <c r="O30" s="266">
        <f t="shared" si="18"/>
        <v>0</v>
      </c>
      <c r="P30" s="290">
        <v>174025.86075197981</v>
      </c>
      <c r="Q30" s="291">
        <f t="shared" si="15"/>
        <v>96.537376269284593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42" t="s">
        <v>23</v>
      </c>
      <c r="C31" s="230" t="s">
        <v>87</v>
      </c>
      <c r="D31" s="90">
        <v>1</v>
      </c>
      <c r="E31" s="90">
        <v>1</v>
      </c>
      <c r="F31" s="90">
        <f t="shared" si="0"/>
        <v>2</v>
      </c>
      <c r="G31" s="90">
        <v>1</v>
      </c>
      <c r="H31" s="90">
        <v>0</v>
      </c>
      <c r="I31" s="286">
        <v>346</v>
      </c>
      <c r="J31" s="286">
        <v>201</v>
      </c>
      <c r="K31" s="90">
        <f t="shared" si="1"/>
        <v>547</v>
      </c>
      <c r="L31" s="286">
        <v>545</v>
      </c>
      <c r="M31" s="286">
        <v>1</v>
      </c>
      <c r="N31" s="286">
        <v>1</v>
      </c>
      <c r="O31" s="272">
        <f t="shared" si="18"/>
        <v>1.8281535648994515E-3</v>
      </c>
      <c r="P31" s="287">
        <v>116330.83416912338</v>
      </c>
      <c r="Q31" s="288">
        <f t="shared" si="15"/>
        <v>470.21067450162337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43"/>
      <c r="C32" s="267" t="s">
        <v>99</v>
      </c>
      <c r="D32" s="78">
        <v>4</v>
      </c>
      <c r="E32" s="78">
        <v>0</v>
      </c>
      <c r="F32" s="78">
        <f t="shared" si="0"/>
        <v>4</v>
      </c>
      <c r="G32" s="78">
        <v>28</v>
      </c>
      <c r="H32" s="78">
        <v>0</v>
      </c>
      <c r="I32" s="79">
        <v>263</v>
      </c>
      <c r="J32" s="79">
        <v>42</v>
      </c>
      <c r="K32" s="78">
        <f t="shared" si="1"/>
        <v>305</v>
      </c>
      <c r="L32" s="79">
        <v>292</v>
      </c>
      <c r="M32" s="79">
        <v>0</v>
      </c>
      <c r="N32" s="79">
        <v>13</v>
      </c>
      <c r="O32" s="268">
        <f t="shared" si="18"/>
        <v>0</v>
      </c>
      <c r="P32" s="271">
        <v>195456.27773091197</v>
      </c>
      <c r="Q32" s="276">
        <f t="shared" si="15"/>
        <v>156.04512862968707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44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42" t="s">
        <v>29</v>
      </c>
      <c r="C34" s="230" t="s">
        <v>115</v>
      </c>
      <c r="D34" s="90">
        <v>2</v>
      </c>
      <c r="E34" s="90">
        <v>0</v>
      </c>
      <c r="F34" s="90">
        <f t="shared" ref="F34:F36" si="25">SUM(D34:E34)</f>
        <v>2</v>
      </c>
      <c r="G34" s="90">
        <v>2</v>
      </c>
      <c r="H34" s="90">
        <v>3</v>
      </c>
      <c r="I34" s="286">
        <v>22</v>
      </c>
      <c r="J34" s="286">
        <v>0</v>
      </c>
      <c r="K34" s="90">
        <f t="shared" ref="K34:K36" si="26">J34+I34</f>
        <v>22</v>
      </c>
      <c r="L34" s="286">
        <v>15</v>
      </c>
      <c r="M34" s="286">
        <v>3</v>
      </c>
      <c r="N34" s="286">
        <v>7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NOT OK</v>
      </c>
      <c r="X34" s="11"/>
      <c r="AD34" s="25"/>
    </row>
    <row r="35" spans="2:30" ht="19" customHeight="1" x14ac:dyDescent="0.35">
      <c r="B35" s="343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44"/>
      <c r="C36" s="159" t="s">
        <v>116</v>
      </c>
      <c r="D36" s="110">
        <v>0</v>
      </c>
      <c r="E36" s="110">
        <v>0</v>
      </c>
      <c r="F36" s="110">
        <f t="shared" si="25"/>
        <v>0</v>
      </c>
      <c r="G36" s="110">
        <v>1</v>
      </c>
      <c r="H36" s="110">
        <v>0</v>
      </c>
      <c r="I36" s="289">
        <v>2</v>
      </c>
      <c r="J36" s="289">
        <v>0</v>
      </c>
      <c r="K36" s="110">
        <f t="shared" si="26"/>
        <v>2</v>
      </c>
      <c r="L36" s="289">
        <v>2</v>
      </c>
      <c r="M36" s="289">
        <v>0</v>
      </c>
      <c r="N36" s="289">
        <v>0</v>
      </c>
      <c r="O36" s="266">
        <f t="shared" si="27"/>
        <v>0</v>
      </c>
      <c r="P36" s="290">
        <v>518856.33563500224</v>
      </c>
      <c r="Q36" s="291">
        <f t="shared" si="28"/>
        <v>0.38546315475791587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47</v>
      </c>
      <c r="E37" s="282">
        <f t="shared" ref="E37:N37" si="29">SUM(E4:E36)</f>
        <v>13</v>
      </c>
      <c r="F37" s="282">
        <f t="shared" si="29"/>
        <v>60</v>
      </c>
      <c r="G37" s="282">
        <f t="shared" si="29"/>
        <v>86</v>
      </c>
      <c r="H37" s="282">
        <f t="shared" si="29"/>
        <v>4</v>
      </c>
      <c r="I37" s="282">
        <f t="shared" si="29"/>
        <v>6191</v>
      </c>
      <c r="J37" s="282">
        <f t="shared" si="29"/>
        <v>2444</v>
      </c>
      <c r="K37" s="282">
        <f t="shared" si="29"/>
        <v>8635</v>
      </c>
      <c r="L37" s="282">
        <f t="shared" si="29"/>
        <v>8516</v>
      </c>
      <c r="M37" s="282">
        <f t="shared" si="29"/>
        <v>24</v>
      </c>
      <c r="N37" s="282">
        <f t="shared" si="29"/>
        <v>98</v>
      </c>
      <c r="O37" s="283">
        <f>M37/K37</f>
        <v>2.7793862188766646E-3</v>
      </c>
      <c r="P37" s="284">
        <v>33244414</v>
      </c>
      <c r="Q37" s="285">
        <f>(K37/P37)*100000</f>
        <v>25.974288492496814</v>
      </c>
      <c r="R37" s="11" t="str">
        <f t="shared" si="4"/>
        <v>NOT 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2073</v>
      </c>
      <c r="AA37" s="25">
        <f>SUM(AA7:AA26)</f>
        <v>427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  <c r="L40" t="s">
        <v>117</v>
      </c>
      <c r="M40" t="s">
        <v>117</v>
      </c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17:W20 W21:X3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13" activePane="bottomRight" state="frozen"/>
      <selection pane="topRight" activeCell="D1" sqref="D1"/>
      <selection pane="bottomLeft" activeCell="A6" sqref="A6"/>
      <selection pane="bottomRight" activeCell="G23" sqref="G23"/>
    </sheetView>
  </sheetViews>
  <sheetFormatPr defaultRowHeight="14.5" x14ac:dyDescent="0.35"/>
  <cols>
    <col min="2" max="2" width="15.81640625" customWidth="1"/>
    <col min="3" max="3" width="16.1796875" customWidth="1"/>
    <col min="4" max="4" width="12.81640625" customWidth="1"/>
    <col min="5" max="10" width="13" bestFit="1" customWidth="1"/>
    <col min="11" max="17" width="13" customWidth="1"/>
    <col min="21" max="22" width="8.81640625" style="11"/>
  </cols>
  <sheetData>
    <row r="1" spans="2:19" ht="17.25" customHeight="1" x14ac:dyDescent="0.35">
      <c r="D1" s="358" t="s">
        <v>40</v>
      </c>
      <c r="E1" s="359"/>
      <c r="F1" s="359"/>
      <c r="G1" s="359"/>
      <c r="H1" s="359"/>
      <c r="I1" s="359"/>
      <c r="J1" s="359"/>
      <c r="K1" s="360" t="s">
        <v>38</v>
      </c>
      <c r="L1" s="359"/>
      <c r="M1" s="359"/>
      <c r="N1" s="359"/>
      <c r="O1" s="359"/>
      <c r="P1" s="359"/>
      <c r="Q1" s="359"/>
      <c r="R1" s="366" t="s">
        <v>54</v>
      </c>
      <c r="S1" s="356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67"/>
      <c r="S2" s="357"/>
    </row>
    <row r="3" spans="2:19" ht="23.25" customHeight="1" x14ac:dyDescent="0.35">
      <c r="B3" s="369" t="s">
        <v>21</v>
      </c>
      <c r="C3" s="242" t="s">
        <v>102</v>
      </c>
      <c r="D3" s="236">
        <v>6</v>
      </c>
      <c r="E3" s="236">
        <v>2</v>
      </c>
      <c r="F3" s="236">
        <v>5</v>
      </c>
      <c r="G3" s="236">
        <v>5</v>
      </c>
      <c r="H3" s="236">
        <v>1</v>
      </c>
      <c r="I3" s="236">
        <v>1</v>
      </c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20</v>
      </c>
      <c r="S3" s="234">
        <f t="shared" ref="S3" si="1">SUM(K3:Q3)</f>
        <v>0</v>
      </c>
    </row>
    <row r="4" spans="2:19" ht="23.25" customHeight="1" x14ac:dyDescent="0.35">
      <c r="B4" s="365"/>
      <c r="C4" s="260" t="s">
        <v>105</v>
      </c>
      <c r="D4" s="261">
        <v>0</v>
      </c>
      <c r="E4" s="261">
        <v>0</v>
      </c>
      <c r="F4" s="261">
        <v>0</v>
      </c>
      <c r="G4" s="261">
        <v>0</v>
      </c>
      <c r="H4" s="261">
        <v>0</v>
      </c>
      <c r="I4" s="261">
        <v>0</v>
      </c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0</v>
      </c>
      <c r="S4" s="49">
        <f t="shared" ref="S4:S35" si="3">SUM(K4:Q4)</f>
        <v>0</v>
      </c>
    </row>
    <row r="5" spans="2:19" ht="23.25" customHeight="1" thickBot="1" x14ac:dyDescent="0.4">
      <c r="B5" s="368"/>
      <c r="C5" s="243" t="s">
        <v>103</v>
      </c>
      <c r="D5" s="239">
        <v>1</v>
      </c>
      <c r="E5" s="239">
        <v>0</v>
      </c>
      <c r="F5" s="239">
        <v>2</v>
      </c>
      <c r="G5" s="239">
        <v>2</v>
      </c>
      <c r="H5" s="239">
        <v>1</v>
      </c>
      <c r="I5" s="239">
        <v>1</v>
      </c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7</v>
      </c>
      <c r="S5" s="144">
        <f t="shared" si="3"/>
        <v>0</v>
      </c>
    </row>
    <row r="6" spans="2:19" ht="23.25" customHeight="1" thickTop="1" x14ac:dyDescent="0.35">
      <c r="B6" s="365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5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5"/>
      <c r="C8" s="96" t="s">
        <v>71</v>
      </c>
      <c r="D8" s="10">
        <v>0</v>
      </c>
      <c r="E8" s="10">
        <v>0</v>
      </c>
      <c r="F8" s="10">
        <v>0</v>
      </c>
      <c r="G8" s="10">
        <v>2</v>
      </c>
      <c r="H8" s="10">
        <v>1</v>
      </c>
      <c r="I8" s="10">
        <v>0</v>
      </c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3</v>
      </c>
      <c r="S8" s="129">
        <f t="shared" si="3"/>
        <v>0</v>
      </c>
    </row>
    <row r="9" spans="2:19" ht="23.25" hidden="1" customHeight="1" x14ac:dyDescent="0.35">
      <c r="B9" s="365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5"/>
      <c r="C10" s="96" t="s">
        <v>80</v>
      </c>
      <c r="D10" s="67">
        <v>5</v>
      </c>
      <c r="E10" s="67">
        <v>7</v>
      </c>
      <c r="F10" s="67">
        <v>5</v>
      </c>
      <c r="G10" s="67">
        <v>6</v>
      </c>
      <c r="H10" s="67">
        <v>5</v>
      </c>
      <c r="I10" s="67">
        <v>3</v>
      </c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31</v>
      </c>
      <c r="S10" s="133">
        <f t="shared" si="3"/>
        <v>0</v>
      </c>
    </row>
    <row r="11" spans="2:19" ht="23.25" customHeight="1" x14ac:dyDescent="0.35">
      <c r="B11" s="365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>
        <v>0</v>
      </c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5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>
        <v>0</v>
      </c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5"/>
      <c r="C13" s="81" t="s">
        <v>89</v>
      </c>
      <c r="D13" s="170">
        <v>0</v>
      </c>
      <c r="E13" s="134">
        <v>0</v>
      </c>
      <c r="F13" s="134">
        <v>0</v>
      </c>
      <c r="G13" s="164">
        <v>0</v>
      </c>
      <c r="H13" s="164">
        <v>0</v>
      </c>
      <c r="I13" s="164">
        <v>0</v>
      </c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65"/>
      <c r="C14" s="81" t="s">
        <v>90</v>
      </c>
      <c r="D14" s="170">
        <v>6</v>
      </c>
      <c r="E14" s="134">
        <v>4</v>
      </c>
      <c r="F14" s="134">
        <v>1</v>
      </c>
      <c r="G14" s="91">
        <v>10</v>
      </c>
      <c r="H14" s="91">
        <v>2</v>
      </c>
      <c r="I14" s="91">
        <v>5</v>
      </c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28</v>
      </c>
      <c r="S14" s="168">
        <f t="shared" si="3"/>
        <v>0</v>
      </c>
    </row>
    <row r="15" spans="2:19" ht="23.25" customHeight="1" thickBot="1" x14ac:dyDescent="0.4">
      <c r="B15" s="368"/>
      <c r="C15" s="142" t="s">
        <v>91</v>
      </c>
      <c r="D15" s="150">
        <v>0</v>
      </c>
      <c r="E15" s="93">
        <v>0</v>
      </c>
      <c r="F15" s="93">
        <v>0</v>
      </c>
      <c r="G15" s="76">
        <v>3</v>
      </c>
      <c r="H15" s="76">
        <v>0</v>
      </c>
      <c r="I15" s="76">
        <v>0</v>
      </c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3</v>
      </c>
      <c r="S15" s="144">
        <f t="shared" si="3"/>
        <v>0</v>
      </c>
    </row>
    <row r="16" spans="2:19" ht="23.25" customHeight="1" thickTop="1" x14ac:dyDescent="0.35">
      <c r="B16" s="364" t="s">
        <v>33</v>
      </c>
      <c r="C16" s="135" t="s">
        <v>72</v>
      </c>
      <c r="D16" s="68">
        <v>3</v>
      </c>
      <c r="E16" s="68">
        <v>5</v>
      </c>
      <c r="F16" s="68">
        <v>6</v>
      </c>
      <c r="G16" s="68">
        <v>3</v>
      </c>
      <c r="H16" s="68">
        <v>4</v>
      </c>
      <c r="I16" s="68">
        <v>0</v>
      </c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21</v>
      </c>
      <c r="S16" s="137">
        <f t="shared" si="3"/>
        <v>0</v>
      </c>
    </row>
    <row r="17" spans="2:19" ht="23.25" customHeight="1" x14ac:dyDescent="0.35">
      <c r="B17" s="365"/>
      <c r="C17" s="97" t="s">
        <v>73</v>
      </c>
      <c r="D17" s="10">
        <v>0</v>
      </c>
      <c r="E17" s="10">
        <v>3</v>
      </c>
      <c r="F17" s="10">
        <v>2</v>
      </c>
      <c r="G17" s="10">
        <v>7</v>
      </c>
      <c r="H17" s="10">
        <v>1</v>
      </c>
      <c r="I17" s="10">
        <v>0</v>
      </c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13</v>
      </c>
      <c r="S17" s="129">
        <f t="shared" si="3"/>
        <v>0</v>
      </c>
    </row>
    <row r="18" spans="2:19" ht="23.25" customHeight="1" x14ac:dyDescent="0.35">
      <c r="B18" s="365"/>
      <c r="C18" s="97" t="s">
        <v>77</v>
      </c>
      <c r="D18" s="10">
        <v>3</v>
      </c>
      <c r="E18" s="10">
        <v>5</v>
      </c>
      <c r="F18" s="10">
        <v>4</v>
      </c>
      <c r="G18" s="10">
        <v>1</v>
      </c>
      <c r="H18" s="10">
        <v>0</v>
      </c>
      <c r="I18" s="10">
        <v>3</v>
      </c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16</v>
      </c>
      <c r="S18" s="129">
        <f t="shared" si="3"/>
        <v>0</v>
      </c>
    </row>
    <row r="19" spans="2:19" ht="23.25" customHeight="1" thickBot="1" x14ac:dyDescent="0.4">
      <c r="B19" s="365"/>
      <c r="C19" s="97" t="s">
        <v>74</v>
      </c>
      <c r="D19" s="67">
        <v>1</v>
      </c>
      <c r="E19" s="67">
        <v>3</v>
      </c>
      <c r="F19" s="67">
        <v>2</v>
      </c>
      <c r="G19" s="67">
        <v>3</v>
      </c>
      <c r="H19" s="67">
        <v>0</v>
      </c>
      <c r="I19" s="67">
        <v>0</v>
      </c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9</v>
      </c>
      <c r="S19" s="133">
        <f t="shared" si="3"/>
        <v>0</v>
      </c>
    </row>
    <row r="20" spans="2:19" ht="23.25" customHeight="1" thickTop="1" x14ac:dyDescent="0.35">
      <c r="B20" s="370" t="s">
        <v>39</v>
      </c>
      <c r="C20" s="299" t="s">
        <v>69</v>
      </c>
      <c r="D20" s="300">
        <v>4</v>
      </c>
      <c r="E20" s="300">
        <v>3</v>
      </c>
      <c r="F20" s="300">
        <v>6</v>
      </c>
      <c r="G20" s="300">
        <v>6</v>
      </c>
      <c r="H20" s="300">
        <v>2</v>
      </c>
      <c r="I20" s="300">
        <v>1</v>
      </c>
      <c r="J20" s="300"/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22</v>
      </c>
      <c r="S20" s="302">
        <f t="shared" si="3"/>
        <v>0</v>
      </c>
    </row>
    <row r="21" spans="2:19" ht="23.25" customHeight="1" x14ac:dyDescent="0.35">
      <c r="B21" s="371"/>
      <c r="C21" s="303" t="s">
        <v>78</v>
      </c>
      <c r="D21" s="264">
        <v>0</v>
      </c>
      <c r="E21" s="264">
        <v>8</v>
      </c>
      <c r="F21" s="264">
        <v>1</v>
      </c>
      <c r="G21" s="264">
        <v>5</v>
      </c>
      <c r="H21" s="264">
        <v>0</v>
      </c>
      <c r="I21" s="264">
        <v>5</v>
      </c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19</v>
      </c>
      <c r="S21" s="304">
        <f t="shared" si="3"/>
        <v>0</v>
      </c>
    </row>
    <row r="22" spans="2:19" ht="23.25" customHeight="1" x14ac:dyDescent="0.35">
      <c r="B22" s="371"/>
      <c r="C22" s="303" t="s">
        <v>84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04">
        <f t="shared" si="3"/>
        <v>0</v>
      </c>
    </row>
    <row r="23" spans="2:19" ht="23.25" customHeight="1" x14ac:dyDescent="0.35">
      <c r="B23" s="371"/>
      <c r="C23" s="323" t="s">
        <v>106</v>
      </c>
      <c r="D23" s="324">
        <v>15</v>
      </c>
      <c r="E23" s="324">
        <v>4</v>
      </c>
      <c r="F23" s="324">
        <v>9</v>
      </c>
      <c r="G23" s="324">
        <v>8</v>
      </c>
      <c r="H23" s="324">
        <v>15</v>
      </c>
      <c r="I23" s="324">
        <v>11</v>
      </c>
      <c r="J23" s="324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62</v>
      </c>
      <c r="S23" s="304">
        <f t="shared" si="3"/>
        <v>0</v>
      </c>
    </row>
    <row r="24" spans="2:19" ht="23.25" customHeight="1" thickBot="1" x14ac:dyDescent="0.4">
      <c r="B24" s="372"/>
      <c r="C24" s="305" t="s">
        <v>110</v>
      </c>
      <c r="D24" s="306">
        <v>5</v>
      </c>
      <c r="E24" s="306">
        <v>2</v>
      </c>
      <c r="F24" s="306">
        <v>0</v>
      </c>
      <c r="G24" s="306">
        <v>4</v>
      </c>
      <c r="H24" s="306">
        <v>1</v>
      </c>
      <c r="I24" s="306">
        <v>5</v>
      </c>
      <c r="J24" s="306"/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17</v>
      </c>
      <c r="S24" s="307">
        <f t="shared" si="3"/>
        <v>0</v>
      </c>
    </row>
    <row r="25" spans="2:19" ht="19" customHeight="1" x14ac:dyDescent="0.35">
      <c r="B25" s="373" t="s">
        <v>53</v>
      </c>
      <c r="C25" s="138" t="s">
        <v>66</v>
      </c>
      <c r="D25" s="139">
        <v>11</v>
      </c>
      <c r="E25" s="139">
        <v>9</v>
      </c>
      <c r="F25" s="139">
        <v>13</v>
      </c>
      <c r="G25" s="68">
        <v>9</v>
      </c>
      <c r="H25" s="68">
        <v>7</v>
      </c>
      <c r="I25" s="68">
        <v>9</v>
      </c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58</v>
      </c>
      <c r="S25" s="137">
        <f t="shared" si="3"/>
        <v>0</v>
      </c>
    </row>
    <row r="26" spans="2:19" ht="19" customHeight="1" x14ac:dyDescent="0.35">
      <c r="B26" s="374"/>
      <c r="C26" s="98" t="s">
        <v>81</v>
      </c>
      <c r="D26" s="92">
        <v>3</v>
      </c>
      <c r="E26" s="92">
        <v>0</v>
      </c>
      <c r="F26" s="92">
        <v>12</v>
      </c>
      <c r="G26" s="10">
        <v>5</v>
      </c>
      <c r="H26" s="10">
        <v>4</v>
      </c>
      <c r="I26" s="10">
        <v>2</v>
      </c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26</v>
      </c>
      <c r="S26" s="129">
        <f t="shared" si="3"/>
        <v>0</v>
      </c>
    </row>
    <row r="27" spans="2:19" ht="19" customHeight="1" x14ac:dyDescent="0.35">
      <c r="B27" s="374"/>
      <c r="C27" s="98" t="s">
        <v>82</v>
      </c>
      <c r="D27" s="92">
        <v>0</v>
      </c>
      <c r="E27" s="92">
        <v>0</v>
      </c>
      <c r="F27" s="92">
        <v>2</v>
      </c>
      <c r="G27" s="10">
        <v>1</v>
      </c>
      <c r="H27" s="10">
        <v>0</v>
      </c>
      <c r="I27" s="10">
        <v>0</v>
      </c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3</v>
      </c>
      <c r="S27" s="129">
        <f t="shared" si="3"/>
        <v>0</v>
      </c>
    </row>
    <row r="28" spans="2:19" ht="19" customHeight="1" x14ac:dyDescent="0.35">
      <c r="B28" s="374"/>
      <c r="C28" s="98" t="s">
        <v>83</v>
      </c>
      <c r="D28" s="92">
        <v>3</v>
      </c>
      <c r="E28" s="92">
        <v>6</v>
      </c>
      <c r="F28" s="92">
        <v>3</v>
      </c>
      <c r="G28" s="308">
        <v>7</v>
      </c>
      <c r="H28" s="308">
        <v>2</v>
      </c>
      <c r="I28" s="308">
        <v>5</v>
      </c>
      <c r="J28" s="309"/>
      <c r="K28" s="310">
        <v>0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26</v>
      </c>
      <c r="S28" s="312">
        <f t="shared" si="3"/>
        <v>0</v>
      </c>
    </row>
    <row r="29" spans="2:19" ht="19" customHeight="1" thickBot="1" x14ac:dyDescent="0.4">
      <c r="B29" s="375"/>
      <c r="C29" s="232" t="s">
        <v>107</v>
      </c>
      <c r="D29" s="277">
        <v>0</v>
      </c>
      <c r="E29" s="277">
        <v>2</v>
      </c>
      <c r="F29" s="277">
        <v>10</v>
      </c>
      <c r="G29" s="277">
        <v>1</v>
      </c>
      <c r="H29" s="277">
        <v>7</v>
      </c>
      <c r="I29" s="91">
        <v>1</v>
      </c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21</v>
      </c>
      <c r="S29" s="234">
        <f t="shared" si="3"/>
        <v>0</v>
      </c>
    </row>
    <row r="30" spans="2:19" ht="19" customHeight="1" thickTop="1" x14ac:dyDescent="0.35">
      <c r="B30" s="361" t="s">
        <v>23</v>
      </c>
      <c r="C30" s="145" t="s">
        <v>87</v>
      </c>
      <c r="D30" s="149">
        <v>5</v>
      </c>
      <c r="E30" s="94">
        <v>8</v>
      </c>
      <c r="F30" s="94">
        <v>8</v>
      </c>
      <c r="G30" s="94">
        <v>6</v>
      </c>
      <c r="H30" s="94">
        <v>3</v>
      </c>
      <c r="I30" s="94">
        <v>2</v>
      </c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32</v>
      </c>
      <c r="S30" s="141">
        <f t="shared" ref="S30:S32" si="6">SUM(K30:Q30)</f>
        <v>0</v>
      </c>
    </row>
    <row r="31" spans="2:19" ht="19" customHeight="1" x14ac:dyDescent="0.35">
      <c r="B31" s="362"/>
      <c r="C31" s="219" t="s">
        <v>99</v>
      </c>
      <c r="D31" s="225">
        <v>2</v>
      </c>
      <c r="E31" s="91">
        <v>4</v>
      </c>
      <c r="F31" s="91">
        <v>6</v>
      </c>
      <c r="G31" s="91">
        <v>25</v>
      </c>
      <c r="H31" s="91">
        <v>24</v>
      </c>
      <c r="I31" s="91">
        <v>4</v>
      </c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65</v>
      </c>
      <c r="S31" s="129">
        <f t="shared" si="6"/>
        <v>0</v>
      </c>
    </row>
    <row r="32" spans="2:19" ht="19" customHeight="1" thickBot="1" x14ac:dyDescent="0.4">
      <c r="B32" s="363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1" t="s">
        <v>29</v>
      </c>
      <c r="C33" s="145" t="s">
        <v>115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94">
        <v>2</v>
      </c>
      <c r="J33" s="152"/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2</v>
      </c>
      <c r="S33" s="141">
        <f t="shared" si="3"/>
        <v>0</v>
      </c>
    </row>
    <row r="34" spans="2:19" ht="19" customHeight="1" x14ac:dyDescent="0.35">
      <c r="B34" s="362"/>
      <c r="C34" s="219" t="s">
        <v>114</v>
      </c>
      <c r="D34" s="225">
        <v>0</v>
      </c>
      <c r="E34" s="225">
        <v>0</v>
      </c>
      <c r="F34" s="225">
        <v>0</v>
      </c>
      <c r="G34" s="225">
        <v>0</v>
      </c>
      <c r="H34" s="225">
        <v>0</v>
      </c>
      <c r="I34" s="91">
        <v>0</v>
      </c>
      <c r="J34" s="177"/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3"/>
      <c r="C35" s="147" t="s">
        <v>116</v>
      </c>
      <c r="D35" s="150">
        <v>0</v>
      </c>
      <c r="E35" s="150">
        <v>0</v>
      </c>
      <c r="F35" s="150">
        <v>0</v>
      </c>
      <c r="G35" s="150">
        <v>0</v>
      </c>
      <c r="H35" s="150">
        <v>0</v>
      </c>
      <c r="I35" s="93">
        <v>0</v>
      </c>
      <c r="J35" s="153"/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0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73</v>
      </c>
      <c r="E36" s="70">
        <f t="shared" si="7"/>
        <v>75</v>
      </c>
      <c r="F36" s="70">
        <f t="shared" si="7"/>
        <v>97</v>
      </c>
      <c r="G36" s="70">
        <f t="shared" si="7"/>
        <v>119</v>
      </c>
      <c r="H36" s="70">
        <f t="shared" si="7"/>
        <v>80</v>
      </c>
      <c r="I36" s="70">
        <f t="shared" si="7"/>
        <v>60</v>
      </c>
      <c r="J36" s="71">
        <f t="shared" si="7"/>
        <v>0</v>
      </c>
      <c r="K36" s="71">
        <f t="shared" si="7"/>
        <v>0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504</v>
      </c>
      <c r="S36" s="74">
        <f t="shared" si="7"/>
        <v>0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9 R33:S36 I36:Q36 G36:H36 D36:F36 R30:R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6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211</v>
      </c>
      <c r="D3" s="16">
        <f>SUM('Sheet1 (3)'!M4:M6)</f>
        <v>1</v>
      </c>
      <c r="E3" s="16">
        <f>SUM('Sheet1 (3)'!F4:F6)</f>
        <v>2</v>
      </c>
      <c r="F3" s="16">
        <f>SUM('Sheet1 (3)'!D4:D6)</f>
        <v>2</v>
      </c>
      <c r="G3" s="17">
        <f>SUM('Sheet1 (3)'!H4:H6)</f>
        <v>0</v>
      </c>
      <c r="H3" s="48">
        <v>0</v>
      </c>
      <c r="I3" s="14">
        <f>Table2[[#This Row],[Casos 24h]]/$E$14</f>
        <v>3.3333333333333333E-2</v>
      </c>
      <c r="J3" s="14">
        <f t="shared" ref="J3:J14" si="0">C3/$C$14</f>
        <v>2.4435437174290676E-2</v>
      </c>
    </row>
    <row r="4" spans="2:15" x14ac:dyDescent="0.35">
      <c r="B4" s="15" t="s">
        <v>22</v>
      </c>
      <c r="C4" s="16">
        <f>SUM('Sheet1 (3)'!K7:K16)</f>
        <v>1847</v>
      </c>
      <c r="D4" s="16">
        <f>SUM('Sheet1 (3)'!M7:M16)</f>
        <v>6</v>
      </c>
      <c r="E4" s="16">
        <f>SUM('Sheet1 (3)'!F7:F16)</f>
        <v>8</v>
      </c>
      <c r="F4" s="16">
        <f>SUM('Sheet1 (3)'!D7:D16)</f>
        <v>5</v>
      </c>
      <c r="G4" s="17">
        <f>SUM('Sheet1 (3)'!H7:H16)</f>
        <v>0</v>
      </c>
      <c r="H4" s="16">
        <f>SUM('Sheet1 (3)'!N7:N11)</f>
        <v>1</v>
      </c>
      <c r="I4" s="14">
        <f>Table2[[#This Row],[Casos 24h]]/$E$14</f>
        <v>0.13333333333333333</v>
      </c>
      <c r="J4" s="14">
        <f t="shared" si="0"/>
        <v>0.21389693109438332</v>
      </c>
    </row>
    <row r="5" spans="2:15" x14ac:dyDescent="0.35">
      <c r="B5" s="15" t="s">
        <v>23</v>
      </c>
      <c r="C5" s="16">
        <f>SUM('Sheet1 (3)'!K31:K33)</f>
        <v>858</v>
      </c>
      <c r="D5" s="16">
        <f>SUM('Sheet1 (3)'!M31:M33)</f>
        <v>1</v>
      </c>
      <c r="E5" s="16">
        <f>SUM('Sheet1 (3)'!F31:F33)</f>
        <v>6</v>
      </c>
      <c r="F5" s="16">
        <f>SUM('Sheet1 (3)'!D31:D33)</f>
        <v>5</v>
      </c>
      <c r="G5" s="16">
        <f>SUM('Sheet1 (3)'!H31:H33)</f>
        <v>0</v>
      </c>
      <c r="H5" s="16">
        <f>SUM('Sheet1 (3)'!N31:N33)</f>
        <v>14</v>
      </c>
      <c r="I5" s="14">
        <f>Table2[[#This Row],[Casos 24h]]/$E$14</f>
        <v>0.1</v>
      </c>
      <c r="J5" s="14">
        <f t="shared" si="0"/>
        <v>9.936305732484077E-2</v>
      </c>
    </row>
    <row r="6" spans="2:15" x14ac:dyDescent="0.35">
      <c r="B6" s="15" t="s">
        <v>29</v>
      </c>
      <c r="C6" s="16">
        <f>SUM('Sheet1 (3)'!K34:K36)</f>
        <v>25</v>
      </c>
      <c r="D6" s="16">
        <f>SUM('Sheet1 (3)'!M34:M36)</f>
        <v>3</v>
      </c>
      <c r="E6" s="16">
        <f>SUM('Sheet1 (3)'!F34:F36)</f>
        <v>2</v>
      </c>
      <c r="F6" s="16">
        <f>SUM('Sheet1 (3)'!D34:D36)</f>
        <v>2</v>
      </c>
      <c r="G6" s="16">
        <f>SUM('Sheet1 (3)'!H34:H36)</f>
        <v>3</v>
      </c>
      <c r="H6" s="16">
        <v>0</v>
      </c>
      <c r="I6" s="14">
        <f>Table2[[#This Row],[Casos 24h]]/$E$14</f>
        <v>3.3333333333333333E-2</v>
      </c>
      <c r="J6" s="14">
        <f t="shared" si="0"/>
        <v>2.8951939779965257E-3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1530</v>
      </c>
      <c r="D9" s="16">
        <f>SUM('Sheet1 (3)'!M17:M20)</f>
        <v>1</v>
      </c>
      <c r="E9" s="16">
        <f>SUM('Sheet1 (3)'!F17:F20)</f>
        <v>3</v>
      </c>
      <c r="F9" s="16">
        <f>SUM('Sheet1 (3)'!D17:D20)</f>
        <v>3</v>
      </c>
      <c r="G9" s="17">
        <f>SUM('Sheet1 (3)'!H17:H20)</f>
        <v>0</v>
      </c>
      <c r="H9" s="16">
        <f>SUM('Sheet1 (3)'!N17:N20)</f>
        <v>9</v>
      </c>
      <c r="I9" s="14">
        <f>Table2[[#This Row],[Casos 24h]]/$E$14</f>
        <v>0.05</v>
      </c>
      <c r="J9" s="14">
        <f t="shared" si="0"/>
        <v>0.17718587145338738</v>
      </c>
      <c r="K9" s="14"/>
    </row>
    <row r="10" spans="2:15" x14ac:dyDescent="0.35">
      <c r="B10" s="15" t="s">
        <v>39</v>
      </c>
      <c r="C10" s="16">
        <f>SUM('Sheet1 (3)'!K21:K25)</f>
        <v>1395</v>
      </c>
      <c r="D10" s="16">
        <f>SUM('Sheet1 (3)'!M21:M25)</f>
        <v>1</v>
      </c>
      <c r="E10" s="16">
        <f>SUM('Sheet1 (3)'!F21:F25)</f>
        <v>22</v>
      </c>
      <c r="F10" s="16">
        <f>SUM('Sheet1 (3)'!D21:D25)</f>
        <v>15</v>
      </c>
      <c r="G10" s="16">
        <f>SUM('Sheet1 (3)'!H21:H22)</f>
        <v>0</v>
      </c>
      <c r="H10" s="16">
        <f>SUM('Sheet1 (3)'!N21:N22)</f>
        <v>12</v>
      </c>
      <c r="I10" s="14">
        <f>Table2[[#This Row],[Casos 24h]]/$E$14</f>
        <v>0.36666666666666664</v>
      </c>
      <c r="J10" s="14">
        <f t="shared" si="0"/>
        <v>0.16155182397220613</v>
      </c>
    </row>
    <row r="11" spans="2:15" x14ac:dyDescent="0.35">
      <c r="B11" s="15" t="s">
        <v>53</v>
      </c>
      <c r="C11" s="16">
        <f>SUM('Sheet1 (3)'!K26:K30)</f>
        <v>2769</v>
      </c>
      <c r="D11" s="16">
        <f>SUM('Sheet1 (3)'!M26:M29)</f>
        <v>11</v>
      </c>
      <c r="E11" s="16">
        <f>SUM('Sheet1 (3)'!F26:F30)</f>
        <v>17</v>
      </c>
      <c r="F11" s="16">
        <f>SUM('Sheet1 (3)'!D26:D30)</f>
        <v>15</v>
      </c>
      <c r="G11" s="17">
        <f>SUM('Sheet1 (3)'!H26:H30)</f>
        <v>1</v>
      </c>
      <c r="H11" s="16">
        <f>SUM('Sheet1 (3)'!N26:N26)</f>
        <v>12</v>
      </c>
      <c r="I11" s="14">
        <f>Table2[[#This Row],[Casos 24h]]/$E$14</f>
        <v>0.28333333333333333</v>
      </c>
      <c r="J11" s="14">
        <f t="shared" si="0"/>
        <v>0.32067168500289517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8635</v>
      </c>
      <c r="D14" s="24">
        <f>SUM(D3:D13)</f>
        <v>24</v>
      </c>
      <c r="E14" s="24">
        <f t="shared" ref="E14:G14" si="1">SUM(E3:E13)</f>
        <v>60</v>
      </c>
      <c r="F14" s="24">
        <f t="shared" si="1"/>
        <v>47</v>
      </c>
      <c r="G14" s="24">
        <f t="shared" si="1"/>
        <v>4</v>
      </c>
      <c r="H14" s="24">
        <f t="shared" ref="H14" si="2">SUM(H3:H13)</f>
        <v>48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211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1847</v>
      </c>
      <c r="D34" s="30">
        <f t="shared" si="4"/>
        <v>6</v>
      </c>
      <c r="E34" s="37">
        <f t="shared" ref="E34:E44" si="5">D34/C34</f>
        <v>3.2485110990795887E-3</v>
      </c>
    </row>
    <row r="35" spans="2:5" x14ac:dyDescent="0.35">
      <c r="B35" s="29" t="s">
        <v>23</v>
      </c>
      <c r="C35" s="30">
        <f t="shared" si="4"/>
        <v>858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25</v>
      </c>
      <c r="D36" s="30">
        <f t="shared" si="4"/>
        <v>3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1530</v>
      </c>
      <c r="D39" s="30">
        <f t="shared" si="4"/>
        <v>1</v>
      </c>
      <c r="E39" s="36">
        <f t="shared" si="5"/>
        <v>6.5359477124183002E-4</v>
      </c>
    </row>
    <row r="40" spans="2:5" x14ac:dyDescent="0.35">
      <c r="B40" s="31" t="s">
        <v>39</v>
      </c>
      <c r="C40" s="30">
        <f t="shared" si="4"/>
        <v>1395</v>
      </c>
      <c r="D40" s="30">
        <f t="shared" si="4"/>
        <v>1</v>
      </c>
      <c r="E40" s="37">
        <f t="shared" si="5"/>
        <v>7.1684587813620072E-4</v>
      </c>
    </row>
    <row r="41" spans="2:5" x14ac:dyDescent="0.35">
      <c r="B41" s="29" t="s">
        <v>53</v>
      </c>
      <c r="C41" s="30">
        <f t="shared" si="4"/>
        <v>2769</v>
      </c>
      <c r="D41" s="30">
        <f t="shared" si="4"/>
        <v>11</v>
      </c>
      <c r="E41" s="36">
        <f t="shared" si="5"/>
        <v>3.9725532683279165E-3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8635</v>
      </c>
      <c r="D44" s="33">
        <f t="shared" ref="D44" si="6">SUM(D33:D42)</f>
        <v>24</v>
      </c>
      <c r="E44" s="38">
        <f t="shared" si="5"/>
        <v>2.7793862188766646E-3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81640625" bestFit="1" customWidth="1"/>
    <col min="4" max="4" width="17" bestFit="1" customWidth="1"/>
    <col min="5" max="5" width="14.1796875" bestFit="1" customWidth="1"/>
    <col min="6" max="6" width="8.81640625" customWidth="1"/>
    <col min="7" max="7" width="6.1796875" customWidth="1"/>
    <col min="8" max="8" width="8" customWidth="1"/>
    <col min="9" max="9" width="17.453125" customWidth="1"/>
    <col min="10" max="10" width="14.54296875" customWidth="1"/>
    <col min="11" max="11" width="8.179687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1796875" style="11" hidden="1" customWidth="1" outlineLevel="2"/>
    <col min="24" max="25" width="11.1796875" style="11" hidden="1" customWidth="1" outlineLevel="2"/>
    <col min="26" max="26" width="8.81640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5" t="s">
        <v>41</v>
      </c>
      <c r="C2" s="338" t="s">
        <v>30</v>
      </c>
      <c r="D2" s="338" t="s">
        <v>1</v>
      </c>
      <c r="E2" s="338"/>
      <c r="F2" s="338"/>
      <c r="G2" s="338"/>
      <c r="H2" s="338"/>
      <c r="I2" s="338" t="s">
        <v>2</v>
      </c>
      <c r="J2" s="338"/>
      <c r="K2" s="338"/>
      <c r="L2" s="338"/>
      <c r="M2" s="338"/>
      <c r="N2" s="338" t="s">
        <v>3</v>
      </c>
      <c r="O2" s="339" t="s">
        <v>92</v>
      </c>
      <c r="P2" s="339" t="s">
        <v>93</v>
      </c>
      <c r="Q2" s="338" t="s">
        <v>4</v>
      </c>
      <c r="R2" s="338" t="s">
        <v>31</v>
      </c>
      <c r="S2" s="340" t="s">
        <v>32</v>
      </c>
      <c r="W2" s="337" t="s">
        <v>35</v>
      </c>
      <c r="X2" s="337" t="s">
        <v>36</v>
      </c>
      <c r="Y2" s="42"/>
    </row>
    <row r="3" spans="1:32" ht="19.5" customHeight="1" thickBot="1" x14ac:dyDescent="0.4">
      <c r="B3" s="346"/>
      <c r="C3" s="339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38"/>
      <c r="O3" s="376"/>
      <c r="P3" s="376"/>
      <c r="Q3" s="338"/>
      <c r="R3" s="338"/>
      <c r="S3" s="340"/>
      <c r="U3" s="11" t="s">
        <v>37</v>
      </c>
      <c r="V3" s="11" t="s">
        <v>38</v>
      </c>
      <c r="W3" s="337"/>
      <c r="X3" s="337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3" t="s">
        <v>21</v>
      </c>
      <c r="C4" s="230" t="s">
        <v>102</v>
      </c>
      <c r="D4" s="173">
        <f>'Sheet1 (3)'!D4</f>
        <v>1</v>
      </c>
      <c r="E4" s="173">
        <f>'Sheet1 (3)'!E4</f>
        <v>0</v>
      </c>
      <c r="F4" s="64">
        <f>'Sheet1 (3)'!F4</f>
        <v>1</v>
      </c>
      <c r="G4" s="64">
        <f>'Sheet1 (3)'!G4</f>
        <v>2</v>
      </c>
      <c r="H4" s="64">
        <f>'Sheet1 (3)'!H4</f>
        <v>0</v>
      </c>
      <c r="I4" s="64">
        <f>'Sheet1 (3)'!I4</f>
        <v>123</v>
      </c>
      <c r="J4" s="64">
        <f>'Sheet1 (3)'!J4</f>
        <v>0</v>
      </c>
      <c r="K4" s="64">
        <f>'Sheet1 (3)'!K4</f>
        <v>123</v>
      </c>
      <c r="L4" s="64">
        <f>'Sheet1 (3)'!L4</f>
        <v>122</v>
      </c>
      <c r="M4" s="64">
        <f>'Sheet1 (3)'!M4</f>
        <v>0</v>
      </c>
      <c r="N4" s="64">
        <f>'Sheet1 (3)'!N4</f>
        <v>1</v>
      </c>
      <c r="O4" s="245">
        <v>20</v>
      </c>
      <c r="P4" s="247">
        <f t="shared" ref="P4:P7" si="0">N4/O4</f>
        <v>0.05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36.578367516502858</v>
      </c>
      <c r="W4" s="42"/>
      <c r="X4" s="42"/>
      <c r="Y4" s="42"/>
    </row>
    <row r="5" spans="1:32" ht="19.5" customHeight="1" x14ac:dyDescent="0.35">
      <c r="B5" s="384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84"/>
      <c r="C6" s="241" t="s">
        <v>103</v>
      </c>
      <c r="D6" s="174">
        <f>'Sheet1 (3)'!D6</f>
        <v>1</v>
      </c>
      <c r="E6" s="174">
        <f>'Sheet1 (3)'!E6</f>
        <v>0</v>
      </c>
      <c r="F6" s="89">
        <f>'Sheet1 (3)'!F6</f>
        <v>1</v>
      </c>
      <c r="G6" s="89">
        <f>'Sheet1 (3)'!G6</f>
        <v>0</v>
      </c>
      <c r="H6" s="89">
        <f>'Sheet1 (3)'!H6</f>
        <v>0</v>
      </c>
      <c r="I6" s="89">
        <f>'Sheet1 (3)'!I6</f>
        <v>51</v>
      </c>
      <c r="J6" s="89">
        <f>'Sheet1 (3)'!J6</f>
        <v>0</v>
      </c>
      <c r="K6" s="89">
        <f>'Sheet1 (3)'!K6</f>
        <v>51</v>
      </c>
      <c r="L6" s="89">
        <f>'Sheet1 (3)'!L6</f>
        <v>49</v>
      </c>
      <c r="M6" s="89">
        <f>'Sheet1 (3)'!M6</f>
        <v>0</v>
      </c>
      <c r="N6" s="89">
        <f>'Sheet1 (3)'!N6</f>
        <v>2</v>
      </c>
      <c r="O6" s="246">
        <v>4</v>
      </c>
      <c r="P6" s="248">
        <f t="shared" si="0"/>
        <v>0.5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54.051950742988602</v>
      </c>
      <c r="W6" s="42"/>
      <c r="X6" s="42"/>
      <c r="Y6" s="42"/>
    </row>
    <row r="7" spans="1:32" ht="19.5" customHeight="1" thickBot="1" x14ac:dyDescent="0.4">
      <c r="B7" s="385"/>
      <c r="C7" s="214" t="s">
        <v>104</v>
      </c>
      <c r="D7" s="213">
        <f t="shared" ref="D7:E7" si="5">SUM(D4:D6)</f>
        <v>2</v>
      </c>
      <c r="E7" s="213">
        <f t="shared" si="5"/>
        <v>0</v>
      </c>
      <c r="F7" s="213">
        <f>SUM(F4:F6)</f>
        <v>2</v>
      </c>
      <c r="G7" s="213">
        <f t="shared" ref="G7:O7" si="6">SUM(G4:G6)</f>
        <v>2</v>
      </c>
      <c r="H7" s="213">
        <f t="shared" si="6"/>
        <v>0</v>
      </c>
      <c r="I7" s="213">
        <f t="shared" si="6"/>
        <v>211</v>
      </c>
      <c r="J7" s="213">
        <f t="shared" si="6"/>
        <v>0</v>
      </c>
      <c r="K7" s="213">
        <f t="shared" si="6"/>
        <v>211</v>
      </c>
      <c r="L7" s="213">
        <f t="shared" si="6"/>
        <v>207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4.7393364928909956E-3</v>
      </c>
      <c r="R7" s="217">
        <v>2202817</v>
      </c>
      <c r="S7" s="218">
        <f t="shared" si="2"/>
        <v>9.5786440725670818</v>
      </c>
      <c r="W7" s="42"/>
      <c r="X7" s="42"/>
      <c r="Y7" s="42"/>
    </row>
    <row r="8" spans="1:32" ht="19" customHeight="1" x14ac:dyDescent="0.35">
      <c r="B8" s="380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1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1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1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1"/>
      <c r="C12" s="77" t="s">
        <v>80</v>
      </c>
      <c r="D12" s="100">
        <f>'Sheet1 (3)'!D11</f>
        <v>1</v>
      </c>
      <c r="E12" s="100">
        <f>'Sheet1 (3)'!E11</f>
        <v>2</v>
      </c>
      <c r="F12" s="100">
        <f>'Sheet1 (3)'!F11</f>
        <v>3</v>
      </c>
      <c r="G12" s="100">
        <f>'Sheet1 (3)'!G11</f>
        <v>4</v>
      </c>
      <c r="H12" s="100">
        <f>'Sheet1 (3)'!H11</f>
        <v>0</v>
      </c>
      <c r="I12" s="100">
        <f>'Sheet1 (3)'!I11</f>
        <v>65</v>
      </c>
      <c r="J12" s="100">
        <f>'Sheet1 (3)'!J11</f>
        <v>278</v>
      </c>
      <c r="K12" s="100">
        <f>'Sheet1 (3)'!K11</f>
        <v>343</v>
      </c>
      <c r="L12" s="100">
        <f>'Sheet1 (3)'!L11</f>
        <v>341</v>
      </c>
      <c r="M12" s="100">
        <f>'Sheet1 (3)'!M11</f>
        <v>1</v>
      </c>
      <c r="N12" s="100">
        <f>'Sheet1 (3)'!N11</f>
        <v>1</v>
      </c>
      <c r="O12" s="179">
        <v>6</v>
      </c>
      <c r="P12" s="180">
        <f t="shared" si="7"/>
        <v>0.16666666666666666</v>
      </c>
      <c r="Q12" s="80">
        <f t="shared" si="15"/>
        <v>2.9154518950437317E-3</v>
      </c>
      <c r="R12" s="99">
        <f>VLOOKUP(C12,'Sheet1 (3)'!C:P,14,0)</f>
        <v>105697.59164224498</v>
      </c>
      <c r="S12" s="62">
        <f t="shared" si="16"/>
        <v>324.5107051832868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1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1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1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1"/>
      <c r="C16" s="81" t="s">
        <v>90</v>
      </c>
      <c r="D16" s="100">
        <f>'Sheet1 (3)'!D15</f>
        <v>4</v>
      </c>
      <c r="E16" s="100">
        <f>'Sheet1 (3)'!E15</f>
        <v>1</v>
      </c>
      <c r="F16" s="100">
        <f>'Sheet1 (3)'!F15</f>
        <v>5</v>
      </c>
      <c r="G16" s="100">
        <f>'Sheet1 (3)'!G15</f>
        <v>6</v>
      </c>
      <c r="H16" s="100">
        <f>'Sheet1 (3)'!H15</f>
        <v>0</v>
      </c>
      <c r="I16" s="100">
        <f>'Sheet1 (3)'!I15</f>
        <v>118</v>
      </c>
      <c r="J16" s="100">
        <f>'Sheet1 (3)'!J15</f>
        <v>13</v>
      </c>
      <c r="K16" s="100">
        <f>'Sheet1 (3)'!K15</f>
        <v>131</v>
      </c>
      <c r="L16" s="100">
        <f>'Sheet1 (3)'!L15</f>
        <v>127</v>
      </c>
      <c r="M16" s="100">
        <f>'Sheet1 (3)'!M15</f>
        <v>0</v>
      </c>
      <c r="N16" s="100">
        <f>'Sheet1 (3)'!N15</f>
        <v>4</v>
      </c>
      <c r="O16" s="183">
        <v>16</v>
      </c>
      <c r="P16" s="184">
        <f t="shared" si="7"/>
        <v>0.25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151.51862652414053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1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1"/>
      <c r="C18" s="214" t="s">
        <v>94</v>
      </c>
      <c r="D18" s="213">
        <f t="shared" ref="D18" si="21">SUM(D8:D17)</f>
        <v>5</v>
      </c>
      <c r="E18" s="213">
        <f t="shared" ref="E18" si="22">SUM(E8:E17)</f>
        <v>3</v>
      </c>
      <c r="F18" s="213">
        <f t="shared" ref="F18" si="23">SUM(F8:F17)</f>
        <v>8</v>
      </c>
      <c r="G18" s="213">
        <f t="shared" ref="G18" si="24">SUM(G8:G17)</f>
        <v>10</v>
      </c>
      <c r="H18" s="213">
        <f t="shared" ref="H18:N18" si="25">SUM(H8:H17)</f>
        <v>0</v>
      </c>
      <c r="I18" s="213">
        <f t="shared" si="25"/>
        <v>681</v>
      </c>
      <c r="J18" s="213">
        <f t="shared" si="25"/>
        <v>1166</v>
      </c>
      <c r="K18" s="213">
        <f t="shared" si="25"/>
        <v>1847</v>
      </c>
      <c r="L18" s="213">
        <f t="shared" si="25"/>
        <v>1836</v>
      </c>
      <c r="M18" s="213">
        <f t="shared" si="25"/>
        <v>6</v>
      </c>
      <c r="N18" s="213">
        <f t="shared" si="25"/>
        <v>5</v>
      </c>
      <c r="O18" s="213">
        <f>SUM(O4:O17)</f>
        <v>170</v>
      </c>
      <c r="P18" s="215">
        <f t="shared" si="7"/>
        <v>2.9411764705882353E-2</v>
      </c>
      <c r="Q18" s="216">
        <f t="shared" si="15"/>
        <v>3.2485110990795887E-3</v>
      </c>
      <c r="R18" s="217">
        <v>3173917</v>
      </c>
      <c r="S18" s="218">
        <f t="shared" si="16"/>
        <v>58.193078142875194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0" t="s">
        <v>33</v>
      </c>
      <c r="C19" s="191" t="s">
        <v>72</v>
      </c>
      <c r="D19" s="63">
        <f>'Sheet1 (3)'!D17</f>
        <v>0</v>
      </c>
      <c r="E19" s="63">
        <f>'Sheet1 (3)'!E17</f>
        <v>0</v>
      </c>
      <c r="F19" s="63">
        <f>'Sheet1 (3)'!F17</f>
        <v>0</v>
      </c>
      <c r="G19" s="63">
        <f>'Sheet1 (3)'!G17</f>
        <v>4</v>
      </c>
      <c r="H19" s="63">
        <f>'Sheet1 (3)'!H17</f>
        <v>0</v>
      </c>
      <c r="I19" s="63">
        <f>'Sheet1 (3)'!I17</f>
        <v>525</v>
      </c>
      <c r="J19" s="63">
        <f>'Sheet1 (3)'!J17</f>
        <v>328</v>
      </c>
      <c r="K19" s="63">
        <f>'Sheet1 (3)'!K17</f>
        <v>853</v>
      </c>
      <c r="L19" s="63">
        <f>'Sheet1 (3)'!L17</f>
        <v>850</v>
      </c>
      <c r="M19" s="63">
        <f>'Sheet1 (3)'!M17</f>
        <v>1</v>
      </c>
      <c r="N19" s="63">
        <f>'Sheet1 (3)'!N17</f>
        <v>2</v>
      </c>
      <c r="O19" s="193">
        <v>21</v>
      </c>
      <c r="P19" s="194">
        <f t="shared" si="7"/>
        <v>9.5238095238095233E-2</v>
      </c>
      <c r="Q19" s="112">
        <f t="shared" si="15"/>
        <v>1.1723329425556857E-3</v>
      </c>
      <c r="R19" s="195">
        <f>VLOOKUP(C19,'Sheet1 (3)'!C:P,14,0)</f>
        <v>516704.9271270897</v>
      </c>
      <c r="S19" s="196">
        <f t="shared" si="16"/>
        <v>165.08454926929593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1"/>
      <c r="C20" s="66" t="s">
        <v>73</v>
      </c>
      <c r="D20" s="63">
        <f>'Sheet1 (3)'!D18</f>
        <v>0</v>
      </c>
      <c r="E20" s="63">
        <f>'Sheet1 (3)'!E18</f>
        <v>0</v>
      </c>
      <c r="F20" s="63">
        <f>'Sheet1 (3)'!F18</f>
        <v>0</v>
      </c>
      <c r="G20" s="63">
        <f>'Sheet1 (3)'!G18</f>
        <v>2</v>
      </c>
      <c r="H20" s="63">
        <f>'Sheet1 (3)'!H18</f>
        <v>0</v>
      </c>
      <c r="I20" s="63">
        <f>'Sheet1 (3)'!I18</f>
        <v>187</v>
      </c>
      <c r="J20" s="63">
        <f>'Sheet1 (3)'!J18</f>
        <v>19</v>
      </c>
      <c r="K20" s="63">
        <f>'Sheet1 (3)'!K18</f>
        <v>206</v>
      </c>
      <c r="L20" s="63">
        <f>'Sheet1 (3)'!L18</f>
        <v>203</v>
      </c>
      <c r="M20" s="63">
        <f>'Sheet1 (3)'!M18</f>
        <v>0</v>
      </c>
      <c r="N20" s="63">
        <f>'Sheet1 (3)'!N18</f>
        <v>3</v>
      </c>
      <c r="O20" s="179">
        <v>12</v>
      </c>
      <c r="P20" s="180">
        <f t="shared" si="7"/>
        <v>0.25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41.550791787223652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1"/>
      <c r="C21" s="66" t="s">
        <v>77</v>
      </c>
      <c r="D21" s="44">
        <f>'Sheet1 (3)'!D19</f>
        <v>3</v>
      </c>
      <c r="E21" s="44">
        <f>'Sheet1 (3)'!E19</f>
        <v>0</v>
      </c>
      <c r="F21" s="44">
        <f>'Sheet1 (3)'!F19</f>
        <v>3</v>
      </c>
      <c r="G21" s="44">
        <f>'Sheet1 (3)'!G19</f>
        <v>0</v>
      </c>
      <c r="H21" s="44">
        <f>'Sheet1 (3)'!H19</f>
        <v>0</v>
      </c>
      <c r="I21" s="44">
        <f>'Sheet1 (3)'!I19</f>
        <v>94</v>
      </c>
      <c r="J21" s="44">
        <f>'Sheet1 (3)'!J19</f>
        <v>0</v>
      </c>
      <c r="K21" s="44">
        <f>'Sheet1 (3)'!K19</f>
        <v>94</v>
      </c>
      <c r="L21" s="44">
        <f>'Sheet1 (3)'!L19</f>
        <v>91</v>
      </c>
      <c r="M21" s="44">
        <f>'Sheet1 (3)'!M19</f>
        <v>0</v>
      </c>
      <c r="N21" s="44">
        <f>'Sheet1 (3)'!N19</f>
        <v>3</v>
      </c>
      <c r="O21" s="44">
        <v>12</v>
      </c>
      <c r="P21" s="258">
        <f t="shared" si="7"/>
        <v>0.25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22.116512066858917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1"/>
      <c r="C22" s="88" t="s">
        <v>74</v>
      </c>
      <c r="D22" s="192">
        <f>'Sheet1 (3)'!D20</f>
        <v>0</v>
      </c>
      <c r="E22" s="192">
        <f>'Sheet1 (3)'!E20</f>
        <v>0</v>
      </c>
      <c r="F22" s="192">
        <f>'Sheet1 (3)'!F20</f>
        <v>0</v>
      </c>
      <c r="G22" s="192">
        <f>'Sheet1 (3)'!G20</f>
        <v>1</v>
      </c>
      <c r="H22" s="192">
        <f>'Sheet1 (3)'!H20</f>
        <v>0</v>
      </c>
      <c r="I22" s="192">
        <f>'Sheet1 (3)'!I20</f>
        <v>316</v>
      </c>
      <c r="J22" s="192">
        <f>'Sheet1 (3)'!J20</f>
        <v>61</v>
      </c>
      <c r="K22" s="192">
        <f>'Sheet1 (3)'!K20</f>
        <v>377</v>
      </c>
      <c r="L22" s="192">
        <f>'Sheet1 (3)'!L20</f>
        <v>376</v>
      </c>
      <c r="M22" s="192">
        <f>'Sheet1 (3)'!M20</f>
        <v>0</v>
      </c>
      <c r="N22" s="192">
        <f>'Sheet1 (3)'!N20</f>
        <v>1</v>
      </c>
      <c r="O22" s="259">
        <v>13</v>
      </c>
      <c r="P22" s="197">
        <f t="shared" si="7"/>
        <v>7.6923076923076927E-2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143.95493013057708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2"/>
      <c r="C23" s="185" t="s">
        <v>95</v>
      </c>
      <c r="D23" s="213">
        <f>SUM(D19:D22)</f>
        <v>3</v>
      </c>
      <c r="E23" s="213">
        <f t="shared" ref="E23:O23" si="26">SUM(E19:E22)</f>
        <v>0</v>
      </c>
      <c r="F23" s="213">
        <f t="shared" si="26"/>
        <v>3</v>
      </c>
      <c r="G23" s="213">
        <f t="shared" si="26"/>
        <v>7</v>
      </c>
      <c r="H23" s="213">
        <f t="shared" si="26"/>
        <v>0</v>
      </c>
      <c r="I23" s="213">
        <f t="shared" si="26"/>
        <v>1122</v>
      </c>
      <c r="J23" s="213">
        <f t="shared" si="26"/>
        <v>408</v>
      </c>
      <c r="K23" s="213">
        <f t="shared" si="26"/>
        <v>1530</v>
      </c>
      <c r="L23" s="213">
        <f t="shared" si="26"/>
        <v>1520</v>
      </c>
      <c r="M23" s="213">
        <f t="shared" si="26"/>
        <v>1</v>
      </c>
      <c r="N23" s="213">
        <f t="shared" si="26"/>
        <v>9</v>
      </c>
      <c r="O23" s="186">
        <f t="shared" si="26"/>
        <v>58</v>
      </c>
      <c r="P23" s="187">
        <f t="shared" si="7"/>
        <v>0.15517241379310345</v>
      </c>
      <c r="Q23" s="188">
        <f t="shared" si="15"/>
        <v>6.5359477124183002E-4</v>
      </c>
      <c r="R23" s="189">
        <v>6003909</v>
      </c>
      <c r="S23" s="190">
        <f t="shared" si="16"/>
        <v>25.483397566485433</v>
      </c>
      <c r="T23" s="11"/>
      <c r="Z23" s="11"/>
    </row>
    <row r="24" spans="1:32" ht="19" customHeight="1" x14ac:dyDescent="0.35">
      <c r="B24" s="380" t="s">
        <v>39</v>
      </c>
      <c r="C24" s="83" t="s">
        <v>69</v>
      </c>
      <c r="D24" s="172">
        <f>'Sheet1 (3)'!D21</f>
        <v>1</v>
      </c>
      <c r="E24" s="172">
        <f>'Sheet1 (3)'!E21</f>
        <v>0</v>
      </c>
      <c r="F24" s="172">
        <f>'Sheet1 (3)'!F21</f>
        <v>1</v>
      </c>
      <c r="G24" s="172">
        <f>'Sheet1 (3)'!G21</f>
        <v>3</v>
      </c>
      <c r="H24" s="172">
        <f>'Sheet1 (3)'!H21</f>
        <v>0</v>
      </c>
      <c r="I24" s="172">
        <f>'Sheet1 (3)'!I21</f>
        <v>350</v>
      </c>
      <c r="J24" s="172">
        <f>'Sheet1 (3)'!J21</f>
        <v>223</v>
      </c>
      <c r="K24" s="172">
        <f>'Sheet1 (3)'!K21</f>
        <v>573</v>
      </c>
      <c r="L24" s="172">
        <f>'Sheet1 (3)'!L21</f>
        <v>565</v>
      </c>
      <c r="M24" s="172">
        <f>'Sheet1 (3)'!M21</f>
        <v>1</v>
      </c>
      <c r="N24" s="172">
        <f>'Sheet1 (3)'!N21</f>
        <v>7</v>
      </c>
      <c r="O24" s="198">
        <v>42</v>
      </c>
      <c r="P24" s="199">
        <f t="shared" si="7"/>
        <v>0.16666666666666666</v>
      </c>
      <c r="Q24" s="84">
        <f t="shared" si="15"/>
        <v>1.7452006980802793E-3</v>
      </c>
      <c r="R24" s="119">
        <f>VLOOKUP(C24,'Sheet1 (3)'!C:P,14,0)</f>
        <v>342007.76203903509</v>
      </c>
      <c r="S24" s="122">
        <f t="shared" si="16"/>
        <v>167.54005715653921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1"/>
      <c r="C25" s="77" t="s">
        <v>78</v>
      </c>
      <c r="D25" s="172">
        <f>'Sheet1 (3)'!D22</f>
        <v>2</v>
      </c>
      <c r="E25" s="172">
        <f>'Sheet1 (3)'!E22</f>
        <v>3</v>
      </c>
      <c r="F25" s="172">
        <f>'Sheet1 (3)'!F22</f>
        <v>5</v>
      </c>
      <c r="G25" s="172">
        <f>'Sheet1 (3)'!G22</f>
        <v>4</v>
      </c>
      <c r="H25" s="172">
        <f>'Sheet1 (3)'!H22</f>
        <v>0</v>
      </c>
      <c r="I25" s="172">
        <f>'Sheet1 (3)'!I22</f>
        <v>239</v>
      </c>
      <c r="J25" s="172">
        <f>'Sheet1 (3)'!J22</f>
        <v>106</v>
      </c>
      <c r="K25" s="172">
        <f>'Sheet1 (3)'!K22</f>
        <v>345</v>
      </c>
      <c r="L25" s="172">
        <f>'Sheet1 (3)'!L22</f>
        <v>340</v>
      </c>
      <c r="M25" s="172">
        <f>'Sheet1 (3)'!M22</f>
        <v>0</v>
      </c>
      <c r="N25" s="172">
        <f>'Sheet1 (3)'!N22</f>
        <v>5</v>
      </c>
      <c r="O25" s="181">
        <v>30</v>
      </c>
      <c r="P25" s="182">
        <f t="shared" si="7"/>
        <v>0.16666666666666666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92.80639833128339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1"/>
      <c r="C26" s="81" t="s">
        <v>84</v>
      </c>
      <c r="D26" s="325">
        <f>'Sheet1 (3)'!D23</f>
        <v>0</v>
      </c>
      <c r="E26" s="326">
        <f>'Sheet1 (3)'!E23</f>
        <v>0</v>
      </c>
      <c r="F26" s="326">
        <f>'Sheet1 (3)'!F23</f>
        <v>0</v>
      </c>
      <c r="G26" s="326">
        <f>'Sheet1 (3)'!G23</f>
        <v>0</v>
      </c>
      <c r="H26" s="326">
        <f>'Sheet1 (3)'!H23</f>
        <v>0</v>
      </c>
      <c r="I26" s="326">
        <f>'Sheet1 (3)'!I23</f>
        <v>89</v>
      </c>
      <c r="J26" s="326">
        <f>'Sheet1 (3)'!J23</f>
        <v>19</v>
      </c>
      <c r="K26" s="326">
        <f>'Sheet1 (3)'!K23</f>
        <v>108</v>
      </c>
      <c r="L26" s="326">
        <f>'Sheet1 (3)'!L23</f>
        <v>108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1"/>
      <c r="C27" s="108" t="s">
        <v>106</v>
      </c>
      <c r="D27" s="328">
        <f>'Sheet1 (3)'!D24</f>
        <v>7</v>
      </c>
      <c r="E27" s="329">
        <f>'Sheet1 (3)'!E24</f>
        <v>4</v>
      </c>
      <c r="F27" s="329">
        <f>'Sheet1 (3)'!F24</f>
        <v>11</v>
      </c>
      <c r="G27" s="329">
        <f>'Sheet1 (3)'!G24</f>
        <v>6</v>
      </c>
      <c r="H27" s="329">
        <f>'Sheet1 (3)'!H24</f>
        <v>0</v>
      </c>
      <c r="I27" s="329">
        <f>'Sheet1 (3)'!I24</f>
        <v>164</v>
      </c>
      <c r="J27" s="329">
        <f>'Sheet1 (3)'!J24</f>
        <v>79</v>
      </c>
      <c r="K27" s="329">
        <f>'Sheet1 (3)'!K24</f>
        <v>243</v>
      </c>
      <c r="L27" s="329">
        <f>'Sheet1 (3)'!L24</f>
        <v>224</v>
      </c>
      <c r="M27" s="329">
        <f>'Sheet1 (3)'!M24</f>
        <v>0</v>
      </c>
      <c r="N27" s="330">
        <f>'Sheet1 (3)'!N24</f>
        <v>19</v>
      </c>
      <c r="O27" s="78">
        <v>16</v>
      </c>
      <c r="P27" s="268">
        <f t="shared" si="7"/>
        <v>1.1875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124.15111141916302</v>
      </c>
      <c r="T27" s="11"/>
      <c r="Z27" s="11"/>
      <c r="AF27" s="25"/>
    </row>
    <row r="28" spans="1:32" ht="19" customHeight="1" thickBot="1" x14ac:dyDescent="0.4">
      <c r="B28" s="381"/>
      <c r="C28" s="315" t="s">
        <v>110</v>
      </c>
      <c r="D28" s="298">
        <f>'Sheet1 (3)'!D25</f>
        <v>5</v>
      </c>
      <c r="E28" s="331">
        <f>'Sheet1 (3)'!E25</f>
        <v>0</v>
      </c>
      <c r="F28" s="331">
        <f>'Sheet1 (3)'!F25</f>
        <v>5</v>
      </c>
      <c r="G28" s="331">
        <f>'Sheet1 (3)'!G25</f>
        <v>2</v>
      </c>
      <c r="H28" s="331">
        <f>'Sheet1 (3)'!H25</f>
        <v>0</v>
      </c>
      <c r="I28" s="331">
        <f>'Sheet1 (3)'!I25</f>
        <v>111</v>
      </c>
      <c r="J28" s="331">
        <f>'Sheet1 (3)'!J25</f>
        <v>15</v>
      </c>
      <c r="K28" s="331">
        <f>'Sheet1 (3)'!K25</f>
        <v>126</v>
      </c>
      <c r="L28" s="331">
        <f>'Sheet1 (3)'!L25</f>
        <v>120</v>
      </c>
      <c r="M28" s="331">
        <f>'Sheet1 (3)'!M25</f>
        <v>0</v>
      </c>
      <c r="N28" s="332">
        <f>'Sheet1 (3)'!N25</f>
        <v>6</v>
      </c>
      <c r="O28" s="316">
        <v>10</v>
      </c>
      <c r="P28" s="317">
        <f t="shared" ref="P28" si="27">N28/O28</f>
        <v>0.6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41.827491419689927</v>
      </c>
      <c r="T28" s="11"/>
      <c r="Z28" s="11"/>
      <c r="AF28" s="25"/>
    </row>
    <row r="29" spans="1:32" ht="19" customHeight="1" thickBot="1" x14ac:dyDescent="0.4">
      <c r="B29" s="382"/>
      <c r="C29" s="214" t="s">
        <v>96</v>
      </c>
      <c r="D29" s="213">
        <f>SUM(D24:D28)</f>
        <v>15</v>
      </c>
      <c r="E29" s="213">
        <f t="shared" ref="E29:O29" si="30">SUM(E24:E28)</f>
        <v>7</v>
      </c>
      <c r="F29" s="213">
        <f t="shared" si="30"/>
        <v>22</v>
      </c>
      <c r="G29" s="213">
        <f t="shared" si="30"/>
        <v>15</v>
      </c>
      <c r="H29" s="213">
        <f t="shared" si="30"/>
        <v>0</v>
      </c>
      <c r="I29" s="213">
        <f t="shared" si="30"/>
        <v>953</v>
      </c>
      <c r="J29" s="213">
        <f t="shared" si="30"/>
        <v>442</v>
      </c>
      <c r="K29" s="213">
        <f t="shared" si="30"/>
        <v>1395</v>
      </c>
      <c r="L29" s="213">
        <f t="shared" si="30"/>
        <v>1357</v>
      </c>
      <c r="M29" s="213">
        <f t="shared" si="30"/>
        <v>1</v>
      </c>
      <c r="N29" s="213">
        <f t="shared" si="30"/>
        <v>37</v>
      </c>
      <c r="O29" s="213">
        <f t="shared" si="30"/>
        <v>118</v>
      </c>
      <c r="P29" s="215">
        <f t="shared" si="7"/>
        <v>0.3135593220338983</v>
      </c>
      <c r="Q29" s="216">
        <f t="shared" si="15"/>
        <v>7.1684587813620072E-4</v>
      </c>
      <c r="R29" s="217">
        <v>2744872</v>
      </c>
      <c r="S29" s="218">
        <f t="shared" si="16"/>
        <v>50.822041974999202</v>
      </c>
      <c r="T29" s="11"/>
      <c r="Z29" s="11"/>
    </row>
    <row r="30" spans="1:32" ht="19" customHeight="1" x14ac:dyDescent="0.35">
      <c r="B30" s="380" t="s">
        <v>53</v>
      </c>
      <c r="C30" s="106" t="s">
        <v>66</v>
      </c>
      <c r="D30" s="200">
        <f>'Sheet1 (3)'!D26</f>
        <v>9</v>
      </c>
      <c r="E30" s="200">
        <f>'Sheet1 (3)'!E26</f>
        <v>0</v>
      </c>
      <c r="F30" s="200">
        <f>'Sheet1 (3)'!F26</f>
        <v>9</v>
      </c>
      <c r="G30" s="200">
        <f>'Sheet1 (3)'!G26</f>
        <v>10</v>
      </c>
      <c r="H30" s="200">
        <f>'Sheet1 (3)'!H26</f>
        <v>0</v>
      </c>
      <c r="I30" s="200">
        <f>'Sheet1 (3)'!I26</f>
        <v>1823</v>
      </c>
      <c r="J30" s="200">
        <f>'Sheet1 (3)'!J26</f>
        <v>147</v>
      </c>
      <c r="K30" s="200">
        <f>'Sheet1 (3)'!K26</f>
        <v>1970</v>
      </c>
      <c r="L30" s="200">
        <f>'Sheet1 (3)'!L26</f>
        <v>1955</v>
      </c>
      <c r="M30" s="200">
        <f>'Sheet1 (3)'!M26</f>
        <v>3</v>
      </c>
      <c r="N30" s="200">
        <f>'Sheet1 (3)'!N26</f>
        <v>12</v>
      </c>
      <c r="O30" s="201">
        <v>56</v>
      </c>
      <c r="P30" s="202">
        <f t="shared" si="7"/>
        <v>0.21428571428571427</v>
      </c>
      <c r="Q30" s="107">
        <f t="shared" si="15"/>
        <v>1.5228426395939086E-3</v>
      </c>
      <c r="R30" s="119">
        <f>VLOOKUP(C30,'Sheet1 (3)'!C:P,14,0)</f>
        <v>1020952.7356870017</v>
      </c>
      <c r="S30" s="122">
        <f t="shared" si="16"/>
        <v>192.95702250843001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1970</v>
      </c>
      <c r="AC30" s="25">
        <f t="shared" ref="AC30" si="31">AB30-AA30</f>
        <v>372</v>
      </c>
      <c r="AD30" s="25" t="str">
        <f t="shared" ref="AD30:AD44" si="32">IF(AC30&lt;&gt;F30,"Not OK","Ok")</f>
        <v>Not OK</v>
      </c>
    </row>
    <row r="31" spans="1:32" ht="19" customHeight="1" x14ac:dyDescent="0.35">
      <c r="B31" s="381"/>
      <c r="C31" s="108" t="s">
        <v>81</v>
      </c>
      <c r="D31" s="203">
        <f>'Sheet1 (3)'!D27</f>
        <v>2</v>
      </c>
      <c r="E31" s="203">
        <f>'Sheet1 (3)'!E27</f>
        <v>0</v>
      </c>
      <c r="F31" s="203">
        <f>'Sheet1 (3)'!F27</f>
        <v>2</v>
      </c>
      <c r="G31" s="203">
        <f>'Sheet1 (3)'!G27</f>
        <v>3</v>
      </c>
      <c r="H31" s="203">
        <f>'Sheet1 (3)'!H27</f>
        <v>0</v>
      </c>
      <c r="I31" s="203">
        <f>'Sheet1 (3)'!I27</f>
        <v>347</v>
      </c>
      <c r="J31" s="203">
        <f>'Sheet1 (3)'!J27</f>
        <v>0</v>
      </c>
      <c r="K31" s="203">
        <f>'Sheet1 (3)'!K27</f>
        <v>347</v>
      </c>
      <c r="L31" s="203">
        <f>'Sheet1 (3)'!L27</f>
        <v>344</v>
      </c>
      <c r="M31" s="203">
        <f>'Sheet1 (3)'!M27</f>
        <v>0</v>
      </c>
      <c r="N31" s="203">
        <f>'Sheet1 (3)'!N27</f>
        <v>3</v>
      </c>
      <c r="O31" s="204">
        <v>23</v>
      </c>
      <c r="P31" s="205">
        <f t="shared" si="7"/>
        <v>0.13043478260869565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73.902482814087094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1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33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1"/>
      <c r="C33" s="292" t="s">
        <v>83</v>
      </c>
      <c r="D33" s="293">
        <f>'Sheet1 (3)'!D29</f>
        <v>3</v>
      </c>
      <c r="E33" s="293">
        <f>'Sheet1 (3)'!E29</f>
        <v>2</v>
      </c>
      <c r="F33" s="293">
        <f>'Sheet1 (3)'!F29</f>
        <v>5</v>
      </c>
      <c r="G33" s="293">
        <f>'Sheet1 (3)'!G29</f>
        <v>4</v>
      </c>
      <c r="H33" s="293">
        <f>'Sheet1 (3)'!H29</f>
        <v>1</v>
      </c>
      <c r="I33" s="293">
        <f>'Sheet1 (3)'!I29</f>
        <v>218</v>
      </c>
      <c r="J33" s="293">
        <f>'Sheet1 (3)'!J29</f>
        <v>33</v>
      </c>
      <c r="K33" s="293">
        <f>'Sheet1 (3)'!K29</f>
        <v>251</v>
      </c>
      <c r="L33" s="293">
        <f>'Sheet1 (3)'!L29</f>
        <v>240</v>
      </c>
      <c r="M33" s="293">
        <f>'Sheet1 (3)'!M29</f>
        <v>8</v>
      </c>
      <c r="N33" s="293">
        <f>'Sheet1 (3)'!N29</f>
        <v>3</v>
      </c>
      <c r="O33" s="294">
        <v>6</v>
      </c>
      <c r="P33" s="295">
        <f t="shared" si="7"/>
        <v>0.5</v>
      </c>
      <c r="Q33" s="82">
        <f t="shared" si="15"/>
        <v>3.1872509960159362E-2</v>
      </c>
      <c r="R33" s="296">
        <f>VLOOKUP(C33,'Sheet1 (3)'!C:P,14,0)</f>
        <v>248010.56044110621</v>
      </c>
      <c r="S33" s="297">
        <f t="shared" si="16"/>
        <v>101.20536784948868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1"/>
      <c r="C34" s="109" t="s">
        <v>107</v>
      </c>
      <c r="D34" s="298">
        <f>'Sheet1 (3)'!D30</f>
        <v>1</v>
      </c>
      <c r="E34" s="298">
        <f>'Sheet1 (3)'!E30</f>
        <v>0</v>
      </c>
      <c r="F34" s="298">
        <f>'Sheet1 (3)'!F30</f>
        <v>1</v>
      </c>
      <c r="G34" s="298">
        <f>'Sheet1 (3)'!G30</f>
        <v>3</v>
      </c>
      <c r="H34" s="298">
        <f>'Sheet1 (3)'!H30</f>
        <v>0</v>
      </c>
      <c r="I34" s="298">
        <f>'Sheet1 (3)'!I30</f>
        <v>168</v>
      </c>
      <c r="J34" s="298">
        <f>'Sheet1 (3)'!J30</f>
        <v>0</v>
      </c>
      <c r="K34" s="298">
        <f>'Sheet1 (3)'!K30</f>
        <v>168</v>
      </c>
      <c r="L34" s="298">
        <f>'Sheet1 (3)'!L30</f>
        <v>163</v>
      </c>
      <c r="M34" s="298">
        <f>'Sheet1 (3)'!M30</f>
        <v>0</v>
      </c>
      <c r="N34" s="293">
        <f>'Sheet1 (3)'!N30</f>
        <v>5</v>
      </c>
      <c r="O34" s="207">
        <v>20</v>
      </c>
      <c r="P34" s="208">
        <f t="shared" si="7"/>
        <v>0.25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96.537376269284593</v>
      </c>
      <c r="T34" s="11"/>
      <c r="Z34" s="11"/>
    </row>
    <row r="35" spans="2:30" ht="19" customHeight="1" thickBot="1" x14ac:dyDescent="0.4">
      <c r="B35" s="382"/>
      <c r="C35" s="185" t="s">
        <v>97</v>
      </c>
      <c r="D35" s="186">
        <f>SUM(D30:D34)</f>
        <v>15</v>
      </c>
      <c r="E35" s="186">
        <f t="shared" ref="E35:N35" si="33">SUM(E30:E34)</f>
        <v>2</v>
      </c>
      <c r="F35" s="186">
        <f t="shared" si="33"/>
        <v>17</v>
      </c>
      <c r="G35" s="186">
        <f t="shared" si="33"/>
        <v>20</v>
      </c>
      <c r="H35" s="186">
        <f t="shared" si="33"/>
        <v>1</v>
      </c>
      <c r="I35" s="186">
        <f t="shared" si="33"/>
        <v>2589</v>
      </c>
      <c r="J35" s="186">
        <f t="shared" si="33"/>
        <v>180</v>
      </c>
      <c r="K35" s="186">
        <f t="shared" si="33"/>
        <v>2769</v>
      </c>
      <c r="L35" s="186">
        <f t="shared" si="33"/>
        <v>2735</v>
      </c>
      <c r="M35" s="186">
        <f t="shared" si="33"/>
        <v>11</v>
      </c>
      <c r="N35" s="314">
        <f t="shared" si="33"/>
        <v>23</v>
      </c>
      <c r="O35" s="186">
        <f>SUM(O30:O34)</f>
        <v>117</v>
      </c>
      <c r="P35" s="187">
        <f t="shared" si="7"/>
        <v>0.19658119658119658</v>
      </c>
      <c r="Q35" s="188">
        <f t="shared" si="15"/>
        <v>3.9725532683279165E-3</v>
      </c>
      <c r="R35" s="189">
        <v>6649881</v>
      </c>
      <c r="S35" s="190">
        <f t="shared" si="16"/>
        <v>41.639842878391363</v>
      </c>
      <c r="T35" s="11"/>
      <c r="Z35" s="11"/>
    </row>
    <row r="36" spans="2:30" ht="19" customHeight="1" x14ac:dyDescent="0.35">
      <c r="B36" s="377" t="s">
        <v>23</v>
      </c>
      <c r="C36" s="103" t="s">
        <v>87</v>
      </c>
      <c r="D36" s="172">
        <f>'Sheet1 (3)'!D31</f>
        <v>1</v>
      </c>
      <c r="E36" s="172">
        <f>'Sheet1 (3)'!E31</f>
        <v>1</v>
      </c>
      <c r="F36" s="172">
        <f>'Sheet1 (3)'!F31</f>
        <v>2</v>
      </c>
      <c r="G36" s="172">
        <f>'Sheet1 (3)'!G31</f>
        <v>1</v>
      </c>
      <c r="H36" s="172">
        <f>'Sheet1 (3)'!H31</f>
        <v>0</v>
      </c>
      <c r="I36" s="172">
        <f>'Sheet1 (3)'!I31</f>
        <v>346</v>
      </c>
      <c r="J36" s="172">
        <f>'Sheet1 (3)'!J31</f>
        <v>201</v>
      </c>
      <c r="K36" s="172">
        <f>'Sheet1 (3)'!K31</f>
        <v>547</v>
      </c>
      <c r="L36" s="172">
        <f>'Sheet1 (3)'!L31</f>
        <v>545</v>
      </c>
      <c r="M36" s="172">
        <f>'Sheet1 (3)'!M31</f>
        <v>1</v>
      </c>
      <c r="N36" s="172">
        <f>'Sheet1 (3)'!N31</f>
        <v>1</v>
      </c>
      <c r="O36" s="209">
        <v>12</v>
      </c>
      <c r="P36" s="210">
        <f t="shared" si="7"/>
        <v>8.3333333333333329E-2</v>
      </c>
      <c r="Q36" s="84">
        <f t="shared" si="15"/>
        <v>1.8281535648994515E-3</v>
      </c>
      <c r="R36" s="126">
        <f>VLOOKUP(C36,'Sheet1 (3)'!C:P,14,0)</f>
        <v>116330.83416912338</v>
      </c>
      <c r="S36" s="162">
        <f t="shared" si="16"/>
        <v>470.21067450162337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8"/>
      <c r="C37" s="219" t="s">
        <v>99</v>
      </c>
      <c r="D37" s="212">
        <f>'Sheet1 (3)'!D32</f>
        <v>4</v>
      </c>
      <c r="E37" s="212">
        <f>'Sheet1 (3)'!E32</f>
        <v>0</v>
      </c>
      <c r="F37" s="212">
        <f>'Sheet1 (3)'!F32</f>
        <v>4</v>
      </c>
      <c r="G37" s="212">
        <f>'Sheet1 (3)'!G32</f>
        <v>28</v>
      </c>
      <c r="H37" s="212">
        <f>'Sheet1 (3)'!H32</f>
        <v>0</v>
      </c>
      <c r="I37" s="212">
        <f>'Sheet1 (3)'!I32</f>
        <v>263</v>
      </c>
      <c r="J37" s="212">
        <f>'Sheet1 (3)'!J32</f>
        <v>42</v>
      </c>
      <c r="K37" s="212">
        <f>'Sheet1 (3)'!K32</f>
        <v>305</v>
      </c>
      <c r="L37" s="212">
        <f>'Sheet1 (3)'!L32</f>
        <v>292</v>
      </c>
      <c r="M37" s="212">
        <f>'Sheet1 (3)'!M32</f>
        <v>0</v>
      </c>
      <c r="N37" s="212">
        <f>'Sheet1 (3)'!N32</f>
        <v>13</v>
      </c>
      <c r="O37" s="223">
        <v>15</v>
      </c>
      <c r="P37" s="224">
        <f t="shared" si="7"/>
        <v>0.8666666666666667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156.04512862968707</v>
      </c>
      <c r="T37" s="11"/>
      <c r="Z37" s="11"/>
    </row>
    <row r="38" spans="2:30" ht="19" customHeight="1" thickBot="1" x14ac:dyDescent="0.4">
      <c r="B38" s="378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79"/>
      <c r="C39" s="185" t="s">
        <v>98</v>
      </c>
      <c r="D39" s="186">
        <f>SUM(D36:D38)</f>
        <v>5</v>
      </c>
      <c r="E39" s="186">
        <f t="shared" ref="E39:O39" si="34">SUM(E36:E38)</f>
        <v>1</v>
      </c>
      <c r="F39" s="186">
        <f t="shared" si="34"/>
        <v>6</v>
      </c>
      <c r="G39" s="186">
        <f t="shared" si="34"/>
        <v>29</v>
      </c>
      <c r="H39" s="186">
        <f t="shared" si="34"/>
        <v>0</v>
      </c>
      <c r="I39" s="186">
        <f t="shared" si="34"/>
        <v>610</v>
      </c>
      <c r="J39" s="186">
        <f t="shared" si="34"/>
        <v>248</v>
      </c>
      <c r="K39" s="186">
        <f t="shared" si="34"/>
        <v>858</v>
      </c>
      <c r="L39" s="186">
        <f t="shared" si="34"/>
        <v>843</v>
      </c>
      <c r="M39" s="186">
        <f t="shared" si="34"/>
        <v>1</v>
      </c>
      <c r="N39" s="186">
        <f t="shared" si="34"/>
        <v>14</v>
      </c>
      <c r="O39" s="186">
        <f t="shared" si="34"/>
        <v>30</v>
      </c>
      <c r="P39" s="187">
        <f t="shared" si="7"/>
        <v>0.46666666666666667</v>
      </c>
      <c r="Q39" s="188">
        <f t="shared" si="15"/>
        <v>1.1655011655011655E-3</v>
      </c>
      <c r="R39" s="189">
        <v>2674787</v>
      </c>
      <c r="S39" s="190">
        <f t="shared" si="16"/>
        <v>32.077320549262424</v>
      </c>
      <c r="T39" s="11"/>
      <c r="Z39" s="11"/>
    </row>
    <row r="40" spans="2:30" ht="19" customHeight="1" x14ac:dyDescent="0.35">
      <c r="B40" s="377" t="s">
        <v>29</v>
      </c>
      <c r="C40" s="103" t="s">
        <v>115</v>
      </c>
      <c r="D40" s="172">
        <f>'Sheet1 (3)'!D34</f>
        <v>2</v>
      </c>
      <c r="E40" s="172">
        <f>'Sheet1 (3)'!E34</f>
        <v>0</v>
      </c>
      <c r="F40" s="172">
        <f>'Sheet1 (3)'!F34</f>
        <v>2</v>
      </c>
      <c r="G40" s="172">
        <f>'Sheet1 (3)'!G34</f>
        <v>2</v>
      </c>
      <c r="H40" s="172">
        <f>'Sheet1 (3)'!H34</f>
        <v>3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15</v>
      </c>
      <c r="M40" s="172">
        <f>'Sheet1 (3)'!M34</f>
        <v>3</v>
      </c>
      <c r="N40" s="172">
        <f>'Sheet1 (3)'!N34</f>
        <v>7</v>
      </c>
      <c r="O40" s="209">
        <v>5</v>
      </c>
      <c r="P40" s="210">
        <f t="shared" ref="P40:P43" si="35">N40/O40</f>
        <v>1.4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8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8"/>
      <c r="C42" s="336" t="s">
        <v>116</v>
      </c>
      <c r="D42" s="206">
        <f>'Sheet1 (3)'!D36</f>
        <v>0</v>
      </c>
      <c r="E42" s="174">
        <f>'Sheet1 (3)'!E36</f>
        <v>0</v>
      </c>
      <c r="F42" s="174">
        <f>'Sheet1 (3)'!F36</f>
        <v>0</v>
      </c>
      <c r="G42" s="174">
        <f>'Sheet1 (3)'!G36</f>
        <v>1</v>
      </c>
      <c r="H42" s="174">
        <f>'Sheet1 (3)'!H36</f>
        <v>0</v>
      </c>
      <c r="I42" s="174">
        <f>'Sheet1 (3)'!I36</f>
        <v>2</v>
      </c>
      <c r="J42" s="174">
        <f>'Sheet1 (3)'!J36</f>
        <v>0</v>
      </c>
      <c r="K42" s="174">
        <f>'Sheet1 (3)'!K36</f>
        <v>2</v>
      </c>
      <c r="L42" s="174">
        <f>'Sheet1 (3)'!L36</f>
        <v>2</v>
      </c>
      <c r="M42" s="174">
        <f>'Sheet1 (3)'!M36</f>
        <v>0</v>
      </c>
      <c r="N42" s="335">
        <f>'Sheet1 (3)'!N36</f>
        <v>0</v>
      </c>
      <c r="O42" s="207">
        <v>20</v>
      </c>
      <c r="P42" s="208">
        <f t="shared" si="35"/>
        <v>0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0.38546315475791587</v>
      </c>
      <c r="T42" s="11"/>
      <c r="Z42" s="11"/>
    </row>
    <row r="43" spans="2:30" ht="19" customHeight="1" thickBot="1" x14ac:dyDescent="0.4">
      <c r="B43" s="379"/>
      <c r="C43" s="185" t="s">
        <v>113</v>
      </c>
      <c r="D43" s="334">
        <f>SUM(D40:D42)</f>
        <v>2</v>
      </c>
      <c r="E43" s="334">
        <f t="shared" ref="E43:O43" si="38">SUM(E40:E42)</f>
        <v>0</v>
      </c>
      <c r="F43" s="334">
        <f t="shared" si="38"/>
        <v>2</v>
      </c>
      <c r="G43" s="334">
        <f t="shared" si="38"/>
        <v>3</v>
      </c>
      <c r="H43" s="334">
        <f t="shared" si="38"/>
        <v>3</v>
      </c>
      <c r="I43" s="334">
        <f t="shared" si="38"/>
        <v>25</v>
      </c>
      <c r="J43" s="334">
        <f t="shared" si="38"/>
        <v>0</v>
      </c>
      <c r="K43" s="334">
        <f t="shared" si="38"/>
        <v>25</v>
      </c>
      <c r="L43" s="334">
        <f t="shared" si="38"/>
        <v>18</v>
      </c>
      <c r="M43" s="334">
        <f t="shared" si="38"/>
        <v>3</v>
      </c>
      <c r="N43" s="334">
        <f t="shared" si="38"/>
        <v>7</v>
      </c>
      <c r="O43" s="186">
        <f t="shared" si="38"/>
        <v>30</v>
      </c>
      <c r="P43" s="187">
        <f t="shared" si="35"/>
        <v>0.23333333333333334</v>
      </c>
      <c r="Q43" s="188">
        <f t="shared" si="36"/>
        <v>0.12</v>
      </c>
      <c r="R43" s="189">
        <v>2674787</v>
      </c>
      <c r="S43" s="190">
        <f t="shared" si="37"/>
        <v>0.93465386215799617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47</v>
      </c>
      <c r="E44" s="86">
        <f t="shared" ref="E44:O44" si="39">E39+E35+E29+E23+E18+E7+E43</f>
        <v>13</v>
      </c>
      <c r="F44" s="86">
        <f t="shared" si="39"/>
        <v>60</v>
      </c>
      <c r="G44" s="86">
        <f t="shared" si="39"/>
        <v>86</v>
      </c>
      <c r="H44" s="86">
        <f t="shared" si="39"/>
        <v>4</v>
      </c>
      <c r="I44" s="86">
        <f t="shared" si="39"/>
        <v>6191</v>
      </c>
      <c r="J44" s="86">
        <f t="shared" si="39"/>
        <v>2444</v>
      </c>
      <c r="K44" s="86">
        <f t="shared" si="39"/>
        <v>8635</v>
      </c>
      <c r="L44" s="86">
        <f t="shared" si="39"/>
        <v>8516</v>
      </c>
      <c r="M44" s="86">
        <f t="shared" si="39"/>
        <v>24</v>
      </c>
      <c r="N44" s="86">
        <f t="shared" si="39"/>
        <v>98</v>
      </c>
      <c r="O44" s="211">
        <f t="shared" si="39"/>
        <v>563</v>
      </c>
      <c r="P44" s="87">
        <f>N44/O44</f>
        <v>0.17406749555950266</v>
      </c>
      <c r="Q44" s="87">
        <f t="shared" si="15"/>
        <v>2.7793862188766646E-3</v>
      </c>
      <c r="R44" s="117">
        <v>33244414</v>
      </c>
      <c r="S44" s="118">
        <f>(K44/R44)*100000</f>
        <v>25.974288492496814</v>
      </c>
      <c r="T44" s="11" t="str">
        <f t="shared" si="9"/>
        <v>NOT 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2073</v>
      </c>
      <c r="AC44" s="25">
        <f>SUM(AC8:AC30)</f>
        <v>427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B40:B43"/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179687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2" t="s">
        <v>41</v>
      </c>
      <c r="C2" s="386" t="s">
        <v>30</v>
      </c>
      <c r="D2" s="394" t="s">
        <v>1</v>
      </c>
      <c r="E2" s="395"/>
      <c r="F2" s="395"/>
      <c r="G2" s="395"/>
      <c r="H2" s="396"/>
      <c r="I2" s="394" t="s">
        <v>2</v>
      </c>
      <c r="J2" s="395"/>
      <c r="K2" s="395"/>
      <c r="L2" s="395"/>
      <c r="M2" s="396"/>
      <c r="N2" s="386" t="s">
        <v>3</v>
      </c>
      <c r="O2" s="388" t="s">
        <v>4</v>
      </c>
    </row>
    <row r="3" spans="2:15" ht="27" customHeight="1" x14ac:dyDescent="0.35">
      <c r="B3" s="393"/>
      <c r="C3" s="38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7"/>
      <c r="O3" s="389"/>
    </row>
    <row r="4" spans="2:15" x14ac:dyDescent="0.35">
      <c r="B4" s="39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1796875" customWidth="1"/>
    <col min="4" max="4" width="14.1796875" customWidth="1"/>
    <col min="5" max="5" width="14.81640625" customWidth="1"/>
    <col min="6" max="6" width="18.81640625" customWidth="1"/>
    <col min="7" max="7" width="10.81640625" bestFit="1" customWidth="1"/>
    <col min="9" max="9" width="14.1796875" customWidth="1"/>
    <col min="10" max="10" width="12.453125" customWidth="1"/>
  </cols>
  <sheetData>
    <row r="4" spans="2:10" ht="29.5" customHeight="1" x14ac:dyDescent="0.35">
      <c r="B4" s="397" t="s">
        <v>0</v>
      </c>
      <c r="C4" s="399" t="s">
        <v>1</v>
      </c>
      <c r="D4" s="400"/>
      <c r="E4" s="401"/>
      <c r="F4" s="402" t="s">
        <v>2</v>
      </c>
      <c r="G4" s="403"/>
      <c r="H4" s="404"/>
      <c r="I4" s="405" t="s">
        <v>3</v>
      </c>
      <c r="J4" s="407" t="s">
        <v>4</v>
      </c>
    </row>
    <row r="5" spans="2:10" ht="15.5" x14ac:dyDescent="0.35">
      <c r="B5" s="39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6"/>
      <c r="J5" s="40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B34C8-1AF8-485A-9321-EEB158F667E2}"/>
</file>

<file path=customXml/itemProps2.xml><?xml version="1.0" encoding="utf-8"?>
<ds:datastoreItem xmlns:ds="http://schemas.openxmlformats.org/officeDocument/2006/customXml" ds:itemID="{46ACE850-F737-4D9E-8767-ED649E4DC900}"/>
</file>

<file path=customXml/itemProps3.xml><?xml version="1.0" encoding="utf-8"?>
<ds:datastoreItem xmlns:ds="http://schemas.openxmlformats.org/officeDocument/2006/customXml" ds:itemID="{098CB47A-5027-4A8B-9104-B574E9538A7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2024-01-06T14:25:12Z</dcterms:modified>
</cp:coreProperties>
</file>