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727AED1C-1942-40BA-A946-A4E7ED182204}" xr6:coauthVersionLast="46" xr6:coauthVersionMax="46" xr10:uidLastSave="{00000000-0000-0000-0000-000000000000}"/>
  <bookViews>
    <workbookView xWindow="-110" yWindow="-110" windowWidth="19420" windowHeight="10300" activeTab="3" xr2:uid="{00000000-000D-0000-FFFF-FFFF00000000}"/>
  </bookViews>
  <sheets>
    <sheet name="Sheet1 (3)" sheetId="4" r:id="rId1"/>
    <sheet name="Week 06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(3)'!$N$2:$Q$45</definedName>
    <definedName name="_xlnm._FilterDatabase" localSheetId="3" hidden="1">'Taxa Ocup Camas'!$AA$3:$AD$52</definedName>
    <definedName name="_xlnm._FilterDatabase" localSheetId="1" hidden="1">'Week 06'!$U$2:$V$28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6" l="1"/>
  <c r="F34" i="6"/>
  <c r="F35" i="6"/>
  <c r="F36" i="6"/>
  <c r="F38" i="6"/>
  <c r="F40" i="6"/>
  <c r="F41" i="6"/>
  <c r="F42" i="6"/>
  <c r="F43" i="6"/>
  <c r="F33" i="6"/>
  <c r="E34" i="6"/>
  <c r="E35" i="6"/>
  <c r="E36" i="6"/>
  <c r="E37" i="6"/>
  <c r="E38" i="6"/>
  <c r="E39" i="6"/>
  <c r="E40" i="6"/>
  <c r="E41" i="6"/>
  <c r="E42" i="6"/>
  <c r="E43" i="6"/>
  <c r="E33" i="6"/>
  <c r="D43" i="6"/>
  <c r="C43" i="6"/>
  <c r="D42" i="6"/>
  <c r="C42" i="6"/>
  <c r="D41" i="6"/>
  <c r="C41" i="6"/>
  <c r="D40" i="6"/>
  <c r="C40" i="6"/>
  <c r="D38" i="6"/>
  <c r="C38" i="6"/>
  <c r="D37" i="6"/>
  <c r="C37" i="6"/>
  <c r="D36" i="6"/>
  <c r="C36" i="6"/>
  <c r="D35" i="6"/>
  <c r="C35" i="6"/>
  <c r="D34" i="6"/>
  <c r="C34" i="6"/>
  <c r="E44" i="6"/>
  <c r="D33" i="6"/>
  <c r="C33" i="6"/>
  <c r="U5" i="4" l="1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Q6" i="4" s="1"/>
  <c r="F6" i="4"/>
  <c r="F6" i="10" s="1"/>
  <c r="K18" i="4"/>
  <c r="R18" i="4" s="1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R6" i="4" l="1"/>
  <c r="K6" i="10"/>
  <c r="Q6" i="10" s="1"/>
  <c r="O6" i="4"/>
  <c r="R16" i="7"/>
  <c r="S6" i="10" l="1"/>
  <c r="F41" i="4"/>
  <c r="F42" i="4"/>
  <c r="F43" i="4"/>
  <c r="F44" i="4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7" i="4"/>
  <c r="F18" i="10" s="1"/>
  <c r="O17" i="4" l="1"/>
  <c r="Q17" i="4"/>
  <c r="R44" i="10"/>
  <c r="D11" i="6" l="1"/>
  <c r="D44" i="10"/>
  <c r="E44" i="10"/>
  <c r="G44" i="10"/>
  <c r="H44" i="10"/>
  <c r="I44" i="10"/>
  <c r="J44" i="10"/>
  <c r="L44" i="10"/>
  <c r="M44" i="10"/>
  <c r="N44" i="10"/>
  <c r="P44" i="10" s="1"/>
  <c r="S38" i="7"/>
  <c r="S39" i="7"/>
  <c r="S40" i="7"/>
  <c r="S41" i="7"/>
  <c r="S42" i="7"/>
  <c r="S43" i="7"/>
  <c r="R38" i="7"/>
  <c r="R39" i="7"/>
  <c r="R40" i="7"/>
  <c r="R41" i="7"/>
  <c r="R42" i="7"/>
  <c r="R43" i="7"/>
  <c r="K39" i="4" l="1"/>
  <c r="R39" i="4" s="1"/>
  <c r="F39" i="4"/>
  <c r="F44" i="10" s="1"/>
  <c r="F40" i="4"/>
  <c r="K44" i="10" l="1"/>
  <c r="Q39" i="4"/>
  <c r="O39" i="4"/>
  <c r="J44" i="7"/>
  <c r="I44" i="7"/>
  <c r="H44" i="7"/>
  <c r="G44" i="7"/>
  <c r="F44" i="7"/>
  <c r="E44" i="7"/>
  <c r="R37" i="7"/>
  <c r="S37" i="7"/>
  <c r="R35" i="10"/>
  <c r="R9" i="10"/>
  <c r="R49" i="10"/>
  <c r="R43" i="10"/>
  <c r="R45" i="10"/>
  <c r="N24" i="10"/>
  <c r="N23" i="10"/>
  <c r="N27" i="10"/>
  <c r="N28" i="10"/>
  <c r="N29" i="10"/>
  <c r="N30" i="10"/>
  <c r="N31" i="10"/>
  <c r="N26" i="10"/>
  <c r="N34" i="10"/>
  <c r="N35" i="10"/>
  <c r="N36" i="10"/>
  <c r="N37" i="10"/>
  <c r="N38" i="10"/>
  <c r="N33" i="10"/>
  <c r="N41" i="10"/>
  <c r="N42" i="10"/>
  <c r="N43" i="10"/>
  <c r="N45" i="10"/>
  <c r="N40" i="10"/>
  <c r="N48" i="10"/>
  <c r="N49" i="10"/>
  <c r="P49" i="10" s="1"/>
  <c r="N50" i="10"/>
  <c r="N47" i="10"/>
  <c r="M49" i="10"/>
  <c r="L49" i="10"/>
  <c r="J49" i="10"/>
  <c r="I49" i="10"/>
  <c r="H49" i="10"/>
  <c r="G49" i="10"/>
  <c r="G50" i="10"/>
  <c r="H50" i="10"/>
  <c r="I50" i="10"/>
  <c r="J50" i="10"/>
  <c r="L50" i="10"/>
  <c r="M50" i="10"/>
  <c r="E49" i="10"/>
  <c r="E50" i="10"/>
  <c r="D49" i="10"/>
  <c r="K43" i="4"/>
  <c r="F49" i="10"/>
  <c r="K49" i="10" l="1"/>
  <c r="R43" i="4"/>
  <c r="Q44" i="10"/>
  <c r="S44" i="10"/>
  <c r="Q49" i="10"/>
  <c r="S49" i="10"/>
  <c r="Q43" i="4"/>
  <c r="O43" i="4"/>
  <c r="N51" i="10"/>
  <c r="N45" i="4"/>
  <c r="K35" i="4" l="1"/>
  <c r="R35" i="4" s="1"/>
  <c r="P43" i="10"/>
  <c r="P45" i="10"/>
  <c r="M43" i="10"/>
  <c r="M45" i="10"/>
  <c r="L43" i="10"/>
  <c r="L45" i="10"/>
  <c r="J43" i="10"/>
  <c r="J45" i="10"/>
  <c r="I43" i="10"/>
  <c r="I45" i="10"/>
  <c r="H43" i="10"/>
  <c r="H45" i="10"/>
  <c r="G43" i="10"/>
  <c r="G45" i="10"/>
  <c r="E43" i="10"/>
  <c r="E45" i="10"/>
  <c r="D43" i="10"/>
  <c r="D45" i="10"/>
  <c r="K38" i="4"/>
  <c r="R38" i="4" s="1"/>
  <c r="F38" i="4"/>
  <c r="F43" i="10" s="1"/>
  <c r="Q38" i="4" l="1"/>
  <c r="K43" i="10"/>
  <c r="O38" i="4"/>
  <c r="S43" i="10" l="1"/>
  <c r="Q43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D44" i="7"/>
  <c r="R42" i="10" l="1"/>
  <c r="R38" i="10"/>
  <c r="R37" i="10"/>
  <c r="R14" i="10"/>
  <c r="R15" i="10"/>
  <c r="R16" i="10"/>
  <c r="D37" i="10"/>
  <c r="E37" i="10"/>
  <c r="G37" i="10"/>
  <c r="H37" i="10"/>
  <c r="I37" i="10"/>
  <c r="J37" i="10"/>
  <c r="L37" i="10"/>
  <c r="M37" i="10"/>
  <c r="P37" i="10"/>
  <c r="K33" i="4" l="1"/>
  <c r="R33" i="4" s="1"/>
  <c r="F33" i="4"/>
  <c r="F37" i="10" s="1"/>
  <c r="K37" i="10" l="1"/>
  <c r="S37" i="10" s="1"/>
  <c r="O33" i="4"/>
  <c r="Q33" i="4"/>
  <c r="Q37" i="10" l="1"/>
  <c r="P42" i="10"/>
  <c r="M42" i="10"/>
  <c r="J42" i="10"/>
  <c r="I42" i="10"/>
  <c r="H42" i="10"/>
  <c r="G42" i="10"/>
  <c r="D42" i="10"/>
  <c r="E42" i="10"/>
  <c r="L42" i="10" l="1"/>
  <c r="K37" i="4"/>
  <c r="R37" i="4" s="1"/>
  <c r="F37" i="4"/>
  <c r="F42" i="10" s="1"/>
  <c r="K42" i="10" l="1"/>
  <c r="Q37" i="4"/>
  <c r="O37" i="4"/>
  <c r="M27" i="10"/>
  <c r="M28" i="10"/>
  <c r="M29" i="10"/>
  <c r="M30" i="10"/>
  <c r="M31" i="10"/>
  <c r="L27" i="10"/>
  <c r="L28" i="10"/>
  <c r="L29" i="10"/>
  <c r="L30" i="10"/>
  <c r="L31" i="10"/>
  <c r="J27" i="10"/>
  <c r="J28" i="10"/>
  <c r="J29" i="10"/>
  <c r="J30" i="10"/>
  <c r="J31" i="10"/>
  <c r="I27" i="10"/>
  <c r="I28" i="10"/>
  <c r="I29" i="10"/>
  <c r="I30" i="10"/>
  <c r="I31" i="10"/>
  <c r="H27" i="10"/>
  <c r="H28" i="10"/>
  <c r="H29" i="10"/>
  <c r="H30" i="10"/>
  <c r="H31" i="10"/>
  <c r="G27" i="10"/>
  <c r="G28" i="10"/>
  <c r="G29" i="10"/>
  <c r="G30" i="10"/>
  <c r="G31" i="10"/>
  <c r="E27" i="10"/>
  <c r="E28" i="10"/>
  <c r="E29" i="10"/>
  <c r="E30" i="10"/>
  <c r="E31" i="10"/>
  <c r="E26" i="10"/>
  <c r="D27" i="10"/>
  <c r="D28" i="10"/>
  <c r="D29" i="10"/>
  <c r="D30" i="10"/>
  <c r="D31" i="10"/>
  <c r="O32" i="10"/>
  <c r="Q42" i="10" l="1"/>
  <c r="S42" i="10"/>
  <c r="E32" i="10"/>
  <c r="P31" i="10"/>
  <c r="R31" i="10"/>
  <c r="K27" i="4"/>
  <c r="R27" i="4" s="1"/>
  <c r="F27" i="4"/>
  <c r="F30" i="10" s="1"/>
  <c r="Q27" i="4" l="1"/>
  <c r="K30" i="10"/>
  <c r="O27" i="4"/>
  <c r="E47" i="10" l="1"/>
  <c r="G47" i="10"/>
  <c r="H47" i="10"/>
  <c r="I47" i="10"/>
  <c r="J47" i="10"/>
  <c r="L47" i="10"/>
  <c r="M47" i="10"/>
  <c r="P47" i="10"/>
  <c r="E48" i="10"/>
  <c r="G48" i="10"/>
  <c r="H48" i="10"/>
  <c r="I48" i="10"/>
  <c r="J48" i="10"/>
  <c r="L48" i="10"/>
  <c r="M48" i="10"/>
  <c r="P48" i="10"/>
  <c r="P50" i="10"/>
  <c r="D48" i="10"/>
  <c r="D50" i="10"/>
  <c r="D47" i="10"/>
  <c r="O51" i="10"/>
  <c r="R50" i="10"/>
  <c r="R48" i="10"/>
  <c r="R47" i="10"/>
  <c r="G6" i="6"/>
  <c r="F6" i="6"/>
  <c r="D6" i="6"/>
  <c r="E45" i="4"/>
  <c r="G45" i="4"/>
  <c r="H45" i="4"/>
  <c r="I45" i="4"/>
  <c r="U45" i="4" s="1"/>
  <c r="J45" i="4"/>
  <c r="L45" i="4"/>
  <c r="M45" i="4"/>
  <c r="V45" i="4" s="1"/>
  <c r="D45" i="4"/>
  <c r="K44" i="4"/>
  <c r="R44" i="4" s="1"/>
  <c r="F50" i="10"/>
  <c r="K42" i="4"/>
  <c r="R42" i="4" s="1"/>
  <c r="F48" i="10"/>
  <c r="K41" i="4"/>
  <c r="R41" i="4" s="1"/>
  <c r="F47" i="10"/>
  <c r="K50" i="10" l="1"/>
  <c r="Q50" i="10" s="1"/>
  <c r="M51" i="10"/>
  <c r="H51" i="10"/>
  <c r="L51" i="10"/>
  <c r="I51" i="10"/>
  <c r="J51" i="10"/>
  <c r="G51" i="10"/>
  <c r="Q41" i="4"/>
  <c r="E51" i="10"/>
  <c r="Q42" i="4"/>
  <c r="D51" i="10"/>
  <c r="O41" i="4"/>
  <c r="O44" i="4"/>
  <c r="O42" i="4"/>
  <c r="P51" i="10"/>
  <c r="Q44" i="4"/>
  <c r="C6" i="6"/>
  <c r="K48" i="10"/>
  <c r="Q48" i="10" s="1"/>
  <c r="K47" i="10"/>
  <c r="F51" i="10"/>
  <c r="E6" i="6"/>
  <c r="F4" i="4"/>
  <c r="R24" i="10"/>
  <c r="R23" i="10"/>
  <c r="R22" i="10"/>
  <c r="R21" i="10"/>
  <c r="R41" i="10"/>
  <c r="R40" i="10"/>
  <c r="R36" i="10"/>
  <c r="R34" i="10"/>
  <c r="R33" i="10"/>
  <c r="R30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7" i="10" l="1"/>
  <c r="K51" i="10"/>
  <c r="S51" i="10" s="1"/>
  <c r="S48" i="10"/>
  <c r="S50" i="10"/>
  <c r="S47" i="10"/>
  <c r="Q51" i="10" l="1"/>
  <c r="P30" i="10"/>
  <c r="K26" i="4"/>
  <c r="R26" i="4" s="1"/>
  <c r="F26" i="4"/>
  <c r="F29" i="10" s="1"/>
  <c r="K29" i="10" l="1"/>
  <c r="Q26" i="4"/>
  <c r="O26" i="4"/>
  <c r="O39" i="10" l="1"/>
  <c r="G11" i="6"/>
  <c r="P38" i="10" l="1"/>
  <c r="M38" i="10"/>
  <c r="L38" i="10"/>
  <c r="J38" i="10"/>
  <c r="I38" i="10"/>
  <c r="H38" i="10"/>
  <c r="G38" i="10"/>
  <c r="E38" i="10"/>
  <c r="D38" i="10"/>
  <c r="F10" i="6" l="1"/>
  <c r="D10" i="6"/>
  <c r="F11" i="6"/>
  <c r="F34" i="4"/>
  <c r="F38" i="10" s="1"/>
  <c r="F35" i="4"/>
  <c r="K34" i="4" l="1"/>
  <c r="R34" i="4" s="1"/>
  <c r="P29" i="10"/>
  <c r="O34" i="4" l="1"/>
  <c r="Q34" i="4"/>
  <c r="K38" i="10"/>
  <c r="F28" i="4"/>
  <c r="F31" i="10" s="1"/>
  <c r="K28" i="4"/>
  <c r="R28" i="4" s="1"/>
  <c r="K31" i="10" l="1"/>
  <c r="S30" i="10"/>
  <c r="S38" i="10"/>
  <c r="Q38" i="10"/>
  <c r="O28" i="4"/>
  <c r="Q28" i="4"/>
  <c r="Q30" i="10" l="1"/>
  <c r="Q29" i="10"/>
  <c r="S29" i="10"/>
  <c r="F45" i="10" l="1"/>
  <c r="F36" i="4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1" i="4"/>
  <c r="F23" i="10" s="1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6" i="4"/>
  <c r="R36" i="4" s="1"/>
  <c r="N44" i="7" l="1"/>
  <c r="O44" i="7"/>
  <c r="K44" i="7"/>
  <c r="L44" i="7"/>
  <c r="P44" i="7"/>
  <c r="M44" i="7"/>
  <c r="Q44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S3" i="7"/>
  <c r="K7" i="4"/>
  <c r="R7" i="4" s="1"/>
  <c r="F7" i="4"/>
  <c r="M8" i="10" l="1"/>
  <c r="J8" i="10"/>
  <c r="H8" i="10"/>
  <c r="F7" i="10"/>
  <c r="F4" i="10"/>
  <c r="L8" i="10"/>
  <c r="I8" i="10"/>
  <c r="Q7" i="4"/>
  <c r="C3" i="6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1" i="10"/>
  <c r="G41" i="10"/>
  <c r="H41" i="10"/>
  <c r="I41" i="10"/>
  <c r="J41" i="10"/>
  <c r="L41" i="10"/>
  <c r="M41" i="10"/>
  <c r="P41" i="10"/>
  <c r="D41" i="10"/>
  <c r="S8" i="10" l="1"/>
  <c r="Q8" i="10"/>
  <c r="F41" i="10" l="1"/>
  <c r="Q36" i="4"/>
  <c r="O36" i="4"/>
  <c r="K41" i="10"/>
  <c r="E40" i="10"/>
  <c r="G40" i="10"/>
  <c r="H40" i="10"/>
  <c r="I40" i="10"/>
  <c r="J40" i="10"/>
  <c r="L40" i="10"/>
  <c r="M40" i="10"/>
  <c r="D40" i="10"/>
  <c r="E33" i="10"/>
  <c r="G33" i="10"/>
  <c r="H33" i="10"/>
  <c r="I33" i="10"/>
  <c r="J33" i="10"/>
  <c r="L33" i="10"/>
  <c r="M33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D36" i="10"/>
  <c r="D35" i="10"/>
  <c r="D34" i="10"/>
  <c r="D33" i="10"/>
  <c r="G26" i="10"/>
  <c r="G32" i="10" s="1"/>
  <c r="H26" i="10"/>
  <c r="H32" i="10" s="1"/>
  <c r="I26" i="10"/>
  <c r="I32" i="10" s="1"/>
  <c r="J26" i="10"/>
  <c r="J32" i="10" s="1"/>
  <c r="L26" i="10"/>
  <c r="L32" i="10" s="1"/>
  <c r="M26" i="10"/>
  <c r="M32" i="10" s="1"/>
  <c r="N32" i="10"/>
  <c r="D26" i="10"/>
  <c r="D32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39" i="10" l="1"/>
  <c r="L39" i="10"/>
  <c r="N39" i="10"/>
  <c r="H39" i="10"/>
  <c r="J39" i="10"/>
  <c r="I39" i="10"/>
  <c r="G39" i="10"/>
  <c r="E39" i="10"/>
  <c r="D39" i="10"/>
  <c r="S41" i="10"/>
  <c r="Q41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2" i="10"/>
  <c r="O46" i="10"/>
  <c r="N46" i="10"/>
  <c r="M46" i="10"/>
  <c r="L46" i="10"/>
  <c r="J46" i="10"/>
  <c r="I46" i="10"/>
  <c r="H46" i="10"/>
  <c r="G46" i="10"/>
  <c r="E46" i="10"/>
  <c r="D46" i="10"/>
  <c r="P40" i="10"/>
  <c r="P36" i="10"/>
  <c r="P35" i="10"/>
  <c r="P34" i="10"/>
  <c r="P33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2" i="10" s="1"/>
  <c r="N20" i="10"/>
  <c r="P20" i="10" s="1"/>
  <c r="I20" i="10"/>
  <c r="J20" i="10"/>
  <c r="J52" i="10" s="1"/>
  <c r="H20" i="10"/>
  <c r="H52" i="10" s="1"/>
  <c r="G20" i="10"/>
  <c r="G52" i="10" s="1"/>
  <c r="E20" i="10"/>
  <c r="E52" i="10" s="1"/>
  <c r="D20" i="10"/>
  <c r="D52" i="10" s="1"/>
  <c r="O52" i="10"/>
  <c r="P32" i="10"/>
  <c r="P25" i="10"/>
  <c r="P39" i="10"/>
  <c r="P9" i="10"/>
  <c r="M52" i="10"/>
  <c r="P46" i="10"/>
  <c r="N52" i="10" l="1"/>
  <c r="P52" i="10" s="1"/>
  <c r="I52" i="10"/>
  <c r="F16" i="4" l="1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4" i="4"/>
  <c r="F15" i="4"/>
  <c r="F16" i="10" l="1"/>
  <c r="F15" i="10"/>
  <c r="AC10" i="10"/>
  <c r="O14" i="4"/>
  <c r="Q15" i="4"/>
  <c r="H5" i="6" l="1"/>
  <c r="G5" i="6"/>
  <c r="F5" i="6"/>
  <c r="D5" i="6"/>
  <c r="K40" i="4"/>
  <c r="H4" i="6"/>
  <c r="G4" i="6"/>
  <c r="F4" i="6"/>
  <c r="D4" i="6"/>
  <c r="C5" i="6" l="1"/>
  <c r="R40" i="4"/>
  <c r="Q40" i="4"/>
  <c r="K45" i="10"/>
  <c r="F40" i="10"/>
  <c r="O40" i="4"/>
  <c r="K40" i="10"/>
  <c r="O35" i="4"/>
  <c r="Q35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R25" i="4" s="1"/>
  <c r="K29" i="4"/>
  <c r="R29" i="4" s="1"/>
  <c r="K30" i="4"/>
  <c r="R30" i="4" s="1"/>
  <c r="K31" i="4"/>
  <c r="R31" i="4" s="1"/>
  <c r="K32" i="4"/>
  <c r="R32" i="4" s="1"/>
  <c r="Q45" i="10" l="1"/>
  <c r="S45" i="10"/>
  <c r="K27" i="10"/>
  <c r="K28" i="10"/>
  <c r="C11" i="6"/>
  <c r="F46" i="10"/>
  <c r="C10" i="6"/>
  <c r="K24" i="10"/>
  <c r="K21" i="10"/>
  <c r="S21" i="10" s="1"/>
  <c r="K22" i="10"/>
  <c r="S22" i="10" s="1"/>
  <c r="K26" i="10"/>
  <c r="Q29" i="4"/>
  <c r="K33" i="10"/>
  <c r="Q32" i="4"/>
  <c r="K36" i="10"/>
  <c r="Q31" i="4"/>
  <c r="K35" i="10"/>
  <c r="S35" i="10" s="1"/>
  <c r="Q30" i="4"/>
  <c r="K34" i="10"/>
  <c r="S40" i="10"/>
  <c r="K46" i="10"/>
  <c r="Q40" i="10"/>
  <c r="Q23" i="4"/>
  <c r="Q25" i="4"/>
  <c r="Q22" i="4"/>
  <c r="Q20" i="4"/>
  <c r="Q19" i="4"/>
  <c r="O13" i="4"/>
  <c r="O18" i="4"/>
  <c r="F13" i="4"/>
  <c r="F18" i="4"/>
  <c r="F19" i="10" s="1"/>
  <c r="K32" i="10" l="1"/>
  <c r="Q32" i="10" s="1"/>
  <c r="S31" i="10"/>
  <c r="Q31" i="10"/>
  <c r="K45" i="4"/>
  <c r="R45" i="4" s="1"/>
  <c r="K39" i="10"/>
  <c r="Q26" i="10"/>
  <c r="S26" i="10"/>
  <c r="F14" i="10"/>
  <c r="Q22" i="10"/>
  <c r="K25" i="10"/>
  <c r="S25" i="10" s="1"/>
  <c r="S24" i="10"/>
  <c r="Q24" i="10"/>
  <c r="Q21" i="10"/>
  <c r="S28" i="10"/>
  <c r="Q28" i="10"/>
  <c r="S34" i="10"/>
  <c r="Q34" i="10"/>
  <c r="Q36" i="10"/>
  <c r="S36" i="10"/>
  <c r="Q35" i="10"/>
  <c r="Q33" i="10"/>
  <c r="AB33" i="10"/>
  <c r="S33" i="10"/>
  <c r="S27" i="10"/>
  <c r="Q27" i="10"/>
  <c r="C4" i="6"/>
  <c r="K9" i="10"/>
  <c r="K20" i="10" s="1"/>
  <c r="Q46" i="10"/>
  <c r="S46" i="10"/>
  <c r="Q25" i="10" l="1"/>
  <c r="S32" i="10"/>
  <c r="AC33" i="10"/>
  <c r="AB52" i="10"/>
  <c r="S39" i="10"/>
  <c r="Q39" i="10"/>
  <c r="Q9" i="10"/>
  <c r="K52" i="10"/>
  <c r="S9" i="10"/>
  <c r="O25" i="4"/>
  <c r="F25" i="4"/>
  <c r="F28" i="10" s="1"/>
  <c r="AC52" i="10" l="1"/>
  <c r="S20" i="10"/>
  <c r="Q20" i="10"/>
  <c r="O32" i="4"/>
  <c r="O31" i="4"/>
  <c r="O30" i="4"/>
  <c r="F30" i="4"/>
  <c r="F31" i="4"/>
  <c r="F32" i="4"/>
  <c r="F35" i="10" l="1"/>
  <c r="F34" i="10"/>
  <c r="F36" i="10"/>
  <c r="S52" i="10"/>
  <c r="Q52" i="10"/>
  <c r="O11" i="4"/>
  <c r="F11" i="4"/>
  <c r="F12" i="10" l="1"/>
  <c r="Q11" i="4"/>
  <c r="F12" i="4" l="1"/>
  <c r="F24" i="4"/>
  <c r="F27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2" i="4"/>
  <c r="O20" i="4"/>
  <c r="F19" i="4"/>
  <c r="F20" i="4"/>
  <c r="F10" i="4"/>
  <c r="E9" i="6" l="1"/>
  <c r="D39" i="6" s="1"/>
  <c r="D44" i="6" s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8" i="4" l="1"/>
  <c r="F9" i="10" l="1"/>
  <c r="O8" i="4"/>
  <c r="Q8" i="4"/>
  <c r="G10" i="6" l="1"/>
  <c r="F23" i="4" l="1"/>
  <c r="E10" i="6" s="1"/>
  <c r="F26" i="10" l="1"/>
  <c r="F32" i="10" s="1"/>
  <c r="O23" i="4"/>
  <c r="S44" i="7" l="1"/>
  <c r="F9" i="4" l="1"/>
  <c r="E4" i="6" s="1"/>
  <c r="F10" i="10" l="1"/>
  <c r="Q45" i="4"/>
  <c r="Q9" i="4"/>
  <c r="Z9" i="4"/>
  <c r="AA9" i="4" s="1"/>
  <c r="AB9" i="4" s="1"/>
  <c r="O9" i="4"/>
  <c r="F29" i="4"/>
  <c r="AD10" i="10" l="1"/>
  <c r="F20" i="10"/>
  <c r="F45" i="4"/>
  <c r="E11" i="6"/>
  <c r="E14" i="6" s="1"/>
  <c r="F33" i="10"/>
  <c r="F39" i="10" s="1"/>
  <c r="O45" i="4"/>
  <c r="Y45" i="4"/>
  <c r="F52" i="10" l="1"/>
  <c r="R44" i="7"/>
  <c r="AD33" i="10"/>
  <c r="H10" i="6"/>
  <c r="AD52" i="10" l="1"/>
  <c r="H11" i="6" l="1"/>
  <c r="H14" i="6" l="1"/>
  <c r="Z29" i="4" l="1"/>
  <c r="C9" i="6" l="1"/>
  <c r="C39" i="6" s="1"/>
  <c r="F39" i="6" l="1"/>
  <c r="C44" i="6"/>
  <c r="F44" i="6" s="1"/>
  <c r="AA29" i="4"/>
  <c r="AB29" i="4" s="1"/>
  <c r="O29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5" i="4" l="1"/>
  <c r="C14" i="6"/>
  <c r="J10" i="6" s="1"/>
  <c r="AA45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5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<sst xmlns="http://schemas.openxmlformats.org/spreadsheetml/2006/main" count="317" uniqueCount="124">
  <si>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</si>
  <si>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</si>
  <si>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</si>
  <si>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</si>
  <si>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</si>
  <si>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</si>
  <si>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</si>
  <si>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</si>
  <si>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</si>
  <si>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</si>
  <si>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</si>
  <si>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</si>
  <si>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</si>
  <si>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</si>
  <si>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</si>
  <si>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</si>
  <si>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</si>
  <si>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</si>
  <si>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</si>
  <si>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</si>
  <si>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</si>
  <si>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</si>
  <si>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</si>
  <si>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</si>
  <si>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</si>
  <si>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</si>
  <si>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</si>
  <si>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</si>
  <si>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</si>
  <si>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</si>
  <si>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</si>
  <si>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</si>
  <si>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</si>
  <si>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</si>
  <si>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</si>
  <si>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</si>
  <si>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</si>
  <si>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</si>
  <si>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</si>
  <si>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</si>
  <si>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</si>
  <si>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</si>
  <si>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</si>
  <si>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</si>
  <si>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</si>
  <si>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</si>
  <si>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</si>
  <si>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</si>
  <si>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</si>
  <si>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</si>
  <si>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</si>
  <si>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</si>
  <si>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</si>
  <si>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</si>
  <si>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</si>
  <si>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</si>
  <si>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</si>
  <si>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</si>
  <si>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</si>
  <si>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</si>
  <si>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</si>
  <si>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</si>
  <si>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</si>
  <si>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</si>
  <si>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</si>
  <si>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</si>
  <si>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</si>
  <si>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</si>
  <si>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</si>
  <si>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</si>
  <si>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</si>
  <si>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</si>
  <si>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</si>
  <si>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</si>
  <si>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</si>
  <si>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</si>
  <si>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</si>
  <si>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Magoe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</si>
  <si>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</si>
  <si>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</si>
  <si>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</si>
  <si>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</si>
  <si>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</si>
  <si>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</si>
  <si>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</si>
  <si>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</si>
  <si>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</si>
  <si>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</si>
  <si>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</si>
  <si>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</si>
  <si>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</si>
  <si>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</si>
  <si>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</si>
  <si>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</si>
  <si>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</si>
  <si>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</si>
  <si>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</si>
  <si>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</si>
  <si>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</si>
  <si>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</si>
  <si>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</si>
  <si>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</si>
  <si>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</si>
  <si>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</si>
  <si>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</si>
  <si>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</si>
  <si>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</si>
  <si>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</si>
  <si>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</si>
  <si>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</si>
  <si>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</si>
  <si>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</si>
  <si>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</si>
  <si>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</si>
  <si>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</si>
  <si>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</si>
  <si>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</si>
  <si>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</si>
  <si>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</si>
  <si>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</si>
  <si>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</si>
  <si>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</si>
  <si>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Angonia*</t>
  </si>
  <si>
    <t>Cuamba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</si>
</sst>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45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2" fontId="2" fillId="5" borderId="84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2" fontId="2" fillId="5" borderId="135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6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37" xfId="0" applyNumberFormat="1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1" fontId="2" fillId="5" borderId="138" xfId="0" applyNumberFormat="1" applyFont="1" applyFill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5" xfId="0" applyFont="1" applyBorder="1" applyAlignment="1">
      <alignment horizontal="center" vertical="center" wrapText="1"/>
    </xf>
    <xf numFmtId="0" fontId="5" fillId="0" borderId="146" xfId="0" applyFont="1" applyBorder="1" applyAlignment="1">
      <alignment horizontal="center" vertical="center" wrapText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49" xfId="0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0" borderId="155" xfId="0" applyFont="1" applyBorder="1" applyAlignment="1">
      <alignment horizontal="center" wrapText="1" readingOrder="1"/>
    </xf>
    <xf numFmtId="0" fontId="2" fillId="0" borderId="154" xfId="0" applyFont="1" applyBorder="1" applyAlignment="1">
      <alignment horizontal="center" wrapText="1" readingOrder="1"/>
    </xf>
    <xf numFmtId="0" fontId="2" fillId="0" borderId="156" xfId="0" applyFont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2" fontId="2" fillId="5" borderId="62" xfId="0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8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5" fillId="0" borderId="164" xfId="0" applyFont="1" applyBorder="1" applyAlignment="1">
      <alignment horizontal="center" vertical="center" wrapText="1"/>
    </xf>
    <xf numFmtId="0" fontId="5" fillId="0" borderId="165" xfId="0" applyFont="1" applyBorder="1" applyAlignment="1">
      <alignment horizontal="center" vertical="center" wrapText="1"/>
    </xf>
    <xf numFmtId="0" fontId="5" fillId="0" borderId="166" xfId="0" applyFont="1" applyBorder="1" applyAlignment="1">
      <alignment horizontal="center" vertical="center" wrapText="1"/>
    </xf>
    <xf numFmtId="0" fontId="2" fillId="5" borderId="167" xfId="0" applyFont="1" applyFill="1" applyBorder="1" applyAlignment="1">
      <alignment horizontal="center" wrapText="1" readingOrder="1"/>
    </xf>
    <xf numFmtId="0" fontId="2" fillId="5" borderId="168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9" xfId="0" applyFont="1" applyFill="1" applyBorder="1" applyAlignment="1">
      <alignment horizontal="center" wrapText="1" readingOrder="1"/>
    </xf>
    <xf numFmtId="0" fontId="2" fillId="5" borderId="170" xfId="0" applyFont="1" applyFill="1" applyBorder="1" applyAlignment="1">
      <alignment horizontal="center" vertical="center" wrapText="1" readingOrder="1"/>
    </xf>
    <xf numFmtId="164" fontId="2" fillId="5" borderId="171" xfId="1" applyNumberFormat="1" applyFont="1" applyFill="1" applyBorder="1" applyAlignment="1">
      <alignment horizontal="center" vertical="center" wrapText="1" readingOrder="1"/>
    </xf>
    <xf numFmtId="164" fontId="2" fillId="5" borderId="172" xfId="1" applyNumberFormat="1" applyFont="1" applyFill="1" applyBorder="1" applyAlignment="1">
      <alignment horizontal="center" wrapText="1" readingOrder="1"/>
    </xf>
    <xf numFmtId="1" fontId="2" fillId="5" borderId="173" xfId="0" applyNumberFormat="1" applyFont="1" applyFill="1" applyBorder="1" applyAlignment="1">
      <alignment horizontal="center" vertical="center" wrapText="1" readingOrder="1"/>
    </xf>
    <xf numFmtId="2" fontId="2" fillId="5" borderId="174" xfId="0" applyNumberFormat="1" applyFont="1" applyFill="1" applyBorder="1" applyAlignment="1">
      <alignment horizontal="center" vertical="center" wrapText="1" readingOrder="1"/>
    </xf>
    <xf numFmtId="0" fontId="2" fillId="5" borderId="175" xfId="0" applyFont="1" applyFill="1" applyBorder="1" applyAlignment="1">
      <alignment horizontal="center" vertical="center" wrapText="1" readingOrder="1"/>
    </xf>
    <xf numFmtId="164" fontId="2" fillId="11" borderId="176" xfId="1" applyNumberFormat="1" applyFont="1" applyFill="1" applyBorder="1" applyAlignment="1">
      <alignment horizontal="center" wrapText="1" readingOrder="1"/>
    </xf>
    <xf numFmtId="1" fontId="2" fillId="11" borderId="177" xfId="0" applyNumberFormat="1" applyFont="1" applyFill="1" applyBorder="1" applyAlignment="1">
      <alignment horizontal="center" wrapText="1" readingOrder="1"/>
    </xf>
    <xf numFmtId="2" fontId="2" fillId="11" borderId="177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center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85" xfId="0" applyFont="1" applyFill="1" applyBorder="1" applyAlignment="1">
      <alignment horizontal="left" vertical="center" wrapText="1" readingOrder="1"/>
    </xf>
    <xf numFmtId="0" fontId="2" fillId="5" borderId="186" xfId="0" applyFont="1" applyFill="1" applyBorder="1" applyAlignment="1">
      <alignment horizontal="center" vertical="center" wrapText="1" readingOrder="1"/>
    </xf>
    <xf numFmtId="0" fontId="2" fillId="5" borderId="187" xfId="0" applyFont="1" applyFill="1" applyBorder="1" applyAlignment="1">
      <alignment horizontal="center" vertical="center" wrapText="1" readingOrder="1"/>
    </xf>
    <xf numFmtId="0" fontId="2" fillId="5" borderId="189" xfId="0" applyFont="1" applyFill="1" applyBorder="1" applyAlignment="1">
      <alignment horizontal="left" vertical="center" wrapText="1" readingOrder="1"/>
    </xf>
    <xf numFmtId="0" fontId="2" fillId="0" borderId="190" xfId="0" applyFont="1" applyBorder="1" applyAlignment="1">
      <alignment horizontal="left" wrapText="1" readingOrder="1"/>
    </xf>
    <xf numFmtId="0" fontId="2" fillId="0" borderId="189" xfId="0" applyFont="1" applyBorder="1" applyAlignment="1">
      <alignment horizontal="left" wrapText="1" readingOrder="1"/>
    </xf>
    <xf numFmtId="0" fontId="2" fillId="5" borderId="194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center" vertical="center" wrapText="1" readingOrder="1"/>
    </xf>
    <xf numFmtId="0" fontId="2" fillId="5" borderId="195" xfId="0" applyFont="1" applyFill="1" applyBorder="1" applyAlignment="1">
      <alignment horizontal="center" vertical="center" wrapText="1" readingOrder="1"/>
    </xf>
    <xf numFmtId="0" fontId="2" fillId="0" borderId="196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7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92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7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8" xfId="0" applyFont="1" applyFill="1" applyBorder="1" applyAlignment="1">
      <alignment horizontal="center" wrapText="1" readingOrder="1"/>
    </xf>
    <xf numFmtId="0" fontId="2" fillId="5" borderId="153" xfId="1" applyNumberFormat="1" applyFont="1" applyFill="1" applyBorder="1" applyAlignment="1">
      <alignment horizontal="center" wrapText="1" readingOrder="1"/>
    </xf>
    <xf numFmtId="164" fontId="2" fillId="5" borderId="151" xfId="1" applyNumberFormat="1" applyFont="1" applyFill="1" applyBorder="1" applyAlignment="1">
      <alignment horizontal="center" wrapText="1" readingOrder="1"/>
    </xf>
    <xf numFmtId="164" fontId="2" fillId="5" borderId="199" xfId="1" applyNumberFormat="1" applyFont="1" applyFill="1" applyBorder="1" applyAlignment="1">
      <alignment horizontal="center" wrapText="1" readingOrder="1"/>
    </xf>
    <xf numFmtId="1" fontId="2" fillId="5" borderId="199" xfId="0" applyNumberFormat="1" applyFont="1" applyFill="1" applyBorder="1" applyAlignment="1">
      <alignment horizontal="center" wrapText="1" readingOrder="1"/>
    </xf>
    <xf numFmtId="2" fontId="2" fillId="5" borderId="199" xfId="0" applyNumberFormat="1" applyFont="1" applyFill="1" applyBorder="1" applyAlignment="1">
      <alignment horizontal="center" wrapText="1" readingOrder="1"/>
    </xf>
    <xf numFmtId="0" fontId="2" fillId="0" borderId="71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9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200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200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126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4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8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91" xfId="0" applyFont="1" applyFill="1" applyBorder="1" applyAlignment="1">
      <alignment horizontal="left" vertical="center" wrapText="1" readingOrder="1"/>
    </xf>
    <xf numFmtId="0" fontId="1" fillId="4" borderId="193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4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8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"/>
  <sheetViews>
    <sheetView zoomScale="83" zoomScaleNormal="83" workbookViewId="0">
      <pane xSplit="3" ySplit="3" topLeftCell="D29" activePane="bottomRight" state="frozen"/>
      <selection pane="topRight" activeCell="D1" sqref="D1"/>
      <selection pane="bottomLeft" activeCell="A6" sqref="A6"/>
      <selection pane="bottomRight" activeCell="B35" sqref="B35:B40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85" t="s">
        <v>41</v>
      </c>
      <c r="C2" s="376" t="s">
        <v>30</v>
      </c>
      <c r="D2" s="376" t="s">
        <v>1</v>
      </c>
      <c r="E2" s="376"/>
      <c r="F2" s="376"/>
      <c r="G2" s="376"/>
      <c r="H2" s="376"/>
      <c r="I2" s="376" t="s">
        <v>2</v>
      </c>
      <c r="J2" s="376"/>
      <c r="K2" s="376"/>
      <c r="L2" s="376"/>
      <c r="M2" s="376"/>
      <c r="N2" s="376" t="s">
        <v>3</v>
      </c>
      <c r="O2" s="376" t="s">
        <v>4</v>
      </c>
      <c r="P2" s="376" t="s">
        <v>31</v>
      </c>
      <c r="Q2" s="378" t="s">
        <v>32</v>
      </c>
      <c r="U2" s="375" t="s">
        <v>35</v>
      </c>
      <c r="V2" s="375" t="s">
        <v>36</v>
      </c>
      <c r="W2" s="39"/>
    </row>
    <row r="3" spans="1:30" ht="19.5" customHeight="1" thickBot="1" x14ac:dyDescent="0.4">
      <c r="B3" s="386"/>
      <c r="C3" s="377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110</v>
      </c>
      <c r="K3" s="175" t="s">
        <v>40</v>
      </c>
      <c r="L3" s="175" t="s">
        <v>6</v>
      </c>
      <c r="M3" s="175" t="s">
        <v>7</v>
      </c>
      <c r="N3" s="377"/>
      <c r="O3" s="377"/>
      <c r="P3" s="377"/>
      <c r="Q3" s="379"/>
      <c r="S3" s="10" t="s">
        <v>37</v>
      </c>
      <c r="T3" s="10" t="s">
        <v>38</v>
      </c>
      <c r="U3" s="375"/>
      <c r="V3" s="375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A4"/>
      <c r="B4" s="380" t="s">
        <v>21</v>
      </c>
      <c r="C4" s="177" t="s">
        <v>93</v>
      </c>
      <c r="D4" s="316">
        <v>0</v>
      </c>
      <c r="E4" s="316">
        <v>0</v>
      </c>
      <c r="F4" s="82">
        <f t="shared" ref="F4:F40" si="0">SUM(D4:E4)</f>
        <v>0</v>
      </c>
      <c r="G4" s="82">
        <v>0</v>
      </c>
      <c r="H4" s="82">
        <v>0</v>
      </c>
      <c r="I4" s="82">
        <v>181</v>
      </c>
      <c r="J4" s="82">
        <v>0</v>
      </c>
      <c r="K4" s="82">
        <f t="shared" ref="K4:K40" si="1">J4+I4</f>
        <v>181</v>
      </c>
      <c r="L4" s="82">
        <v>181</v>
      </c>
      <c r="M4" s="82">
        <v>0</v>
      </c>
      <c r="N4" s="82">
        <v>0</v>
      </c>
      <c r="O4" s="208">
        <f t="shared" ref="O4:O8" si="2">M4/K4</f>
        <v>0</v>
      </c>
      <c r="P4" s="209">
        <v>336264.32329028018</v>
      </c>
      <c r="Q4" s="210">
        <f>(K4/P4)*100000</f>
        <v>53.826703418593638</v>
      </c>
      <c r="R4" s="10" t="str">
        <f t="shared" ref="R4:R45" si="3">IF(K4&lt;&gt;SUM(L4:N4),"NOT OK","OK")</f>
        <v>OK</v>
      </c>
      <c r="S4" s="10">
        <v>181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39"/>
      <c r="AD4" s="24"/>
    </row>
    <row r="5" spans="1:30" ht="19.5" customHeight="1" x14ac:dyDescent="0.35">
      <c r="A5"/>
      <c r="B5" s="381"/>
      <c r="C5" s="203" t="s">
        <v>96</v>
      </c>
      <c r="D5" s="201">
        <v>0</v>
      </c>
      <c r="E5" s="201">
        <v>0</v>
      </c>
      <c r="F5" s="70">
        <f t="shared" si="0"/>
        <v>0</v>
      </c>
      <c r="G5" s="70">
        <v>0</v>
      </c>
      <c r="H5" s="70">
        <v>0</v>
      </c>
      <c r="I5" s="70">
        <v>44</v>
      </c>
      <c r="J5" s="70">
        <v>0</v>
      </c>
      <c r="K5" s="70">
        <f t="shared" si="1"/>
        <v>44</v>
      </c>
      <c r="L5" s="70">
        <v>43</v>
      </c>
      <c r="M5" s="70">
        <v>1</v>
      </c>
      <c r="N5" s="70">
        <v>0</v>
      </c>
      <c r="O5" s="204">
        <f t="shared" si="2"/>
        <v>2.2727272727272728E-2</v>
      </c>
      <c r="P5" s="205">
        <v>52060.454851553091</v>
      </c>
      <c r="Q5" s="211">
        <f t="shared" ref="Q5:Q8" si="6">(K5/P5)*100000</f>
        <v>84.517125571536141</v>
      </c>
      <c r="R5" s="10" t="str">
        <f t="shared" si="3"/>
        <v>OK</v>
      </c>
      <c r="S5" s="10">
        <v>44</v>
      </c>
      <c r="T5" s="10">
        <v>1</v>
      </c>
      <c r="U5" s="10" t="str">
        <f t="shared" ref="U5:U45" si="7">IF(I5-S5&lt;0,"Not OK","Ok")</f>
        <v>Ok</v>
      </c>
      <c r="V5" s="10" t="str">
        <f t="shared" ref="V5:V45" si="8">IF(M5-T5&lt;0,"Not OK","Ok")</f>
        <v>Ok</v>
      </c>
      <c r="W5" s="39"/>
      <c r="AD5" s="24"/>
    </row>
    <row r="6" spans="1:30" ht="19.5" customHeight="1" x14ac:dyDescent="0.35">
      <c r="A6"/>
      <c r="B6" s="384"/>
      <c r="C6" s="203" t="s">
        <v>123</v>
      </c>
      <c r="D6" s="201">
        <v>3</v>
      </c>
      <c r="E6" s="201">
        <v>0</v>
      </c>
      <c r="F6" s="70">
        <f t="shared" si="0"/>
        <v>3</v>
      </c>
      <c r="G6" s="70">
        <v>1</v>
      </c>
      <c r="H6" s="70">
        <v>0</v>
      </c>
      <c r="I6" s="70">
        <v>11</v>
      </c>
      <c r="J6" s="70">
        <v>0</v>
      </c>
      <c r="K6" s="70">
        <f t="shared" si="1"/>
        <v>11</v>
      </c>
      <c r="L6" s="70">
        <v>7</v>
      </c>
      <c r="M6" s="70">
        <v>0</v>
      </c>
      <c r="N6" s="70">
        <v>4</v>
      </c>
      <c r="O6" s="204">
        <f t="shared" ref="O6" si="9">M6/K6</f>
        <v>0</v>
      </c>
      <c r="P6" s="205">
        <v>361570.56231525762</v>
      </c>
      <c r="Q6" s="211">
        <f t="shared" ref="Q6" si="10">(K6/P6)*100000</f>
        <v>3.0422830690538825</v>
      </c>
      <c r="R6" s="10" t="str">
        <f t="shared" si="3"/>
        <v>OK</v>
      </c>
      <c r="S6" s="10">
        <v>7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A7"/>
      <c r="B7" s="382"/>
      <c r="C7" s="182" t="s">
        <v>94</v>
      </c>
      <c r="D7" s="359">
        <v>0</v>
      </c>
      <c r="E7" s="359">
        <v>0</v>
      </c>
      <c r="F7" s="98">
        <f t="shared" si="0"/>
        <v>0</v>
      </c>
      <c r="G7" s="98">
        <v>1</v>
      </c>
      <c r="H7" s="98">
        <v>0</v>
      </c>
      <c r="I7" s="98">
        <v>89</v>
      </c>
      <c r="J7" s="98">
        <v>1</v>
      </c>
      <c r="K7" s="98">
        <f t="shared" si="1"/>
        <v>90</v>
      </c>
      <c r="L7" s="98">
        <v>87</v>
      </c>
      <c r="M7" s="98">
        <v>0</v>
      </c>
      <c r="N7" s="98">
        <v>3</v>
      </c>
      <c r="O7" s="202">
        <f t="shared" si="2"/>
        <v>0</v>
      </c>
      <c r="P7" s="213">
        <v>94353.671419741513</v>
      </c>
      <c r="Q7" s="214">
        <f t="shared" si="6"/>
        <v>95.385795428803419</v>
      </c>
      <c r="R7" s="10" t="str">
        <f t="shared" si="3"/>
        <v>OK</v>
      </c>
      <c r="S7" s="10">
        <v>88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x14ac:dyDescent="0.35">
      <c r="A8"/>
      <c r="B8" s="383" t="s">
        <v>22</v>
      </c>
      <c r="C8" s="374" t="s">
        <v>113</v>
      </c>
      <c r="D8" s="365">
        <v>0</v>
      </c>
      <c r="E8" s="365">
        <v>0</v>
      </c>
      <c r="F8" s="366">
        <f t="shared" si="0"/>
        <v>0</v>
      </c>
      <c r="G8" s="366">
        <v>0</v>
      </c>
      <c r="H8" s="366">
        <v>0</v>
      </c>
      <c r="I8" s="366">
        <v>77</v>
      </c>
      <c r="J8" s="366">
        <v>296</v>
      </c>
      <c r="K8" s="366">
        <f t="shared" si="1"/>
        <v>373</v>
      </c>
      <c r="L8" s="366">
        <v>373</v>
      </c>
      <c r="M8" s="366">
        <v>0</v>
      </c>
      <c r="N8" s="366">
        <v>0</v>
      </c>
      <c r="O8" s="368">
        <f t="shared" si="2"/>
        <v>0</v>
      </c>
      <c r="P8" s="372">
        <v>342584.14810972248</v>
      </c>
      <c r="Q8" s="373">
        <f t="shared" si="6"/>
        <v>108.87835939231373</v>
      </c>
      <c r="R8" s="10" t="str">
        <f t="shared" si="3"/>
        <v>OK</v>
      </c>
      <c r="S8" s="10">
        <v>177</v>
      </c>
      <c r="T8" s="10">
        <v>0</v>
      </c>
      <c r="U8" s="10" t="str">
        <f t="shared" si="7"/>
        <v>Not OK</v>
      </c>
      <c r="V8" s="10" t="str">
        <f t="shared" si="8"/>
        <v>Ok</v>
      </c>
      <c r="AD8" s="24"/>
    </row>
    <row r="9" spans="1:30" ht="19" customHeight="1" x14ac:dyDescent="0.35">
      <c r="A9"/>
      <c r="B9" s="381"/>
      <c r="C9" s="203" t="s">
        <v>121</v>
      </c>
      <c r="D9" s="201">
        <v>2</v>
      </c>
      <c r="E9" s="201">
        <v>0</v>
      </c>
      <c r="F9" s="70">
        <f t="shared" si="0"/>
        <v>2</v>
      </c>
      <c r="G9" s="70">
        <v>0</v>
      </c>
      <c r="H9" s="70">
        <v>0</v>
      </c>
      <c r="I9" s="70">
        <v>179</v>
      </c>
      <c r="J9" s="70">
        <v>18</v>
      </c>
      <c r="K9" s="70">
        <f t="shared" si="1"/>
        <v>197</v>
      </c>
      <c r="L9" s="70">
        <v>192</v>
      </c>
      <c r="M9" s="70">
        <v>3</v>
      </c>
      <c r="N9" s="70">
        <v>2</v>
      </c>
      <c r="O9" s="204">
        <f t="shared" ref="O9" si="11">M9/K9</f>
        <v>1.5228426395939087E-2</v>
      </c>
      <c r="P9" s="205">
        <v>188074.15671123541</v>
      </c>
      <c r="Q9" s="211">
        <f t="shared" ref="Q9" si="12">(K9/P9)*100000</f>
        <v>104.74591695363499</v>
      </c>
      <c r="R9" s="10" t="str">
        <f t="shared" si="3"/>
        <v>OK</v>
      </c>
      <c r="S9" s="10">
        <v>77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29" si="13">K9</f>
        <v>197</v>
      </c>
      <c r="AA9" s="24">
        <f t="shared" ref="AA9" si="14">Z9-Y9</f>
        <v>149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A10"/>
      <c r="B10" s="381"/>
      <c r="C10" s="206" t="s">
        <v>118</v>
      </c>
      <c r="D10" s="201">
        <v>0</v>
      </c>
      <c r="E10" s="201">
        <v>0</v>
      </c>
      <c r="F10" s="70">
        <f>SUM(D10:E10)</f>
        <v>0</v>
      </c>
      <c r="G10" s="70">
        <v>0</v>
      </c>
      <c r="H10" s="70">
        <v>0</v>
      </c>
      <c r="I10" s="70">
        <v>283</v>
      </c>
      <c r="J10" s="70">
        <v>478</v>
      </c>
      <c r="K10" s="70">
        <f t="shared" si="1"/>
        <v>761</v>
      </c>
      <c r="L10" s="70">
        <v>758</v>
      </c>
      <c r="M10" s="70">
        <v>3</v>
      </c>
      <c r="N10" s="70">
        <v>0</v>
      </c>
      <c r="O10" s="204">
        <f>M10/K10</f>
        <v>3.9421813403416554E-3</v>
      </c>
      <c r="P10" s="205">
        <v>98420.049258469153</v>
      </c>
      <c r="Q10" s="211">
        <f>(K10/P10)*100000</f>
        <v>773.21643885939739</v>
      </c>
      <c r="R10" s="10" t="str">
        <f t="shared" si="3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A11"/>
      <c r="B11" s="381"/>
      <c r="C11" s="206" t="s">
        <v>99</v>
      </c>
      <c r="D11" s="201">
        <v>0</v>
      </c>
      <c r="E11" s="201">
        <v>0</v>
      </c>
      <c r="F11" s="70">
        <f>SUM(D11:E11)</f>
        <v>0</v>
      </c>
      <c r="G11" s="70">
        <v>0</v>
      </c>
      <c r="H11" s="70">
        <v>0</v>
      </c>
      <c r="I11" s="70">
        <v>0</v>
      </c>
      <c r="J11" s="70">
        <v>29</v>
      </c>
      <c r="K11" s="70">
        <f t="shared" si="1"/>
        <v>29</v>
      </c>
      <c r="L11" s="70">
        <v>29</v>
      </c>
      <c r="M11" s="70">
        <v>0</v>
      </c>
      <c r="N11" s="70">
        <v>0</v>
      </c>
      <c r="O11" s="204">
        <f t="shared" ref="O11:O18" si="16">M11/K11</f>
        <v>0</v>
      </c>
      <c r="P11" s="205">
        <v>149898.26902074186</v>
      </c>
      <c r="Q11" s="211">
        <f t="shared" ref="Q11:Q41" si="17">(K11/P11)*100000</f>
        <v>19.346454224889808</v>
      </c>
      <c r="R11" s="10" t="str">
        <f t="shared" si="3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A12"/>
      <c r="B12" s="381"/>
      <c r="C12" s="203" t="s">
        <v>77</v>
      </c>
      <c r="D12" s="201">
        <v>0</v>
      </c>
      <c r="E12" s="201">
        <v>0</v>
      </c>
      <c r="F12" s="70">
        <f>SUM(D12:E12)</f>
        <v>0</v>
      </c>
      <c r="G12" s="70">
        <v>0</v>
      </c>
      <c r="H12" s="70">
        <v>0</v>
      </c>
      <c r="I12" s="70">
        <v>74</v>
      </c>
      <c r="J12" s="70">
        <v>289</v>
      </c>
      <c r="K12" s="70">
        <f t="shared" si="1"/>
        <v>363</v>
      </c>
      <c r="L12" s="70">
        <v>362</v>
      </c>
      <c r="M12" s="70">
        <v>1</v>
      </c>
      <c r="N12" s="70">
        <v>0</v>
      </c>
      <c r="O12" s="204">
        <f t="shared" si="16"/>
        <v>2.7548209366391185E-3</v>
      </c>
      <c r="P12" s="205">
        <v>105697.59164224498</v>
      </c>
      <c r="Q12" s="211">
        <f t="shared" si="17"/>
        <v>343.43261219105864</v>
      </c>
      <c r="R12" s="10" t="str">
        <f t="shared" si="3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/>
      <c r="B13" s="381"/>
      <c r="C13" s="242" t="s">
        <v>111</v>
      </c>
      <c r="D13" s="201">
        <v>0</v>
      </c>
      <c r="E13" s="201">
        <v>0</v>
      </c>
      <c r="F13" s="70">
        <f t="shared" ref="F13:F18" si="18">SUM(D13:E13)</f>
        <v>0</v>
      </c>
      <c r="G13" s="70">
        <v>0</v>
      </c>
      <c r="H13" s="70">
        <v>0</v>
      </c>
      <c r="I13" s="70">
        <v>4</v>
      </c>
      <c r="J13" s="70">
        <v>0</v>
      </c>
      <c r="K13" s="70">
        <f t="shared" si="1"/>
        <v>4</v>
      </c>
      <c r="L13" s="70">
        <v>4</v>
      </c>
      <c r="M13" s="70">
        <v>0</v>
      </c>
      <c r="N13" s="70">
        <v>0</v>
      </c>
      <c r="O13" s="204">
        <f t="shared" si="16"/>
        <v>0</v>
      </c>
      <c r="P13" s="205">
        <v>582465.4765337389</v>
      </c>
      <c r="Q13" s="211">
        <f t="shared" si="17"/>
        <v>0.6867359802685753</v>
      </c>
      <c r="R13" s="10" t="str">
        <f t="shared" si="3"/>
        <v>OK</v>
      </c>
      <c r="S13" s="10">
        <v>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A14"/>
      <c r="B14" s="381"/>
      <c r="C14" s="203" t="s">
        <v>80</v>
      </c>
      <c r="D14" s="201">
        <v>5</v>
      </c>
      <c r="E14" s="201">
        <v>0</v>
      </c>
      <c r="F14" s="70">
        <f t="shared" si="18"/>
        <v>5</v>
      </c>
      <c r="G14" s="70">
        <v>4</v>
      </c>
      <c r="H14" s="70">
        <v>0</v>
      </c>
      <c r="I14" s="70">
        <v>74</v>
      </c>
      <c r="J14" s="70">
        <v>8</v>
      </c>
      <c r="K14" s="70">
        <f t="shared" si="1"/>
        <v>82</v>
      </c>
      <c r="L14" s="70">
        <v>78</v>
      </c>
      <c r="M14" s="70">
        <v>0</v>
      </c>
      <c r="N14" s="70">
        <v>4</v>
      </c>
      <c r="O14" s="204">
        <f t="shared" si="16"/>
        <v>0</v>
      </c>
      <c r="P14" s="205">
        <v>523973.48002292763</v>
      </c>
      <c r="Q14" s="211">
        <f t="shared" si="17"/>
        <v>15.649647000533673</v>
      </c>
      <c r="R14" s="10" t="str">
        <f t="shared" si="3"/>
        <v>OK</v>
      </c>
      <c r="S14" s="10">
        <v>67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A15"/>
      <c r="B15" s="381"/>
      <c r="C15" s="203" t="s">
        <v>82</v>
      </c>
      <c r="D15" s="201">
        <v>0</v>
      </c>
      <c r="E15" s="201">
        <v>0</v>
      </c>
      <c r="F15" s="70">
        <f t="shared" si="18"/>
        <v>0</v>
      </c>
      <c r="G15" s="70">
        <v>0</v>
      </c>
      <c r="H15" s="70">
        <v>0</v>
      </c>
      <c r="I15" s="70">
        <v>17</v>
      </c>
      <c r="J15" s="70">
        <v>2</v>
      </c>
      <c r="K15" s="70">
        <f t="shared" si="1"/>
        <v>19</v>
      </c>
      <c r="L15" s="70">
        <v>19</v>
      </c>
      <c r="M15" s="70">
        <v>0</v>
      </c>
      <c r="N15" s="70">
        <v>0</v>
      </c>
      <c r="O15" s="204">
        <f t="shared" si="16"/>
        <v>0</v>
      </c>
      <c r="P15" s="205">
        <v>253967.90029942515</v>
      </c>
      <c r="Q15" s="211">
        <f t="shared" si="17"/>
        <v>7.4812604181864035</v>
      </c>
      <c r="R15" s="10" t="str">
        <f t="shared" si="3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A16"/>
      <c r="B16" s="381"/>
      <c r="C16" s="203" t="s">
        <v>83</v>
      </c>
      <c r="D16" s="201">
        <v>1</v>
      </c>
      <c r="E16" s="201">
        <v>1</v>
      </c>
      <c r="F16" s="70">
        <f t="shared" ref="F16:F17" si="19">SUM(D16:E16)</f>
        <v>2</v>
      </c>
      <c r="G16" s="70">
        <v>2</v>
      </c>
      <c r="H16" s="70">
        <v>0</v>
      </c>
      <c r="I16" s="70">
        <v>142</v>
      </c>
      <c r="J16" s="70">
        <v>34</v>
      </c>
      <c r="K16" s="70">
        <f t="shared" si="1"/>
        <v>176</v>
      </c>
      <c r="L16" s="70">
        <v>174</v>
      </c>
      <c r="M16" s="70">
        <v>0</v>
      </c>
      <c r="N16" s="70">
        <v>2</v>
      </c>
      <c r="O16" s="204">
        <f t="shared" si="16"/>
        <v>0</v>
      </c>
      <c r="P16" s="205">
        <v>86458.017080248916</v>
      </c>
      <c r="Q16" s="211">
        <f t="shared" si="17"/>
        <v>203.56700968128806</v>
      </c>
      <c r="R16" s="10" t="str">
        <f t="shared" si="3"/>
        <v>OK</v>
      </c>
      <c r="S16" s="10">
        <v>140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x14ac:dyDescent="0.35">
      <c r="A17"/>
      <c r="B17" s="384"/>
      <c r="C17" s="242" t="s">
        <v>106</v>
      </c>
      <c r="D17" s="201">
        <v>0</v>
      </c>
      <c r="E17" s="201">
        <v>0</v>
      </c>
      <c r="F17" s="70">
        <f t="shared" si="19"/>
        <v>0</v>
      </c>
      <c r="G17" s="70">
        <v>0</v>
      </c>
      <c r="H17" s="70">
        <v>0</v>
      </c>
      <c r="I17" s="70">
        <v>20</v>
      </c>
      <c r="J17" s="70">
        <v>61</v>
      </c>
      <c r="K17" s="70">
        <f t="shared" si="1"/>
        <v>81</v>
      </c>
      <c r="L17" s="70">
        <v>81</v>
      </c>
      <c r="M17" s="70">
        <v>0</v>
      </c>
      <c r="N17" s="70">
        <v>0</v>
      </c>
      <c r="O17" s="204">
        <f t="shared" ref="O17" si="20">M17/K17</f>
        <v>0</v>
      </c>
      <c r="P17" s="205">
        <v>145652.82069082581</v>
      </c>
      <c r="Q17" s="211">
        <f t="shared" ref="Q17" si="21">(K17/P17)*100000</f>
        <v>55.611693351230734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4">
      <c r="A18"/>
      <c r="B18" s="384"/>
      <c r="C18" s="364" t="s">
        <v>120</v>
      </c>
      <c r="D18" s="360">
        <v>0</v>
      </c>
      <c r="E18" s="360">
        <v>0</v>
      </c>
      <c r="F18" s="245">
        <f t="shared" si="18"/>
        <v>0</v>
      </c>
      <c r="G18" s="245">
        <v>0</v>
      </c>
      <c r="H18" s="245">
        <v>0</v>
      </c>
      <c r="I18" s="245">
        <v>13</v>
      </c>
      <c r="J18" s="245">
        <v>119</v>
      </c>
      <c r="K18" s="245">
        <f t="shared" si="1"/>
        <v>132</v>
      </c>
      <c r="L18" s="245">
        <v>132</v>
      </c>
      <c r="M18" s="245">
        <v>0</v>
      </c>
      <c r="N18" s="245">
        <v>0</v>
      </c>
      <c r="O18" s="317">
        <f t="shared" si="16"/>
        <v>0</v>
      </c>
      <c r="P18" s="335">
        <v>172943.23267577705</v>
      </c>
      <c r="Q18" s="336">
        <f t="shared" si="17"/>
        <v>76.325623129449184</v>
      </c>
      <c r="R18" s="10" t="str">
        <f t="shared" si="3"/>
        <v>OK</v>
      </c>
      <c r="S18" s="10">
        <v>13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x14ac:dyDescent="0.35">
      <c r="A19"/>
      <c r="B19" s="387" t="s">
        <v>33</v>
      </c>
      <c r="C19" s="94" t="s">
        <v>70</v>
      </c>
      <c r="D19" s="316">
        <v>6</v>
      </c>
      <c r="E19" s="316">
        <v>0</v>
      </c>
      <c r="F19" s="82">
        <f t="shared" si="0"/>
        <v>6</v>
      </c>
      <c r="G19" s="82">
        <v>4</v>
      </c>
      <c r="H19" s="82">
        <v>0</v>
      </c>
      <c r="I19" s="82">
        <v>699</v>
      </c>
      <c r="J19" s="82">
        <v>328</v>
      </c>
      <c r="K19" s="82">
        <f t="shared" si="1"/>
        <v>1027</v>
      </c>
      <c r="L19" s="82">
        <v>1019</v>
      </c>
      <c r="M19" s="82">
        <v>1</v>
      </c>
      <c r="N19" s="82">
        <v>7</v>
      </c>
      <c r="O19" s="208">
        <f t="shared" ref="O19:O40" si="22">M19/K19</f>
        <v>9.7370983446932818E-4</v>
      </c>
      <c r="P19" s="209">
        <v>516704.9271270897</v>
      </c>
      <c r="Q19" s="210">
        <f t="shared" si="17"/>
        <v>198.75947491156731</v>
      </c>
      <c r="R19" s="10" t="str">
        <f t="shared" si="3"/>
        <v>OK</v>
      </c>
      <c r="S19" s="10">
        <v>687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/>
      <c r="B20" s="388"/>
      <c r="C20" s="96" t="s">
        <v>71</v>
      </c>
      <c r="D20" s="201">
        <v>2</v>
      </c>
      <c r="E20" s="201">
        <v>0</v>
      </c>
      <c r="F20" s="70">
        <f t="shared" si="0"/>
        <v>2</v>
      </c>
      <c r="G20" s="70">
        <v>3</v>
      </c>
      <c r="H20" s="70">
        <v>0</v>
      </c>
      <c r="I20" s="70">
        <v>240</v>
      </c>
      <c r="J20" s="70">
        <v>19</v>
      </c>
      <c r="K20" s="70">
        <f t="shared" si="1"/>
        <v>259</v>
      </c>
      <c r="L20" s="70">
        <v>257</v>
      </c>
      <c r="M20" s="70">
        <v>0</v>
      </c>
      <c r="N20" s="70">
        <v>2</v>
      </c>
      <c r="O20" s="204">
        <f t="shared" si="22"/>
        <v>0</v>
      </c>
      <c r="P20" s="205">
        <v>495778.75929512957</v>
      </c>
      <c r="Q20" s="211">
        <f t="shared" si="17"/>
        <v>52.241044043159825</v>
      </c>
      <c r="R20" s="10" t="str">
        <f t="shared" si="3"/>
        <v>OK</v>
      </c>
      <c r="S20" s="10">
        <v>254</v>
      </c>
      <c r="T20" s="10">
        <v>0</v>
      </c>
      <c r="U20" s="10" t="str">
        <f t="shared" si="7"/>
        <v>Not OK</v>
      </c>
      <c r="V20" s="10" t="str">
        <f t="shared" si="8"/>
        <v>Ok</v>
      </c>
      <c r="AD20" s="24"/>
    </row>
    <row r="21" spans="1:30" ht="19" customHeight="1" x14ac:dyDescent="0.35">
      <c r="A21"/>
      <c r="B21" s="388"/>
      <c r="C21" s="96" t="s">
        <v>75</v>
      </c>
      <c r="D21" s="201">
        <v>5</v>
      </c>
      <c r="E21" s="201">
        <v>0</v>
      </c>
      <c r="F21" s="70">
        <f t="shared" si="0"/>
        <v>5</v>
      </c>
      <c r="G21" s="70">
        <v>7</v>
      </c>
      <c r="H21" s="70">
        <v>0</v>
      </c>
      <c r="I21" s="70">
        <v>156</v>
      </c>
      <c r="J21" s="70">
        <v>0</v>
      </c>
      <c r="K21" s="70">
        <f t="shared" si="1"/>
        <v>156</v>
      </c>
      <c r="L21" s="70">
        <v>155</v>
      </c>
      <c r="M21" s="70">
        <v>0</v>
      </c>
      <c r="N21" s="70">
        <v>1</v>
      </c>
      <c r="O21" s="204">
        <f t="shared" si="22"/>
        <v>0</v>
      </c>
      <c r="P21" s="205">
        <v>425021.8104728043</v>
      </c>
      <c r="Q21" s="211">
        <f t="shared" si="17"/>
        <v>36.703998749255227</v>
      </c>
      <c r="R21" s="10" t="str">
        <f t="shared" si="3"/>
        <v>OK</v>
      </c>
      <c r="S21" s="10">
        <v>147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4">
      <c r="A22"/>
      <c r="B22" s="389"/>
      <c r="C22" s="97" t="s">
        <v>72</v>
      </c>
      <c r="D22" s="359">
        <v>0</v>
      </c>
      <c r="E22" s="359">
        <v>0</v>
      </c>
      <c r="F22" s="98">
        <f t="shared" si="0"/>
        <v>0</v>
      </c>
      <c r="G22" s="98">
        <v>0</v>
      </c>
      <c r="H22" s="98">
        <v>0</v>
      </c>
      <c r="I22" s="98">
        <v>336</v>
      </c>
      <c r="J22" s="98">
        <v>61</v>
      </c>
      <c r="K22" s="98">
        <f t="shared" si="1"/>
        <v>397</v>
      </c>
      <c r="L22" s="98">
        <v>397</v>
      </c>
      <c r="M22" s="98">
        <v>0</v>
      </c>
      <c r="N22" s="98">
        <v>0</v>
      </c>
      <c r="O22" s="202">
        <f t="shared" si="22"/>
        <v>0</v>
      </c>
      <c r="P22" s="213">
        <v>261887.52247528784</v>
      </c>
      <c r="Q22" s="214">
        <f t="shared" si="17"/>
        <v>151.59179645050162</v>
      </c>
      <c r="R22" s="10" t="str">
        <f t="shared" si="3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x14ac:dyDescent="0.35">
      <c r="A23"/>
      <c r="B23" s="390" t="s">
        <v>39</v>
      </c>
      <c r="C23" s="91" t="s">
        <v>69</v>
      </c>
      <c r="D23" s="365">
        <v>0</v>
      </c>
      <c r="E23" s="365">
        <v>0</v>
      </c>
      <c r="F23" s="366">
        <f t="shared" si="0"/>
        <v>0</v>
      </c>
      <c r="G23" s="366">
        <v>0</v>
      </c>
      <c r="H23" s="366">
        <v>0</v>
      </c>
      <c r="I23" s="366">
        <v>388</v>
      </c>
      <c r="J23" s="366">
        <v>236</v>
      </c>
      <c r="K23" s="366">
        <f t="shared" si="1"/>
        <v>624</v>
      </c>
      <c r="L23" s="366">
        <v>623</v>
      </c>
      <c r="M23" s="366">
        <v>1</v>
      </c>
      <c r="N23" s="366">
        <v>0</v>
      </c>
      <c r="O23" s="368">
        <f t="shared" ref="O23:O28" si="23">M23/K23</f>
        <v>1.6025641025641025E-3</v>
      </c>
      <c r="P23" s="372">
        <v>342007.76203903509</v>
      </c>
      <c r="Q23" s="373">
        <f t="shared" si="17"/>
        <v>182.45199941654533</v>
      </c>
      <c r="R23" s="10" t="str">
        <f t="shared" si="3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A24"/>
      <c r="B24" s="391"/>
      <c r="C24" s="203" t="s">
        <v>76</v>
      </c>
      <c r="D24" s="201">
        <v>0</v>
      </c>
      <c r="E24" s="201">
        <v>0</v>
      </c>
      <c r="F24" s="70">
        <f t="shared" si="0"/>
        <v>0</v>
      </c>
      <c r="G24" s="70">
        <v>0</v>
      </c>
      <c r="H24" s="70">
        <v>0</v>
      </c>
      <c r="I24" s="70">
        <v>280</v>
      </c>
      <c r="J24" s="70">
        <v>124</v>
      </c>
      <c r="K24" s="70">
        <f t="shared" si="1"/>
        <v>404</v>
      </c>
      <c r="L24" s="70">
        <v>404</v>
      </c>
      <c r="M24" s="70">
        <v>0</v>
      </c>
      <c r="N24" s="70">
        <v>0</v>
      </c>
      <c r="O24" s="204">
        <f t="shared" si="23"/>
        <v>0</v>
      </c>
      <c r="P24" s="205">
        <v>371741.61071145313</v>
      </c>
      <c r="Q24" s="211">
        <f t="shared" ref="Q24" si="24">(K24/P24)*100000</f>
        <v>108.6776374661985</v>
      </c>
      <c r="R24" s="10" t="str">
        <f t="shared" si="3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A25"/>
      <c r="B25" s="391"/>
      <c r="C25" s="242" t="s">
        <v>117</v>
      </c>
      <c r="D25" s="201">
        <v>0</v>
      </c>
      <c r="E25" s="201">
        <v>0</v>
      </c>
      <c r="F25" s="70">
        <f t="shared" si="0"/>
        <v>0</v>
      </c>
      <c r="G25" s="70">
        <v>0</v>
      </c>
      <c r="H25" s="70">
        <v>0</v>
      </c>
      <c r="I25" s="70">
        <v>89</v>
      </c>
      <c r="J25" s="70">
        <v>29</v>
      </c>
      <c r="K25" s="70">
        <f t="shared" si="1"/>
        <v>118</v>
      </c>
      <c r="L25" s="70">
        <v>118</v>
      </c>
      <c r="M25" s="70">
        <v>0</v>
      </c>
      <c r="N25" s="70">
        <v>0</v>
      </c>
      <c r="O25" s="204">
        <f t="shared" si="23"/>
        <v>0</v>
      </c>
      <c r="P25" s="205">
        <v>215852.42876214883</v>
      </c>
      <c r="Q25" s="211">
        <f t="shared" si="17"/>
        <v>54.666978118659976</v>
      </c>
      <c r="R25" s="10" t="str">
        <f t="shared" si="3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x14ac:dyDescent="0.35">
      <c r="A26"/>
      <c r="B26" s="391"/>
      <c r="C26" s="203" t="s">
        <v>97</v>
      </c>
      <c r="D26" s="201">
        <v>2</v>
      </c>
      <c r="E26" s="201">
        <v>0</v>
      </c>
      <c r="F26" s="70">
        <f t="shared" si="0"/>
        <v>2</v>
      </c>
      <c r="G26" s="70">
        <v>0</v>
      </c>
      <c r="H26" s="70">
        <v>0</v>
      </c>
      <c r="I26" s="70">
        <v>243</v>
      </c>
      <c r="J26" s="70">
        <v>136</v>
      </c>
      <c r="K26" s="70">
        <f t="shared" si="1"/>
        <v>379</v>
      </c>
      <c r="L26" s="70">
        <v>375</v>
      </c>
      <c r="M26" s="70">
        <v>0</v>
      </c>
      <c r="N26" s="70">
        <v>4</v>
      </c>
      <c r="O26" s="204">
        <f t="shared" si="23"/>
        <v>0</v>
      </c>
      <c r="P26" s="205">
        <v>195729.21838740172</v>
      </c>
      <c r="Q26" s="211">
        <f t="shared" si="17"/>
        <v>193.63486102001144</v>
      </c>
      <c r="R26" s="10" t="str">
        <f t="shared" si="3"/>
        <v>OK</v>
      </c>
      <c r="S26" s="10">
        <v>239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x14ac:dyDescent="0.35">
      <c r="A27"/>
      <c r="B27" s="391"/>
      <c r="C27" s="203" t="s">
        <v>101</v>
      </c>
      <c r="D27" s="201">
        <v>0</v>
      </c>
      <c r="E27" s="201">
        <v>0</v>
      </c>
      <c r="F27" s="70">
        <f t="shared" si="0"/>
        <v>0</v>
      </c>
      <c r="G27" s="70">
        <v>0</v>
      </c>
      <c r="H27" s="70">
        <v>0</v>
      </c>
      <c r="I27" s="70">
        <v>281</v>
      </c>
      <c r="J27" s="70">
        <v>87</v>
      </c>
      <c r="K27" s="70">
        <f t="shared" si="1"/>
        <v>368</v>
      </c>
      <c r="L27" s="70">
        <v>368</v>
      </c>
      <c r="M27" s="70">
        <v>0</v>
      </c>
      <c r="N27" s="70">
        <v>0</v>
      </c>
      <c r="O27" s="204">
        <f t="shared" ref="O27" si="25">M27/K27</f>
        <v>0</v>
      </c>
      <c r="P27" s="205">
        <v>301237.28610864433</v>
      </c>
      <c r="Q27" s="211">
        <f t="shared" ref="Q27" si="26">(K27/P27)*100000</f>
        <v>122.1628320829039</v>
      </c>
      <c r="R27" s="10" t="str">
        <f t="shared" si="3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9" customHeight="1" thickBot="1" x14ac:dyDescent="0.4">
      <c r="A28"/>
      <c r="B28" s="392"/>
      <c r="C28" s="291" t="s">
        <v>107</v>
      </c>
      <c r="D28" s="360">
        <v>1</v>
      </c>
      <c r="E28" s="360">
        <v>0</v>
      </c>
      <c r="F28" s="245">
        <f t="shared" si="0"/>
        <v>1</v>
      </c>
      <c r="G28" s="245">
        <v>1</v>
      </c>
      <c r="H28" s="245">
        <v>0</v>
      </c>
      <c r="I28" s="245">
        <v>54</v>
      </c>
      <c r="J28" s="245">
        <v>18</v>
      </c>
      <c r="K28" s="245">
        <f t="shared" si="1"/>
        <v>72</v>
      </c>
      <c r="L28" s="245">
        <v>67</v>
      </c>
      <c r="M28" s="245">
        <v>0</v>
      </c>
      <c r="N28" s="245">
        <v>5</v>
      </c>
      <c r="O28" s="317">
        <f t="shared" si="23"/>
        <v>0</v>
      </c>
      <c r="P28" s="335">
        <v>106705.0824880022</v>
      </c>
      <c r="Q28" s="336">
        <f t="shared" si="17"/>
        <v>67.475698740119157</v>
      </c>
      <c r="R28" s="10" t="str">
        <f t="shared" si="3"/>
        <v>OK</v>
      </c>
      <c r="S28" s="10">
        <v>52</v>
      </c>
      <c r="T28" s="10">
        <v>0</v>
      </c>
      <c r="U28" s="10" t="str">
        <f t="shared" si="7"/>
        <v>Ok</v>
      </c>
      <c r="V28" s="10" t="str">
        <f t="shared" si="8"/>
        <v>Ok</v>
      </c>
      <c r="X28" s="10"/>
      <c r="AD28" s="24"/>
    </row>
    <row r="29" spans="1:30" ht="19" customHeight="1" x14ac:dyDescent="0.35">
      <c r="A29"/>
      <c r="B29" s="380" t="s">
        <v>53</v>
      </c>
      <c r="C29" s="177" t="s">
        <v>66</v>
      </c>
      <c r="D29" s="316">
        <v>14</v>
      </c>
      <c r="E29" s="316">
        <v>0</v>
      </c>
      <c r="F29" s="82">
        <f t="shared" si="0"/>
        <v>14</v>
      </c>
      <c r="G29" s="82">
        <v>19</v>
      </c>
      <c r="H29" s="82">
        <v>0</v>
      </c>
      <c r="I29" s="82">
        <v>2224</v>
      </c>
      <c r="J29" s="82">
        <v>147</v>
      </c>
      <c r="K29" s="82">
        <f t="shared" si="1"/>
        <v>2371</v>
      </c>
      <c r="L29" s="82">
        <v>2345</v>
      </c>
      <c r="M29" s="82">
        <v>3</v>
      </c>
      <c r="N29" s="82">
        <v>23</v>
      </c>
      <c r="O29" s="208">
        <f t="shared" si="22"/>
        <v>1.2652889076339097E-3</v>
      </c>
      <c r="P29" s="209">
        <v>1020952.7356870017</v>
      </c>
      <c r="Q29" s="210">
        <f t="shared" si="17"/>
        <v>232.23406110024752</v>
      </c>
      <c r="R29" s="10" t="str">
        <f t="shared" si="3"/>
        <v>OK</v>
      </c>
      <c r="S29" s="10">
        <v>2199</v>
      </c>
      <c r="T29" s="10">
        <v>3</v>
      </c>
      <c r="U29" s="10" t="str">
        <f t="shared" si="7"/>
        <v>Ok</v>
      </c>
      <c r="V29" s="10" t="str">
        <f t="shared" si="8"/>
        <v>Ok</v>
      </c>
      <c r="X29" s="10"/>
      <c r="Y29" s="24">
        <v>1598</v>
      </c>
      <c r="Z29" s="24">
        <f t="shared" si="13"/>
        <v>2371</v>
      </c>
      <c r="AA29" s="24">
        <f t="shared" ref="AA29" si="27">Z29-Y29</f>
        <v>773</v>
      </c>
      <c r="AB29" s="24" t="str">
        <f t="shared" ref="AB29:AB45" si="28">IF(AA29&lt;&gt;F29,"Not OK","Ok")</f>
        <v>Not OK</v>
      </c>
      <c r="AD29" s="24"/>
    </row>
    <row r="30" spans="1:30" ht="19" customHeight="1" x14ac:dyDescent="0.35">
      <c r="A30"/>
      <c r="B30" s="381"/>
      <c r="C30" s="203" t="s">
        <v>78</v>
      </c>
      <c r="D30" s="201">
        <v>1</v>
      </c>
      <c r="E30" s="201">
        <v>0</v>
      </c>
      <c r="F30" s="70">
        <f t="shared" si="0"/>
        <v>1</v>
      </c>
      <c r="G30" s="70">
        <v>0</v>
      </c>
      <c r="H30" s="70">
        <v>0</v>
      </c>
      <c r="I30" s="71">
        <v>424</v>
      </c>
      <c r="J30" s="71">
        <v>0</v>
      </c>
      <c r="K30" s="70">
        <f t="shared" si="1"/>
        <v>424</v>
      </c>
      <c r="L30" s="71">
        <v>423</v>
      </c>
      <c r="M30" s="71">
        <v>0</v>
      </c>
      <c r="N30" s="70">
        <v>1</v>
      </c>
      <c r="O30" s="204">
        <f t="shared" si="22"/>
        <v>0</v>
      </c>
      <c r="P30" s="207">
        <v>469537.67557841213</v>
      </c>
      <c r="Q30" s="212">
        <f t="shared" si="17"/>
        <v>90.301592833351364</v>
      </c>
      <c r="R30" s="10" t="str">
        <f t="shared" si="3"/>
        <v>OK</v>
      </c>
      <c r="S30" s="10">
        <v>421</v>
      </c>
      <c r="T30" s="10">
        <v>0</v>
      </c>
      <c r="U30" s="10" t="str">
        <f t="shared" si="7"/>
        <v>Ok</v>
      </c>
      <c r="V30" s="10" t="str">
        <f t="shared" si="8"/>
        <v>Ok</v>
      </c>
      <c r="X30" s="10"/>
      <c r="AD30" s="24"/>
    </row>
    <row r="31" spans="1:30" ht="19" customHeight="1" x14ac:dyDescent="0.35">
      <c r="A31"/>
      <c r="B31" s="381"/>
      <c r="C31" s="242" t="s">
        <v>116</v>
      </c>
      <c r="D31" s="201">
        <v>0</v>
      </c>
      <c r="E31" s="201">
        <v>0</v>
      </c>
      <c r="F31" s="70">
        <f t="shared" si="0"/>
        <v>0</v>
      </c>
      <c r="G31" s="70">
        <v>0</v>
      </c>
      <c r="H31" s="70">
        <v>0</v>
      </c>
      <c r="I31" s="71">
        <v>34</v>
      </c>
      <c r="J31" s="71">
        <v>0</v>
      </c>
      <c r="K31" s="70">
        <f t="shared" si="1"/>
        <v>34</v>
      </c>
      <c r="L31" s="71">
        <v>34</v>
      </c>
      <c r="M31" s="71">
        <v>0</v>
      </c>
      <c r="N31" s="70">
        <v>0</v>
      </c>
      <c r="O31" s="204">
        <f t="shared" si="22"/>
        <v>0</v>
      </c>
      <c r="P31" s="207">
        <v>265250.258077587</v>
      </c>
      <c r="Q31" s="212">
        <f t="shared" si="17"/>
        <v>12.818083664240898</v>
      </c>
      <c r="R31" s="10" t="str">
        <f t="shared" si="3"/>
        <v>OK</v>
      </c>
      <c r="S31" s="10">
        <v>34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x14ac:dyDescent="0.35">
      <c r="A32"/>
      <c r="B32" s="381"/>
      <c r="C32" s="203" t="s">
        <v>79</v>
      </c>
      <c r="D32" s="201">
        <v>1</v>
      </c>
      <c r="E32" s="201">
        <v>0</v>
      </c>
      <c r="F32" s="70">
        <f t="shared" si="0"/>
        <v>1</v>
      </c>
      <c r="G32" s="70">
        <v>0</v>
      </c>
      <c r="H32" s="70">
        <v>0</v>
      </c>
      <c r="I32" s="71">
        <v>316</v>
      </c>
      <c r="J32" s="71">
        <v>63</v>
      </c>
      <c r="K32" s="70">
        <f t="shared" si="1"/>
        <v>379</v>
      </c>
      <c r="L32" s="71">
        <v>369</v>
      </c>
      <c r="M32" s="71">
        <v>9</v>
      </c>
      <c r="N32" s="70">
        <v>1</v>
      </c>
      <c r="O32" s="204">
        <f t="shared" si="22"/>
        <v>2.3746701846965697E-2</v>
      </c>
      <c r="P32" s="207">
        <v>248010.56044110621</v>
      </c>
      <c r="Q32" s="212">
        <f t="shared" si="17"/>
        <v>152.8160733663594</v>
      </c>
      <c r="R32" s="10" t="str">
        <f t="shared" si="3"/>
        <v>OK</v>
      </c>
      <c r="S32" s="10">
        <v>315</v>
      </c>
      <c r="T32" s="10">
        <v>9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x14ac:dyDescent="0.35">
      <c r="A33"/>
      <c r="B33" s="381"/>
      <c r="C33" s="203" t="s">
        <v>98</v>
      </c>
      <c r="D33" s="201">
        <v>0</v>
      </c>
      <c r="E33" s="201">
        <v>0</v>
      </c>
      <c r="F33" s="70">
        <f t="shared" si="0"/>
        <v>0</v>
      </c>
      <c r="G33" s="70">
        <v>0</v>
      </c>
      <c r="H33" s="70">
        <v>0</v>
      </c>
      <c r="I33" s="71">
        <v>213</v>
      </c>
      <c r="J33" s="71">
        <v>0</v>
      </c>
      <c r="K33" s="70">
        <f t="shared" si="1"/>
        <v>213</v>
      </c>
      <c r="L33" s="71">
        <v>213</v>
      </c>
      <c r="M33" s="71">
        <v>0</v>
      </c>
      <c r="N33" s="70">
        <v>0</v>
      </c>
      <c r="O33" s="204">
        <f t="shared" si="22"/>
        <v>0</v>
      </c>
      <c r="P33" s="207">
        <v>174025.86075197981</v>
      </c>
      <c r="Q33" s="212">
        <f t="shared" si="17"/>
        <v>122.3956020557001</v>
      </c>
      <c r="R33" s="10" t="str">
        <f t="shared" si="3"/>
        <v>OK</v>
      </c>
      <c r="S33" s="10">
        <v>213</v>
      </c>
      <c r="T33" s="10">
        <v>0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thickBot="1" x14ac:dyDescent="0.4">
      <c r="A34"/>
      <c r="B34" s="382"/>
      <c r="C34" s="117" t="s">
        <v>109</v>
      </c>
      <c r="D34" s="359">
        <v>6</v>
      </c>
      <c r="E34" s="359">
        <v>0</v>
      </c>
      <c r="F34" s="98">
        <f t="shared" si="0"/>
        <v>6</v>
      </c>
      <c r="G34" s="98">
        <v>3</v>
      </c>
      <c r="H34" s="98">
        <v>0</v>
      </c>
      <c r="I34" s="223">
        <v>163</v>
      </c>
      <c r="J34" s="223">
        <v>0</v>
      </c>
      <c r="K34" s="98">
        <f t="shared" si="1"/>
        <v>163</v>
      </c>
      <c r="L34" s="223">
        <v>153</v>
      </c>
      <c r="M34" s="223">
        <v>0</v>
      </c>
      <c r="N34" s="98">
        <v>10</v>
      </c>
      <c r="O34" s="202">
        <f t="shared" si="22"/>
        <v>0</v>
      </c>
      <c r="P34" s="224">
        <v>276882.53196513921</v>
      </c>
      <c r="Q34" s="225">
        <f t="shared" si="17"/>
        <v>58.869730366566586</v>
      </c>
      <c r="R34" s="10" t="str">
        <f t="shared" si="3"/>
        <v>OK</v>
      </c>
      <c r="S34" s="10">
        <v>153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x14ac:dyDescent="0.35">
      <c r="A35"/>
      <c r="B35" s="383" t="s">
        <v>23</v>
      </c>
      <c r="C35" s="91" t="s">
        <v>81</v>
      </c>
      <c r="D35" s="365">
        <v>0</v>
      </c>
      <c r="E35" s="365">
        <v>1</v>
      </c>
      <c r="F35" s="366">
        <f t="shared" si="0"/>
        <v>1</v>
      </c>
      <c r="G35" s="366">
        <v>2</v>
      </c>
      <c r="H35" s="366">
        <v>0</v>
      </c>
      <c r="I35" s="367">
        <v>369</v>
      </c>
      <c r="J35" s="367">
        <v>238</v>
      </c>
      <c r="K35" s="366">
        <f t="shared" si="1"/>
        <v>607</v>
      </c>
      <c r="L35" s="367">
        <v>606</v>
      </c>
      <c r="M35" s="367">
        <v>1</v>
      </c>
      <c r="N35" s="366">
        <v>0</v>
      </c>
      <c r="O35" s="368">
        <f t="shared" si="22"/>
        <v>1.6474464579901153E-3</v>
      </c>
      <c r="P35" s="369">
        <v>116330.83416912338</v>
      </c>
      <c r="Q35" s="370">
        <f t="shared" si="17"/>
        <v>521.78771375225847</v>
      </c>
      <c r="R35" s="10" t="str">
        <f t="shared" si="3"/>
        <v>OK</v>
      </c>
      <c r="S35" s="10">
        <v>368</v>
      </c>
      <c r="T35" s="10">
        <v>1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x14ac:dyDescent="0.35">
      <c r="A36"/>
      <c r="B36" s="381"/>
      <c r="C36" s="203" t="s">
        <v>91</v>
      </c>
      <c r="D36" s="201">
        <v>0</v>
      </c>
      <c r="E36" s="201">
        <v>0</v>
      </c>
      <c r="F36" s="70">
        <f t="shared" si="0"/>
        <v>0</v>
      </c>
      <c r="G36" s="70">
        <v>0</v>
      </c>
      <c r="H36" s="70">
        <v>0</v>
      </c>
      <c r="I36" s="71">
        <v>355</v>
      </c>
      <c r="J36" s="71">
        <v>68</v>
      </c>
      <c r="K36" s="70">
        <f t="shared" si="1"/>
        <v>423</v>
      </c>
      <c r="L36" s="71">
        <v>423</v>
      </c>
      <c r="M36" s="71">
        <v>0</v>
      </c>
      <c r="N36" s="70">
        <v>0</v>
      </c>
      <c r="O36" s="204">
        <f t="shared" si="22"/>
        <v>0</v>
      </c>
      <c r="P36" s="207">
        <v>195456.27773091197</v>
      </c>
      <c r="Q36" s="212">
        <f t="shared" si="17"/>
        <v>216.41668659133651</v>
      </c>
      <c r="R36" s="10" t="str">
        <f t="shared" si="3"/>
        <v>OK</v>
      </c>
      <c r="S36" s="10">
        <v>355</v>
      </c>
      <c r="T36" s="10">
        <v>0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x14ac:dyDescent="0.35">
      <c r="A37"/>
      <c r="B37" s="381"/>
      <c r="C37" s="203" t="s">
        <v>108</v>
      </c>
      <c r="D37" s="201">
        <v>3</v>
      </c>
      <c r="E37" s="201">
        <v>0</v>
      </c>
      <c r="F37" s="70">
        <f t="shared" si="0"/>
        <v>3</v>
      </c>
      <c r="G37" s="70">
        <v>3</v>
      </c>
      <c r="H37" s="70">
        <v>0</v>
      </c>
      <c r="I37" s="71">
        <v>71</v>
      </c>
      <c r="J37" s="71">
        <v>14</v>
      </c>
      <c r="K37" s="70">
        <f t="shared" si="1"/>
        <v>85</v>
      </c>
      <c r="L37" s="71">
        <v>82</v>
      </c>
      <c r="M37" s="71">
        <v>0</v>
      </c>
      <c r="N37" s="70">
        <v>3</v>
      </c>
      <c r="O37" s="204">
        <f t="shared" si="22"/>
        <v>0</v>
      </c>
      <c r="P37" s="207">
        <v>72013.155784048577</v>
      </c>
      <c r="Q37" s="212">
        <f t="shared" si="17"/>
        <v>118.03398847690563</v>
      </c>
      <c r="R37" s="10" t="str">
        <f t="shared" si="3"/>
        <v>OK</v>
      </c>
      <c r="S37" s="10">
        <v>65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x14ac:dyDescent="0.35">
      <c r="A38"/>
      <c r="B38" s="381"/>
      <c r="C38" s="203" t="s">
        <v>114</v>
      </c>
      <c r="D38" s="201">
        <v>0</v>
      </c>
      <c r="E38" s="201">
        <v>0</v>
      </c>
      <c r="F38" s="70">
        <f t="shared" si="0"/>
        <v>0</v>
      </c>
      <c r="G38" s="70">
        <v>0</v>
      </c>
      <c r="H38" s="70">
        <v>0</v>
      </c>
      <c r="I38" s="71">
        <v>3</v>
      </c>
      <c r="J38" s="71">
        <v>7</v>
      </c>
      <c r="K38" s="70">
        <f t="shared" si="1"/>
        <v>10</v>
      </c>
      <c r="L38" s="71">
        <v>10</v>
      </c>
      <c r="M38" s="71">
        <v>0</v>
      </c>
      <c r="N38" s="70">
        <v>0</v>
      </c>
      <c r="O38" s="204">
        <f t="shared" si="22"/>
        <v>0</v>
      </c>
      <c r="P38" s="207">
        <v>46610.125789435391</v>
      </c>
      <c r="Q38" s="212">
        <f t="shared" si="17"/>
        <v>21.454565570528004</v>
      </c>
      <c r="R38" s="10" t="str">
        <f t="shared" si="3"/>
        <v>OK</v>
      </c>
      <c r="S38" s="10">
        <v>3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x14ac:dyDescent="0.35">
      <c r="A39"/>
      <c r="B39" s="381"/>
      <c r="C39" s="203" t="s">
        <v>119</v>
      </c>
      <c r="D39" s="201">
        <v>0</v>
      </c>
      <c r="E39" s="201">
        <v>0</v>
      </c>
      <c r="F39" s="70">
        <f t="shared" si="0"/>
        <v>0</v>
      </c>
      <c r="G39" s="70">
        <v>2</v>
      </c>
      <c r="H39" s="70">
        <v>0</v>
      </c>
      <c r="I39" s="71">
        <v>31</v>
      </c>
      <c r="J39" s="71">
        <v>18</v>
      </c>
      <c r="K39" s="70">
        <f t="shared" si="1"/>
        <v>49</v>
      </c>
      <c r="L39" s="71">
        <v>49</v>
      </c>
      <c r="M39" s="71">
        <v>0</v>
      </c>
      <c r="N39" s="70">
        <v>0</v>
      </c>
      <c r="O39" s="204">
        <f t="shared" si="22"/>
        <v>0</v>
      </c>
      <c r="P39" s="207">
        <v>101576.05359503486</v>
      </c>
      <c r="Q39" s="212">
        <f t="shared" si="17"/>
        <v>48.239716218306761</v>
      </c>
      <c r="R39" s="10" t="str">
        <f t="shared" si="3"/>
        <v>OK</v>
      </c>
      <c r="S39" s="10">
        <v>29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thickBot="1" x14ac:dyDescent="0.4">
      <c r="A40"/>
      <c r="B40" s="384"/>
      <c r="C40" s="337" t="s">
        <v>100</v>
      </c>
      <c r="D40" s="360">
        <v>0</v>
      </c>
      <c r="E40" s="360">
        <v>0</v>
      </c>
      <c r="F40" s="245">
        <f t="shared" si="0"/>
        <v>0</v>
      </c>
      <c r="G40" s="245">
        <v>0</v>
      </c>
      <c r="H40" s="245">
        <v>0</v>
      </c>
      <c r="I40" s="361">
        <v>1</v>
      </c>
      <c r="J40" s="361">
        <v>5</v>
      </c>
      <c r="K40" s="245">
        <f t="shared" si="1"/>
        <v>6</v>
      </c>
      <c r="L40" s="361">
        <v>6</v>
      </c>
      <c r="M40" s="361">
        <v>0</v>
      </c>
      <c r="N40" s="245">
        <v>0</v>
      </c>
      <c r="O40" s="317">
        <f t="shared" si="22"/>
        <v>0</v>
      </c>
      <c r="P40" s="362">
        <v>217763.58413614001</v>
      </c>
      <c r="Q40" s="363">
        <f t="shared" si="17"/>
        <v>2.7552816159789875</v>
      </c>
      <c r="R40" s="10" t="str">
        <f t="shared" si="3"/>
        <v>OK</v>
      </c>
      <c r="S40" s="10">
        <v>1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x14ac:dyDescent="0.35">
      <c r="A41"/>
      <c r="B41" s="380" t="s">
        <v>29</v>
      </c>
      <c r="C41" s="177" t="s">
        <v>104</v>
      </c>
      <c r="D41" s="316">
        <v>3</v>
      </c>
      <c r="E41" s="316">
        <v>0</v>
      </c>
      <c r="F41" s="82">
        <f t="shared" ref="F41:F44" si="29">SUM(D41:E41)</f>
        <v>3</v>
      </c>
      <c r="G41" s="82">
        <v>0</v>
      </c>
      <c r="H41" s="82">
        <v>0</v>
      </c>
      <c r="I41" s="220">
        <v>50</v>
      </c>
      <c r="J41" s="220">
        <v>2</v>
      </c>
      <c r="K41" s="82">
        <f t="shared" ref="K41:K44" si="30">J41+I41</f>
        <v>52</v>
      </c>
      <c r="L41" s="220">
        <v>45</v>
      </c>
      <c r="M41" s="220">
        <v>3</v>
      </c>
      <c r="N41" s="82">
        <v>4</v>
      </c>
      <c r="O41" s="208">
        <f t="shared" ref="O41:O44" si="31">M41/K41</f>
        <v>5.7692307692307696E-2</v>
      </c>
      <c r="P41" s="221">
        <v>116603.80734837931</v>
      </c>
      <c r="Q41" s="222">
        <f t="shared" si="17"/>
        <v>44.595456342723573</v>
      </c>
      <c r="R41" s="10" t="str">
        <f t="shared" si="3"/>
        <v>OK</v>
      </c>
      <c r="S41" s="10">
        <v>46</v>
      </c>
      <c r="T41" s="10">
        <v>3</v>
      </c>
      <c r="U41" s="10" t="str">
        <f t="shared" si="7"/>
        <v>Ok</v>
      </c>
      <c r="V41" s="10" t="str">
        <f t="shared" si="8"/>
        <v>Ok</v>
      </c>
      <c r="X41" s="10"/>
      <c r="AD41" s="24"/>
    </row>
    <row r="42" spans="1:30" ht="19" customHeight="1" x14ac:dyDescent="0.35">
      <c r="A42"/>
      <c r="B42" s="381"/>
      <c r="C42" s="203" t="s">
        <v>103</v>
      </c>
      <c r="D42" s="201">
        <v>0</v>
      </c>
      <c r="E42" s="201">
        <v>0</v>
      </c>
      <c r="F42" s="70">
        <f t="shared" si="29"/>
        <v>0</v>
      </c>
      <c r="G42" s="70">
        <v>0</v>
      </c>
      <c r="H42" s="70">
        <v>0</v>
      </c>
      <c r="I42" s="71">
        <v>1</v>
      </c>
      <c r="J42" s="71">
        <v>0</v>
      </c>
      <c r="K42" s="70">
        <f t="shared" si="30"/>
        <v>1</v>
      </c>
      <c r="L42" s="71">
        <v>1</v>
      </c>
      <c r="M42" s="71">
        <v>0</v>
      </c>
      <c r="N42" s="70">
        <v>0</v>
      </c>
      <c r="O42" s="204">
        <f t="shared" si="31"/>
        <v>0</v>
      </c>
      <c r="P42" s="207">
        <v>138715.4519827622</v>
      </c>
      <c r="Q42" s="212">
        <f t="shared" ref="Q42:Q44" si="32">(K42/P42)*100000</f>
        <v>0.72090022106857088</v>
      </c>
      <c r="R42" s="10" t="str">
        <f t="shared" si="3"/>
        <v>OK</v>
      </c>
      <c r="S42" s="10">
        <v>1</v>
      </c>
      <c r="T42" s="10">
        <v>0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x14ac:dyDescent="0.35">
      <c r="A43"/>
      <c r="B43" s="381"/>
      <c r="C43" s="203" t="s">
        <v>115</v>
      </c>
      <c r="D43" s="201">
        <v>0</v>
      </c>
      <c r="E43" s="201">
        <v>0</v>
      </c>
      <c r="F43" s="70">
        <f t="shared" si="29"/>
        <v>0</v>
      </c>
      <c r="G43" s="70">
        <v>0</v>
      </c>
      <c r="H43" s="70">
        <v>0</v>
      </c>
      <c r="I43" s="71">
        <v>2</v>
      </c>
      <c r="J43" s="71">
        <v>0</v>
      </c>
      <c r="K43" s="70">
        <f t="shared" si="30"/>
        <v>2</v>
      </c>
      <c r="L43" s="71">
        <v>2</v>
      </c>
      <c r="M43" s="71">
        <v>0</v>
      </c>
      <c r="N43" s="70">
        <v>0</v>
      </c>
      <c r="O43" s="204">
        <f t="shared" si="31"/>
        <v>0</v>
      </c>
      <c r="P43" s="207">
        <v>64209.935716887107</v>
      </c>
      <c r="Q43" s="212">
        <f t="shared" si="32"/>
        <v>3.1147827476706276</v>
      </c>
      <c r="R43" s="10" t="str">
        <f t="shared" si="3"/>
        <v>OK</v>
      </c>
      <c r="S43" s="10">
        <v>2</v>
      </c>
      <c r="T43" s="10">
        <v>0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thickBot="1" x14ac:dyDescent="0.4">
      <c r="A44"/>
      <c r="B44" s="382"/>
      <c r="C44" s="117" t="s">
        <v>105</v>
      </c>
      <c r="D44" s="359">
        <v>0</v>
      </c>
      <c r="E44" s="359">
        <v>0</v>
      </c>
      <c r="F44" s="98">
        <f t="shared" si="29"/>
        <v>0</v>
      </c>
      <c r="G44" s="98">
        <v>0</v>
      </c>
      <c r="H44" s="98">
        <v>0</v>
      </c>
      <c r="I44" s="223">
        <v>14</v>
      </c>
      <c r="J44" s="223">
        <v>27</v>
      </c>
      <c r="K44" s="98">
        <f t="shared" si="30"/>
        <v>41</v>
      </c>
      <c r="L44" s="223">
        <v>41</v>
      </c>
      <c r="M44" s="223">
        <v>0</v>
      </c>
      <c r="N44" s="98">
        <v>0</v>
      </c>
      <c r="O44" s="202">
        <f t="shared" si="31"/>
        <v>0</v>
      </c>
      <c r="P44" s="224">
        <v>518856.33563500224</v>
      </c>
      <c r="Q44" s="225">
        <f t="shared" si="32"/>
        <v>7.9019946725372749</v>
      </c>
      <c r="R44" s="10" t="str">
        <f t="shared" si="3"/>
        <v>OK</v>
      </c>
      <c r="S44" s="10">
        <v>14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6" thickBot="1" x14ac:dyDescent="0.4">
      <c r="B45" s="215"/>
      <c r="C45" s="216" t="s">
        <v>11</v>
      </c>
      <c r="D45" s="371">
        <f>SUM(D4:D44)</f>
        <v>55</v>
      </c>
      <c r="E45" s="371">
        <f t="shared" ref="E45:N45" si="33">SUM(E4:E44)</f>
        <v>2</v>
      </c>
      <c r="F45" s="371">
        <f t="shared" si="33"/>
        <v>57</v>
      </c>
      <c r="G45" s="371">
        <f t="shared" si="33"/>
        <v>52</v>
      </c>
      <c r="H45" s="371">
        <f t="shared" si="33"/>
        <v>0</v>
      </c>
      <c r="I45" s="371">
        <f t="shared" si="33"/>
        <v>8245</v>
      </c>
      <c r="J45" s="371">
        <f t="shared" si="33"/>
        <v>2962</v>
      </c>
      <c r="K45" s="371">
        <f t="shared" si="33"/>
        <v>11207</v>
      </c>
      <c r="L45" s="371">
        <f t="shared" si="33"/>
        <v>11105</v>
      </c>
      <c r="M45" s="371">
        <f t="shared" si="33"/>
        <v>26</v>
      </c>
      <c r="N45" s="371">
        <f t="shared" si="33"/>
        <v>76</v>
      </c>
      <c r="O45" s="217">
        <f>M45/K45</f>
        <v>2.3199785848130633E-3</v>
      </c>
      <c r="P45" s="218">
        <v>33244414</v>
      </c>
      <c r="Q45" s="219">
        <f>(K45/P45)*100000</f>
        <v>33.710926593562455</v>
      </c>
      <c r="R45" s="10" t="str">
        <f t="shared" si="3"/>
        <v>OK</v>
      </c>
      <c r="S45" s="10">
        <v>8164</v>
      </c>
      <c r="T45" s="10">
        <v>25</v>
      </c>
      <c r="U45" s="10" t="str">
        <f t="shared" si="7"/>
        <v>Ok</v>
      </c>
      <c r="V45" s="10" t="str">
        <f t="shared" si="8"/>
        <v>Ok</v>
      </c>
      <c r="Y45" s="24">
        <f>SUM(Y8:Y29)</f>
        <v>1646</v>
      </c>
      <c r="Z45" s="24">
        <f>SUM(Z8:Z29)</f>
        <v>2568</v>
      </c>
      <c r="AA45" s="24">
        <f>SUM(AA8:AA29)</f>
        <v>922</v>
      </c>
      <c r="AB45" s="24" t="str">
        <f t="shared" si="28"/>
        <v>Not OK</v>
      </c>
    </row>
    <row r="47" spans="1:30" ht="15.5" x14ac:dyDescent="0.35">
      <c r="B47" s="11"/>
      <c r="C47" s="174"/>
      <c r="E47" s="12"/>
      <c r="G47" s="12"/>
      <c r="H47" s="13"/>
    </row>
    <row r="48" spans="1:30" ht="15.5" x14ac:dyDescent="0.35">
      <c r="F48" s="13"/>
      <c r="G48" s="12"/>
    </row>
    <row r="49" spans="7:7" ht="15.5" x14ac:dyDescent="0.35">
      <c r="G49" s="12"/>
    </row>
    <row r="50" spans="7:7" ht="15.5" x14ac:dyDescent="0.35">
      <c r="G50" s="12"/>
    </row>
    <row r="51" spans="7:7" ht="15.5" x14ac:dyDescent="0.35">
      <c r="G51" s="12"/>
    </row>
    <row r="52" spans="7:7" ht="15.5" x14ac:dyDescent="0.35">
      <c r="G52" s="12"/>
    </row>
    <row r="53" spans="7:7" ht="15.5" x14ac:dyDescent="0.35">
      <c r="G53" s="12"/>
    </row>
    <row r="54" spans="7:7" ht="15.5" x14ac:dyDescent="0.35">
      <c r="G54" s="12"/>
    </row>
    <row r="55" spans="7:7" ht="15.5" x14ac:dyDescent="0.35">
      <c r="G55" s="12"/>
    </row>
    <row r="56" spans="7:7" ht="15.5" x14ac:dyDescent="0.35">
      <c r="G56" s="12"/>
    </row>
    <row r="57" spans="7:7" ht="15.5" x14ac:dyDescent="0.35">
      <c r="G57" s="12"/>
    </row>
  </sheetData>
  <mergeCells count="17">
    <mergeCell ref="B41:B44"/>
    <mergeCell ref="B35:B40"/>
    <mergeCell ref="B2:B3"/>
    <mergeCell ref="C2:C3"/>
    <mergeCell ref="D2:H2"/>
    <mergeCell ref="B19:B22"/>
    <mergeCell ref="B8:B18"/>
    <mergeCell ref="B4:B7"/>
    <mergeCell ref="B23:B28"/>
    <mergeCell ref="B29:B34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5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W8:W9 W10:X18 W19:W22 W23:X44 U4:V45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5 U46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zoomScaleNormal="100" workbookViewId="0">
      <pane xSplit="3" ySplit="2" topLeftCell="L33" activePane="bottomRight" state="frozen"/>
      <selection pane="topRight" activeCell="D1" sqref="D1"/>
      <selection pane="bottomLeft" activeCell="A6" sqref="A6"/>
      <selection pane="bottomRight" activeCell="E52" sqref="E52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95" t="s">
        <v>40</v>
      </c>
      <c r="E1" s="396"/>
      <c r="F1" s="396"/>
      <c r="G1" s="396"/>
      <c r="H1" s="396"/>
      <c r="I1" s="396"/>
      <c r="J1" s="396"/>
      <c r="K1" s="397" t="s">
        <v>38</v>
      </c>
      <c r="L1" s="396"/>
      <c r="M1" s="396"/>
      <c r="N1" s="396"/>
      <c r="O1" s="396"/>
      <c r="P1" s="396"/>
      <c r="Q1" s="396"/>
      <c r="R1" s="402" t="s">
        <v>54</v>
      </c>
      <c r="S1" s="393" t="s">
        <v>55</v>
      </c>
    </row>
    <row r="2" spans="2:19" ht="23.25" customHeight="1" thickBot="1" x14ac:dyDescent="0.4">
      <c r="B2" s="21" t="s">
        <v>41</v>
      </c>
      <c r="C2" s="83" t="s">
        <v>30</v>
      </c>
      <c r="D2" s="178">
        <v>45327</v>
      </c>
      <c r="E2" s="178">
        <v>45328</v>
      </c>
      <c r="F2" s="178">
        <v>45329</v>
      </c>
      <c r="G2" s="178">
        <v>45330</v>
      </c>
      <c r="H2" s="178">
        <v>45331</v>
      </c>
      <c r="I2" s="178">
        <v>45332</v>
      </c>
      <c r="J2" s="178">
        <v>45333</v>
      </c>
      <c r="K2" s="178">
        <v>45327</v>
      </c>
      <c r="L2" s="178">
        <v>45328</v>
      </c>
      <c r="M2" s="178">
        <v>45329</v>
      </c>
      <c r="N2" s="178">
        <v>45330</v>
      </c>
      <c r="O2" s="178">
        <v>45331</v>
      </c>
      <c r="P2" s="178">
        <v>45332</v>
      </c>
      <c r="Q2" s="178">
        <v>45333</v>
      </c>
      <c r="R2" s="403"/>
      <c r="S2" s="394"/>
    </row>
    <row r="3" spans="2:19" ht="23.25" customHeight="1" x14ac:dyDescent="0.35">
      <c r="B3" s="406" t="s">
        <v>21</v>
      </c>
      <c r="C3" s="183" t="s">
        <v>93</v>
      </c>
      <c r="D3" s="180">
        <v>0</v>
      </c>
      <c r="E3" s="180">
        <v>0</v>
      </c>
      <c r="F3" s="180">
        <v>0</v>
      </c>
      <c r="G3" s="180">
        <v>0</v>
      </c>
      <c r="H3" s="180"/>
      <c r="I3" s="180"/>
      <c r="J3" s="318"/>
      <c r="K3" s="179">
        <v>0</v>
      </c>
      <c r="L3" s="180">
        <v>0</v>
      </c>
      <c r="M3" s="180">
        <v>0</v>
      </c>
      <c r="N3" s="180">
        <v>0</v>
      </c>
      <c r="O3" s="180">
        <v>0</v>
      </c>
      <c r="P3" s="180">
        <v>0</v>
      </c>
      <c r="Q3" s="181">
        <v>0</v>
      </c>
      <c r="R3" s="267">
        <f t="shared" ref="R3:R43" si="0">SUM(D3:J3)</f>
        <v>0</v>
      </c>
      <c r="S3" s="268">
        <f t="shared" ref="S3:S43" si="1">SUM(K3:Q3)</f>
        <v>0</v>
      </c>
    </row>
    <row r="4" spans="2:19" ht="23.25" customHeight="1" x14ac:dyDescent="0.35">
      <c r="B4" s="401"/>
      <c r="C4" s="200" t="s">
        <v>96</v>
      </c>
      <c r="D4" s="260">
        <v>0</v>
      </c>
      <c r="E4" s="260">
        <v>0</v>
      </c>
      <c r="F4" s="260">
        <v>0</v>
      </c>
      <c r="G4" s="260">
        <v>0</v>
      </c>
      <c r="H4" s="260"/>
      <c r="I4" s="260"/>
      <c r="J4" s="319"/>
      <c r="K4" s="269">
        <v>0</v>
      </c>
      <c r="L4" s="260">
        <v>0</v>
      </c>
      <c r="M4" s="260">
        <v>0</v>
      </c>
      <c r="N4" s="260">
        <v>0</v>
      </c>
      <c r="O4" s="260">
        <v>0</v>
      </c>
      <c r="P4" s="260">
        <v>0</v>
      </c>
      <c r="Q4" s="270">
        <v>0</v>
      </c>
      <c r="R4" s="293">
        <f t="shared" si="0"/>
        <v>0</v>
      </c>
      <c r="S4" s="294">
        <f t="shared" si="1"/>
        <v>0</v>
      </c>
    </row>
    <row r="5" spans="2:19" ht="23.25" customHeight="1" x14ac:dyDescent="0.35">
      <c r="B5" s="401"/>
      <c r="C5" s="200" t="s">
        <v>123</v>
      </c>
      <c r="D5" s="272">
        <v>0</v>
      </c>
      <c r="E5" s="272">
        <v>4</v>
      </c>
      <c r="F5" s="272">
        <v>4</v>
      </c>
      <c r="G5" s="272">
        <v>3</v>
      </c>
      <c r="H5" s="272"/>
      <c r="I5" s="272"/>
      <c r="J5" s="322"/>
      <c r="K5" s="269">
        <v>0</v>
      </c>
      <c r="L5" s="260">
        <v>0</v>
      </c>
      <c r="M5" s="260">
        <v>0</v>
      </c>
      <c r="N5" s="260">
        <v>0</v>
      </c>
      <c r="O5" s="260">
        <v>0</v>
      </c>
      <c r="P5" s="260">
        <v>0</v>
      </c>
      <c r="Q5" s="270">
        <v>0</v>
      </c>
      <c r="R5" s="293">
        <f t="shared" ref="R5" si="2">SUM(D5:J5)</f>
        <v>11</v>
      </c>
      <c r="S5" s="294">
        <f t="shared" ref="S5" si="3">SUM(K5:Q5)</f>
        <v>0</v>
      </c>
    </row>
    <row r="6" spans="2:19" ht="23.25" customHeight="1" thickBot="1" x14ac:dyDescent="0.4">
      <c r="B6" s="401"/>
      <c r="C6" s="271" t="s">
        <v>94</v>
      </c>
      <c r="D6" s="272">
        <v>2</v>
      </c>
      <c r="E6" s="272">
        <v>2</v>
      </c>
      <c r="F6" s="272">
        <v>1</v>
      </c>
      <c r="G6" s="272">
        <v>0</v>
      </c>
      <c r="H6" s="272"/>
      <c r="I6" s="272"/>
      <c r="J6" s="322"/>
      <c r="K6" s="273">
        <v>0</v>
      </c>
      <c r="L6" s="272">
        <v>0</v>
      </c>
      <c r="M6" s="272">
        <v>0</v>
      </c>
      <c r="N6" s="272">
        <v>0</v>
      </c>
      <c r="O6" s="272">
        <v>0</v>
      </c>
      <c r="P6" s="272">
        <v>0</v>
      </c>
      <c r="Q6" s="274">
        <v>0</v>
      </c>
      <c r="R6" s="295">
        <f t="shared" si="0"/>
        <v>5</v>
      </c>
      <c r="S6" s="296">
        <f t="shared" si="1"/>
        <v>0</v>
      </c>
    </row>
    <row r="7" spans="2:19" ht="23.25" customHeight="1" thickTop="1" x14ac:dyDescent="0.35">
      <c r="B7" s="404" t="s">
        <v>22</v>
      </c>
      <c r="C7" s="345" t="s">
        <v>113</v>
      </c>
      <c r="D7" s="326">
        <v>0</v>
      </c>
      <c r="E7" s="326">
        <v>0</v>
      </c>
      <c r="F7" s="326">
        <v>0</v>
      </c>
      <c r="G7" s="326">
        <v>0</v>
      </c>
      <c r="H7" s="326"/>
      <c r="I7" s="326"/>
      <c r="J7" s="327"/>
      <c r="K7" s="281">
        <v>0</v>
      </c>
      <c r="L7" s="282">
        <v>0</v>
      </c>
      <c r="M7" s="282">
        <v>0</v>
      </c>
      <c r="N7" s="282">
        <v>0</v>
      </c>
      <c r="O7" s="282">
        <v>0</v>
      </c>
      <c r="P7" s="282">
        <v>0</v>
      </c>
      <c r="Q7" s="282">
        <v>0</v>
      </c>
      <c r="R7" s="297">
        <f t="shared" si="0"/>
        <v>0</v>
      </c>
      <c r="S7" s="298">
        <f t="shared" si="1"/>
        <v>0</v>
      </c>
    </row>
    <row r="8" spans="2:19" ht="23.25" customHeight="1" x14ac:dyDescent="0.35">
      <c r="B8" s="401"/>
      <c r="C8" s="84" t="s">
        <v>121</v>
      </c>
      <c r="D8" s="260">
        <v>0</v>
      </c>
      <c r="E8" s="260">
        <v>0</v>
      </c>
      <c r="F8" s="260">
        <v>0</v>
      </c>
      <c r="G8" s="260">
        <v>2</v>
      </c>
      <c r="H8" s="260"/>
      <c r="I8" s="260"/>
      <c r="J8" s="319"/>
      <c r="K8" s="261">
        <v>0</v>
      </c>
      <c r="L8" s="262">
        <v>0</v>
      </c>
      <c r="M8" s="262">
        <v>0</v>
      </c>
      <c r="N8" s="262">
        <v>0</v>
      </c>
      <c r="O8" s="262">
        <v>0</v>
      </c>
      <c r="P8" s="262">
        <v>0</v>
      </c>
      <c r="Q8" s="262">
        <v>0</v>
      </c>
      <c r="R8" s="293">
        <f t="shared" si="0"/>
        <v>2</v>
      </c>
      <c r="S8" s="294">
        <f t="shared" si="1"/>
        <v>0</v>
      </c>
    </row>
    <row r="9" spans="2:19" ht="23.25" customHeight="1" x14ac:dyDescent="0.35">
      <c r="B9" s="401"/>
      <c r="C9" s="346" t="s">
        <v>118</v>
      </c>
      <c r="D9" s="260">
        <v>0</v>
      </c>
      <c r="E9" s="260">
        <v>0</v>
      </c>
      <c r="F9" s="260">
        <v>0</v>
      </c>
      <c r="G9" s="260">
        <v>0</v>
      </c>
      <c r="H9" s="260"/>
      <c r="I9" s="260"/>
      <c r="J9" s="319"/>
      <c r="K9" s="261">
        <v>0</v>
      </c>
      <c r="L9" s="262">
        <v>0</v>
      </c>
      <c r="M9" s="262">
        <v>0</v>
      </c>
      <c r="N9" s="262">
        <v>0</v>
      </c>
      <c r="O9" s="262">
        <v>0</v>
      </c>
      <c r="P9" s="262">
        <v>0</v>
      </c>
      <c r="Q9" s="262">
        <v>0</v>
      </c>
      <c r="R9" s="293">
        <f t="shared" si="0"/>
        <v>0</v>
      </c>
      <c r="S9" s="294">
        <f t="shared" si="1"/>
        <v>0</v>
      </c>
    </row>
    <row r="10" spans="2:19" ht="23.25" customHeight="1" x14ac:dyDescent="0.35">
      <c r="B10" s="401"/>
      <c r="C10" s="346" t="s">
        <v>99</v>
      </c>
      <c r="D10" s="260">
        <v>0</v>
      </c>
      <c r="E10" s="260">
        <v>0</v>
      </c>
      <c r="F10" s="260">
        <v>0</v>
      </c>
      <c r="G10" s="260">
        <v>0</v>
      </c>
      <c r="H10" s="260"/>
      <c r="I10" s="260"/>
      <c r="J10" s="319"/>
      <c r="K10" s="261">
        <v>0</v>
      </c>
      <c r="L10" s="262">
        <v>0</v>
      </c>
      <c r="M10" s="262">
        <v>0</v>
      </c>
      <c r="N10" s="262">
        <v>0</v>
      </c>
      <c r="O10" s="262">
        <v>0</v>
      </c>
      <c r="P10" s="262">
        <v>0</v>
      </c>
      <c r="Q10" s="262">
        <v>0</v>
      </c>
      <c r="R10" s="293">
        <f t="shared" si="0"/>
        <v>0</v>
      </c>
      <c r="S10" s="294">
        <f t="shared" si="1"/>
        <v>0</v>
      </c>
    </row>
    <row r="11" spans="2:19" ht="23.25" customHeight="1" x14ac:dyDescent="0.35">
      <c r="B11" s="401"/>
      <c r="C11" s="84" t="s">
        <v>77</v>
      </c>
      <c r="D11" s="260">
        <v>0</v>
      </c>
      <c r="E11" s="260">
        <v>0</v>
      </c>
      <c r="F11" s="260">
        <v>0</v>
      </c>
      <c r="G11" s="260">
        <v>0</v>
      </c>
      <c r="H11" s="260"/>
      <c r="I11" s="260"/>
      <c r="J11" s="319"/>
      <c r="K11" s="261">
        <v>0</v>
      </c>
      <c r="L11" s="262">
        <v>0</v>
      </c>
      <c r="M11" s="262">
        <v>0</v>
      </c>
      <c r="N11" s="262">
        <v>0</v>
      </c>
      <c r="O11" s="262">
        <v>0</v>
      </c>
      <c r="P11" s="262">
        <v>0</v>
      </c>
      <c r="Q11" s="262">
        <v>0</v>
      </c>
      <c r="R11" s="293">
        <f t="shared" si="0"/>
        <v>0</v>
      </c>
      <c r="S11" s="294">
        <f t="shared" si="1"/>
        <v>0</v>
      </c>
    </row>
    <row r="12" spans="2:19" ht="23.25" customHeight="1" x14ac:dyDescent="0.35">
      <c r="B12" s="401"/>
      <c r="C12" s="347" t="s">
        <v>122</v>
      </c>
      <c r="D12" s="260">
        <v>0</v>
      </c>
      <c r="E12" s="260">
        <v>0</v>
      </c>
      <c r="F12" s="260">
        <v>0</v>
      </c>
      <c r="G12" s="260">
        <v>0</v>
      </c>
      <c r="H12" s="260"/>
      <c r="I12" s="260"/>
      <c r="J12" s="319"/>
      <c r="K12" s="261">
        <v>0</v>
      </c>
      <c r="L12" s="262">
        <v>0</v>
      </c>
      <c r="M12" s="262">
        <v>0</v>
      </c>
      <c r="N12" s="262">
        <v>0</v>
      </c>
      <c r="O12" s="262">
        <v>0</v>
      </c>
      <c r="P12" s="262">
        <v>0</v>
      </c>
      <c r="Q12" s="262">
        <v>0</v>
      </c>
      <c r="R12" s="293">
        <f t="shared" si="0"/>
        <v>0</v>
      </c>
      <c r="S12" s="294">
        <f t="shared" si="1"/>
        <v>0</v>
      </c>
    </row>
    <row r="13" spans="2:19" ht="23.25" customHeight="1" x14ac:dyDescent="0.35">
      <c r="B13" s="401"/>
      <c r="C13" s="352" t="s">
        <v>80</v>
      </c>
      <c r="D13" s="260">
        <v>7</v>
      </c>
      <c r="E13" s="260">
        <v>10</v>
      </c>
      <c r="F13" s="260">
        <v>2</v>
      </c>
      <c r="G13" s="260">
        <v>5</v>
      </c>
      <c r="H13" s="260"/>
      <c r="I13" s="260"/>
      <c r="J13" s="319"/>
      <c r="K13" s="261">
        <v>0</v>
      </c>
      <c r="L13" s="262">
        <v>0</v>
      </c>
      <c r="M13" s="262">
        <v>0</v>
      </c>
      <c r="N13" s="262">
        <v>0</v>
      </c>
      <c r="O13" s="262">
        <v>0</v>
      </c>
      <c r="P13" s="262">
        <v>0</v>
      </c>
      <c r="Q13" s="262">
        <v>0</v>
      </c>
      <c r="R13" s="293">
        <f t="shared" si="0"/>
        <v>24</v>
      </c>
      <c r="S13" s="294">
        <f t="shared" si="1"/>
        <v>0</v>
      </c>
    </row>
    <row r="14" spans="2:19" ht="23.25" customHeight="1" x14ac:dyDescent="0.35">
      <c r="B14" s="401"/>
      <c r="C14" s="73" t="s">
        <v>82</v>
      </c>
      <c r="D14" s="260">
        <v>2</v>
      </c>
      <c r="E14" s="260">
        <v>0</v>
      </c>
      <c r="F14" s="260">
        <v>0</v>
      </c>
      <c r="G14" s="260">
        <v>0</v>
      </c>
      <c r="H14" s="260"/>
      <c r="I14" s="260"/>
      <c r="J14" s="319"/>
      <c r="K14" s="261">
        <v>0</v>
      </c>
      <c r="L14" s="262">
        <v>0</v>
      </c>
      <c r="M14" s="262">
        <v>0</v>
      </c>
      <c r="N14" s="262">
        <v>0</v>
      </c>
      <c r="O14" s="262">
        <v>0</v>
      </c>
      <c r="P14" s="262">
        <v>0</v>
      </c>
      <c r="Q14" s="262">
        <v>0</v>
      </c>
      <c r="R14" s="293">
        <f t="shared" si="0"/>
        <v>2</v>
      </c>
      <c r="S14" s="294">
        <f t="shared" si="1"/>
        <v>0</v>
      </c>
    </row>
    <row r="15" spans="2:19" ht="23.25" customHeight="1" x14ac:dyDescent="0.35">
      <c r="B15" s="401"/>
      <c r="C15" s="73" t="s">
        <v>83</v>
      </c>
      <c r="D15" s="260">
        <v>0</v>
      </c>
      <c r="E15" s="260">
        <v>0</v>
      </c>
      <c r="F15" s="260">
        <v>1</v>
      </c>
      <c r="G15" s="260">
        <v>2</v>
      </c>
      <c r="H15" s="260"/>
      <c r="I15" s="260"/>
      <c r="J15" s="319"/>
      <c r="K15" s="261">
        <v>0</v>
      </c>
      <c r="L15" s="262">
        <v>0</v>
      </c>
      <c r="M15" s="262">
        <v>0</v>
      </c>
      <c r="N15" s="262">
        <v>0</v>
      </c>
      <c r="O15" s="262">
        <v>0</v>
      </c>
      <c r="P15" s="262">
        <v>0</v>
      </c>
      <c r="Q15" s="262">
        <v>0</v>
      </c>
      <c r="R15" s="293">
        <f t="shared" si="0"/>
        <v>3</v>
      </c>
      <c r="S15" s="294">
        <f t="shared" si="1"/>
        <v>0</v>
      </c>
    </row>
    <row r="16" spans="2:19" ht="23.25" customHeight="1" x14ac:dyDescent="0.35">
      <c r="B16" s="401"/>
      <c r="C16" s="348" t="s">
        <v>106</v>
      </c>
      <c r="D16" s="272">
        <v>0</v>
      </c>
      <c r="E16" s="272">
        <v>0</v>
      </c>
      <c r="F16" s="272">
        <v>0</v>
      </c>
      <c r="G16" s="272">
        <v>0</v>
      </c>
      <c r="H16" s="272"/>
      <c r="I16" s="272"/>
      <c r="J16" s="322"/>
      <c r="K16" s="275">
        <v>0</v>
      </c>
      <c r="L16" s="276">
        <v>0</v>
      </c>
      <c r="M16" s="276">
        <v>0</v>
      </c>
      <c r="N16" s="276">
        <v>0</v>
      </c>
      <c r="O16" s="276">
        <v>0</v>
      </c>
      <c r="P16" s="276">
        <v>0</v>
      </c>
      <c r="Q16" s="276">
        <v>0</v>
      </c>
      <c r="R16" s="293">
        <f t="shared" si="0"/>
        <v>0</v>
      </c>
      <c r="S16" s="294">
        <f t="shared" ref="S16" si="4">SUM(K16:Q16)</f>
        <v>0</v>
      </c>
    </row>
    <row r="17" spans="2:19" ht="23.25" customHeight="1" thickBot="1" x14ac:dyDescent="0.4">
      <c r="B17" s="405"/>
      <c r="C17" s="331" t="s">
        <v>120</v>
      </c>
      <c r="D17" s="320">
        <v>0</v>
      </c>
      <c r="E17" s="320">
        <v>0</v>
      </c>
      <c r="F17" s="320">
        <v>0</v>
      </c>
      <c r="G17" s="320">
        <v>0</v>
      </c>
      <c r="H17" s="320"/>
      <c r="I17" s="320"/>
      <c r="J17" s="321"/>
      <c r="K17" s="264">
        <v>0</v>
      </c>
      <c r="L17" s="265">
        <v>0</v>
      </c>
      <c r="M17" s="265">
        <v>0</v>
      </c>
      <c r="N17" s="265">
        <v>0</v>
      </c>
      <c r="O17" s="265">
        <v>0</v>
      </c>
      <c r="P17" s="265">
        <v>0</v>
      </c>
      <c r="Q17" s="265">
        <v>0</v>
      </c>
      <c r="R17" s="299">
        <f t="shared" si="0"/>
        <v>0</v>
      </c>
      <c r="S17" s="300">
        <f t="shared" si="1"/>
        <v>0</v>
      </c>
    </row>
    <row r="18" spans="2:19" ht="23.25" customHeight="1" thickTop="1" x14ac:dyDescent="0.35">
      <c r="B18" s="401" t="s">
        <v>33</v>
      </c>
      <c r="C18" s="116" t="s">
        <v>70</v>
      </c>
      <c r="D18" s="323">
        <v>5</v>
      </c>
      <c r="E18" s="323">
        <v>6</v>
      </c>
      <c r="F18" s="323">
        <v>6</v>
      </c>
      <c r="G18" s="323">
        <v>6</v>
      </c>
      <c r="H18" s="323"/>
      <c r="I18" s="323"/>
      <c r="J18" s="324"/>
      <c r="K18" s="278">
        <v>0</v>
      </c>
      <c r="L18" s="279">
        <v>0</v>
      </c>
      <c r="M18" s="279">
        <v>0</v>
      </c>
      <c r="N18" s="279">
        <v>0</v>
      </c>
      <c r="O18" s="279">
        <v>0</v>
      </c>
      <c r="P18" s="279">
        <v>0</v>
      </c>
      <c r="Q18" s="279">
        <v>0</v>
      </c>
      <c r="R18" s="267">
        <f t="shared" si="0"/>
        <v>23</v>
      </c>
      <c r="S18" s="268">
        <f t="shared" si="1"/>
        <v>0</v>
      </c>
    </row>
    <row r="19" spans="2:19" ht="23.25" customHeight="1" x14ac:dyDescent="0.35">
      <c r="B19" s="401"/>
      <c r="C19" s="85" t="s">
        <v>71</v>
      </c>
      <c r="D19" s="260">
        <v>1</v>
      </c>
      <c r="E19" s="260">
        <v>0</v>
      </c>
      <c r="F19" s="260">
        <v>3</v>
      </c>
      <c r="G19" s="260">
        <v>2</v>
      </c>
      <c r="H19" s="260"/>
      <c r="I19" s="260"/>
      <c r="J19" s="319"/>
      <c r="K19" s="261">
        <v>0</v>
      </c>
      <c r="L19" s="262">
        <v>0</v>
      </c>
      <c r="M19" s="262">
        <v>0</v>
      </c>
      <c r="N19" s="262">
        <v>0</v>
      </c>
      <c r="O19" s="262">
        <v>0</v>
      </c>
      <c r="P19" s="262">
        <v>0</v>
      </c>
      <c r="Q19" s="262">
        <v>0</v>
      </c>
      <c r="R19" s="293">
        <f t="shared" si="0"/>
        <v>6</v>
      </c>
      <c r="S19" s="294">
        <f t="shared" si="1"/>
        <v>0</v>
      </c>
    </row>
    <row r="20" spans="2:19" ht="23.25" customHeight="1" x14ac:dyDescent="0.35">
      <c r="B20" s="401"/>
      <c r="C20" s="85" t="s">
        <v>75</v>
      </c>
      <c r="D20" s="260">
        <v>2</v>
      </c>
      <c r="E20" s="260">
        <v>4</v>
      </c>
      <c r="F20" s="260">
        <v>4</v>
      </c>
      <c r="G20" s="260">
        <v>5</v>
      </c>
      <c r="H20" s="260"/>
      <c r="I20" s="260"/>
      <c r="J20" s="319"/>
      <c r="K20" s="261">
        <v>0</v>
      </c>
      <c r="L20" s="262">
        <v>0</v>
      </c>
      <c r="M20" s="262">
        <v>0</v>
      </c>
      <c r="N20" s="262">
        <v>0</v>
      </c>
      <c r="O20" s="262">
        <v>0</v>
      </c>
      <c r="P20" s="262">
        <v>0</v>
      </c>
      <c r="Q20" s="262">
        <v>0</v>
      </c>
      <c r="R20" s="293">
        <f t="shared" si="0"/>
        <v>15</v>
      </c>
      <c r="S20" s="294">
        <f t="shared" si="1"/>
        <v>0</v>
      </c>
    </row>
    <row r="21" spans="2:19" ht="23.25" customHeight="1" thickBot="1" x14ac:dyDescent="0.4">
      <c r="B21" s="401"/>
      <c r="C21" s="85" t="s">
        <v>72</v>
      </c>
      <c r="D21" s="272">
        <v>0</v>
      </c>
      <c r="E21" s="272">
        <v>0</v>
      </c>
      <c r="F21" s="272">
        <v>0</v>
      </c>
      <c r="G21" s="272">
        <v>0</v>
      </c>
      <c r="H21" s="272"/>
      <c r="I21" s="272"/>
      <c r="J21" s="322"/>
      <c r="K21" s="275">
        <v>0</v>
      </c>
      <c r="L21" s="276">
        <v>0</v>
      </c>
      <c r="M21" s="276">
        <v>0</v>
      </c>
      <c r="N21" s="276">
        <v>0</v>
      </c>
      <c r="O21" s="276">
        <v>0</v>
      </c>
      <c r="P21" s="276">
        <v>0</v>
      </c>
      <c r="Q21" s="276">
        <v>0</v>
      </c>
      <c r="R21" s="295">
        <f t="shared" si="0"/>
        <v>0</v>
      </c>
      <c r="S21" s="296">
        <f t="shared" si="1"/>
        <v>0</v>
      </c>
    </row>
    <row r="22" spans="2:19" ht="23.25" customHeight="1" thickTop="1" x14ac:dyDescent="0.35">
      <c r="B22" s="407" t="s">
        <v>39</v>
      </c>
      <c r="C22" s="233" t="s">
        <v>69</v>
      </c>
      <c r="D22" s="332">
        <v>0</v>
      </c>
      <c r="E22" s="332">
        <v>0</v>
      </c>
      <c r="F22" s="332">
        <v>0</v>
      </c>
      <c r="G22" s="332">
        <v>0</v>
      </c>
      <c r="H22" s="332"/>
      <c r="I22" s="332"/>
      <c r="J22" s="333"/>
      <c r="K22" s="281">
        <v>0</v>
      </c>
      <c r="L22" s="234">
        <v>0</v>
      </c>
      <c r="M22" s="234">
        <v>0</v>
      </c>
      <c r="N22" s="234">
        <v>0</v>
      </c>
      <c r="O22" s="234">
        <v>0</v>
      </c>
      <c r="P22" s="234">
        <v>0</v>
      </c>
      <c r="Q22" s="253">
        <v>0</v>
      </c>
      <c r="R22" s="297">
        <f t="shared" si="0"/>
        <v>0</v>
      </c>
      <c r="S22" s="298">
        <f t="shared" si="1"/>
        <v>0</v>
      </c>
    </row>
    <row r="23" spans="2:19" ht="23.25" customHeight="1" x14ac:dyDescent="0.35">
      <c r="B23" s="408"/>
      <c r="C23" s="235" t="s">
        <v>76</v>
      </c>
      <c r="D23" s="260">
        <v>0</v>
      </c>
      <c r="E23" s="260">
        <v>0</v>
      </c>
      <c r="F23" s="260">
        <v>0</v>
      </c>
      <c r="G23" s="260">
        <v>0</v>
      </c>
      <c r="H23" s="260"/>
      <c r="I23" s="260"/>
      <c r="J23" s="319"/>
      <c r="K23" s="261">
        <v>0</v>
      </c>
      <c r="L23" s="201">
        <v>0</v>
      </c>
      <c r="M23" s="201">
        <v>0</v>
      </c>
      <c r="N23" s="201">
        <v>0</v>
      </c>
      <c r="O23" s="201">
        <v>0</v>
      </c>
      <c r="P23" s="201">
        <v>0</v>
      </c>
      <c r="Q23" s="254">
        <v>0</v>
      </c>
      <c r="R23" s="293">
        <f t="shared" si="0"/>
        <v>0</v>
      </c>
      <c r="S23" s="294">
        <f t="shared" si="1"/>
        <v>0</v>
      </c>
    </row>
    <row r="24" spans="2:19" ht="23.25" customHeight="1" x14ac:dyDescent="0.35">
      <c r="B24" s="408"/>
      <c r="C24" s="350" t="s">
        <v>117</v>
      </c>
      <c r="D24" s="260">
        <v>0</v>
      </c>
      <c r="E24" s="260">
        <v>0</v>
      </c>
      <c r="F24" s="260">
        <v>0</v>
      </c>
      <c r="G24" s="260">
        <v>0</v>
      </c>
      <c r="H24" s="260"/>
      <c r="I24" s="260"/>
      <c r="J24" s="319"/>
      <c r="K24" s="261">
        <v>0</v>
      </c>
      <c r="L24" s="201">
        <v>0</v>
      </c>
      <c r="M24" s="201">
        <v>0</v>
      </c>
      <c r="N24" s="201">
        <v>0</v>
      </c>
      <c r="O24" s="201">
        <v>0</v>
      </c>
      <c r="P24" s="201">
        <v>0</v>
      </c>
      <c r="Q24" s="254">
        <v>0</v>
      </c>
      <c r="R24" s="293">
        <f t="shared" si="0"/>
        <v>0</v>
      </c>
      <c r="S24" s="294">
        <f t="shared" si="1"/>
        <v>0</v>
      </c>
    </row>
    <row r="25" spans="2:19" ht="23.25" customHeight="1" x14ac:dyDescent="0.35">
      <c r="B25" s="408"/>
      <c r="C25" s="241" t="s">
        <v>97</v>
      </c>
      <c r="D25" s="260">
        <v>0</v>
      </c>
      <c r="E25" s="260">
        <v>1</v>
      </c>
      <c r="F25" s="260">
        <v>2</v>
      </c>
      <c r="G25" s="260">
        <v>2</v>
      </c>
      <c r="H25" s="260"/>
      <c r="I25" s="260"/>
      <c r="J25" s="319"/>
      <c r="K25" s="261">
        <v>0</v>
      </c>
      <c r="L25" s="201">
        <v>0</v>
      </c>
      <c r="M25" s="201">
        <v>0</v>
      </c>
      <c r="N25" s="201">
        <v>0</v>
      </c>
      <c r="O25" s="201">
        <v>0</v>
      </c>
      <c r="P25" s="201">
        <v>0</v>
      </c>
      <c r="Q25" s="254">
        <v>0</v>
      </c>
      <c r="R25" s="293">
        <f t="shared" si="0"/>
        <v>5</v>
      </c>
      <c r="S25" s="294">
        <f t="shared" si="1"/>
        <v>0</v>
      </c>
    </row>
    <row r="26" spans="2:19" ht="23.25" customHeight="1" x14ac:dyDescent="0.35">
      <c r="B26" s="408"/>
      <c r="C26" s="241" t="s">
        <v>101</v>
      </c>
      <c r="D26" s="260">
        <v>0</v>
      </c>
      <c r="E26" s="260">
        <v>0</v>
      </c>
      <c r="F26" s="260">
        <v>0</v>
      </c>
      <c r="G26" s="260">
        <v>0</v>
      </c>
      <c r="H26" s="260"/>
      <c r="I26" s="260"/>
      <c r="J26" s="319"/>
      <c r="K26" s="261">
        <v>0</v>
      </c>
      <c r="L26" s="201">
        <v>0</v>
      </c>
      <c r="M26" s="201">
        <v>0</v>
      </c>
      <c r="N26" s="201">
        <v>0</v>
      </c>
      <c r="O26" s="201">
        <v>0</v>
      </c>
      <c r="P26" s="201">
        <v>0</v>
      </c>
      <c r="Q26" s="254">
        <v>0</v>
      </c>
      <c r="R26" s="293">
        <f t="shared" si="0"/>
        <v>0</v>
      </c>
      <c r="S26" s="294">
        <f t="shared" si="1"/>
        <v>0</v>
      </c>
    </row>
    <row r="27" spans="2:19" ht="23.25" customHeight="1" thickBot="1" x14ac:dyDescent="0.4">
      <c r="B27" s="408"/>
      <c r="C27" s="334" t="s">
        <v>107</v>
      </c>
      <c r="D27" s="320">
        <v>1</v>
      </c>
      <c r="E27" s="320">
        <v>4</v>
      </c>
      <c r="F27" s="320">
        <v>1</v>
      </c>
      <c r="G27" s="320">
        <v>1</v>
      </c>
      <c r="H27" s="320"/>
      <c r="I27" s="320"/>
      <c r="J27" s="321"/>
      <c r="K27" s="264">
        <v>0</v>
      </c>
      <c r="L27" s="236">
        <v>0</v>
      </c>
      <c r="M27" s="236">
        <v>0</v>
      </c>
      <c r="N27" s="236">
        <v>0</v>
      </c>
      <c r="O27" s="236">
        <v>0</v>
      </c>
      <c r="P27" s="236">
        <v>0</v>
      </c>
      <c r="Q27" s="255">
        <v>0</v>
      </c>
      <c r="R27" s="299">
        <f t="shared" si="0"/>
        <v>7</v>
      </c>
      <c r="S27" s="300">
        <f t="shared" si="1"/>
        <v>0</v>
      </c>
    </row>
    <row r="28" spans="2:19" ht="19" customHeight="1" thickTop="1" x14ac:dyDescent="0.35">
      <c r="B28" s="409" t="s">
        <v>53</v>
      </c>
      <c r="C28" s="329" t="s">
        <v>66</v>
      </c>
      <c r="D28" s="326">
        <v>11</v>
      </c>
      <c r="E28" s="326">
        <v>12</v>
      </c>
      <c r="F28" s="326">
        <v>11</v>
      </c>
      <c r="G28" s="326">
        <v>14</v>
      </c>
      <c r="H28" s="326"/>
      <c r="I28" s="326"/>
      <c r="J28" s="327"/>
      <c r="K28" s="278">
        <v>0</v>
      </c>
      <c r="L28" s="279">
        <v>0</v>
      </c>
      <c r="M28" s="279">
        <v>0</v>
      </c>
      <c r="N28" s="279">
        <v>0</v>
      </c>
      <c r="O28" s="279">
        <v>0</v>
      </c>
      <c r="P28" s="279">
        <v>0</v>
      </c>
      <c r="Q28" s="279">
        <v>0</v>
      </c>
      <c r="R28" s="267">
        <f t="shared" si="0"/>
        <v>48</v>
      </c>
      <c r="S28" s="268">
        <f t="shared" si="1"/>
        <v>0</v>
      </c>
    </row>
    <row r="29" spans="2:19" ht="19" customHeight="1" x14ac:dyDescent="0.35">
      <c r="B29" s="410"/>
      <c r="C29" s="86" t="s">
        <v>78</v>
      </c>
      <c r="D29" s="260">
        <v>1</v>
      </c>
      <c r="E29" s="260">
        <v>1</v>
      </c>
      <c r="F29" s="260">
        <v>2</v>
      </c>
      <c r="G29" s="260">
        <v>1</v>
      </c>
      <c r="H29" s="260"/>
      <c r="I29" s="260"/>
      <c r="J29" s="319"/>
      <c r="K29" s="261">
        <v>0</v>
      </c>
      <c r="L29" s="262">
        <v>0</v>
      </c>
      <c r="M29" s="262">
        <v>0</v>
      </c>
      <c r="N29" s="262">
        <v>0</v>
      </c>
      <c r="O29" s="262">
        <v>0</v>
      </c>
      <c r="P29" s="262">
        <v>0</v>
      </c>
      <c r="Q29" s="262">
        <v>0</v>
      </c>
      <c r="R29" s="293">
        <f t="shared" si="0"/>
        <v>5</v>
      </c>
      <c r="S29" s="294">
        <f t="shared" si="1"/>
        <v>0</v>
      </c>
    </row>
    <row r="30" spans="2:19" ht="19" customHeight="1" x14ac:dyDescent="0.35">
      <c r="B30" s="410"/>
      <c r="C30" s="351" t="s">
        <v>116</v>
      </c>
      <c r="D30" s="260">
        <v>0</v>
      </c>
      <c r="E30" s="260">
        <v>0</v>
      </c>
      <c r="F30" s="260">
        <v>0</v>
      </c>
      <c r="G30" s="260">
        <v>0</v>
      </c>
      <c r="H30" s="260"/>
      <c r="I30" s="260"/>
      <c r="J30" s="319"/>
      <c r="K30" s="261">
        <v>0</v>
      </c>
      <c r="L30" s="262">
        <v>0</v>
      </c>
      <c r="M30" s="262">
        <v>0</v>
      </c>
      <c r="N30" s="262">
        <v>0</v>
      </c>
      <c r="O30" s="262">
        <v>0</v>
      </c>
      <c r="P30" s="262">
        <v>0</v>
      </c>
      <c r="Q30" s="262">
        <v>0</v>
      </c>
      <c r="R30" s="293">
        <f t="shared" si="0"/>
        <v>0</v>
      </c>
      <c r="S30" s="294">
        <f t="shared" si="1"/>
        <v>0</v>
      </c>
    </row>
    <row r="31" spans="2:19" ht="19" customHeight="1" x14ac:dyDescent="0.35">
      <c r="B31" s="410"/>
      <c r="C31" s="86" t="s">
        <v>79</v>
      </c>
      <c r="D31" s="260">
        <v>1</v>
      </c>
      <c r="E31" s="260">
        <v>2</v>
      </c>
      <c r="F31" s="260">
        <v>2</v>
      </c>
      <c r="G31" s="260">
        <v>1</v>
      </c>
      <c r="H31" s="260"/>
      <c r="I31" s="260"/>
      <c r="J31" s="319"/>
      <c r="K31" s="261">
        <v>0</v>
      </c>
      <c r="L31" s="262">
        <v>0</v>
      </c>
      <c r="M31" s="262">
        <v>0</v>
      </c>
      <c r="N31" s="262">
        <v>0</v>
      </c>
      <c r="O31" s="262">
        <v>0</v>
      </c>
      <c r="P31" s="262">
        <v>0</v>
      </c>
      <c r="Q31" s="262">
        <v>0</v>
      </c>
      <c r="R31" s="293">
        <f t="shared" si="0"/>
        <v>6</v>
      </c>
      <c r="S31" s="294">
        <f t="shared" si="1"/>
        <v>0</v>
      </c>
    </row>
    <row r="32" spans="2:19" ht="19" customHeight="1" x14ac:dyDescent="0.35">
      <c r="B32" s="410"/>
      <c r="C32" s="286" t="s">
        <v>98</v>
      </c>
      <c r="D32" s="260">
        <v>0</v>
      </c>
      <c r="E32" s="260">
        <v>0</v>
      </c>
      <c r="F32" s="260">
        <v>0</v>
      </c>
      <c r="G32" s="260">
        <v>0</v>
      </c>
      <c r="H32" s="260"/>
      <c r="I32" s="260"/>
      <c r="J32" s="319"/>
      <c r="K32" s="261">
        <v>0</v>
      </c>
      <c r="L32" s="262">
        <v>0</v>
      </c>
      <c r="M32" s="262">
        <v>0</v>
      </c>
      <c r="N32" s="262">
        <v>0</v>
      </c>
      <c r="O32" s="262">
        <v>0</v>
      </c>
      <c r="P32" s="262">
        <v>0</v>
      </c>
      <c r="Q32" s="262">
        <v>0</v>
      </c>
      <c r="R32" s="293">
        <f t="shared" si="0"/>
        <v>0</v>
      </c>
      <c r="S32" s="294">
        <f t="shared" si="1"/>
        <v>0</v>
      </c>
    </row>
    <row r="33" spans="1:19" ht="19" customHeight="1" thickBot="1" x14ac:dyDescent="0.4">
      <c r="B33" s="411"/>
      <c r="C33" s="330" t="s">
        <v>109</v>
      </c>
      <c r="D33" s="320">
        <v>1</v>
      </c>
      <c r="E33" s="320">
        <v>5</v>
      </c>
      <c r="F33" s="320">
        <v>4</v>
      </c>
      <c r="G33" s="320">
        <v>6</v>
      </c>
      <c r="H33" s="320"/>
      <c r="I33" s="320"/>
      <c r="J33" s="321"/>
      <c r="K33" s="275">
        <v>0</v>
      </c>
      <c r="L33" s="276">
        <v>0</v>
      </c>
      <c r="M33" s="276">
        <v>0</v>
      </c>
      <c r="N33" s="276">
        <v>0</v>
      </c>
      <c r="O33" s="276">
        <v>0</v>
      </c>
      <c r="P33" s="276">
        <v>0</v>
      </c>
      <c r="Q33" s="277">
        <v>0</v>
      </c>
      <c r="R33" s="295">
        <f t="shared" si="0"/>
        <v>16</v>
      </c>
      <c r="S33" s="296">
        <f t="shared" si="1"/>
        <v>0</v>
      </c>
    </row>
    <row r="34" spans="1:19" ht="19" customHeight="1" thickTop="1" x14ac:dyDescent="0.35">
      <c r="B34" s="410" t="s">
        <v>23</v>
      </c>
      <c r="C34" s="284" t="s">
        <v>81</v>
      </c>
      <c r="D34" s="323">
        <v>1</v>
      </c>
      <c r="E34" s="323">
        <v>0</v>
      </c>
      <c r="F34" s="323">
        <v>1</v>
      </c>
      <c r="G34" s="323">
        <v>1</v>
      </c>
      <c r="H34" s="323"/>
      <c r="I34" s="323"/>
      <c r="J34" s="324"/>
      <c r="K34" s="281">
        <v>0</v>
      </c>
      <c r="L34" s="282">
        <v>0</v>
      </c>
      <c r="M34" s="282">
        <v>0</v>
      </c>
      <c r="N34" s="282">
        <v>0</v>
      </c>
      <c r="O34" s="282">
        <v>0</v>
      </c>
      <c r="P34" s="282">
        <v>0</v>
      </c>
      <c r="Q34" s="283">
        <v>0</v>
      </c>
      <c r="R34" s="297">
        <f t="shared" si="0"/>
        <v>3</v>
      </c>
      <c r="S34" s="298">
        <f t="shared" si="1"/>
        <v>0</v>
      </c>
    </row>
    <row r="35" spans="1:19" ht="19" customHeight="1" x14ac:dyDescent="0.35">
      <c r="B35" s="410"/>
      <c r="C35" s="139" t="s">
        <v>91</v>
      </c>
      <c r="D35" s="260">
        <v>0</v>
      </c>
      <c r="E35" s="260">
        <v>0</v>
      </c>
      <c r="F35" s="260">
        <v>0</v>
      </c>
      <c r="G35" s="260">
        <v>0</v>
      </c>
      <c r="H35" s="260"/>
      <c r="I35" s="260"/>
      <c r="J35" s="319"/>
      <c r="K35" s="261">
        <v>0</v>
      </c>
      <c r="L35" s="262">
        <v>0</v>
      </c>
      <c r="M35" s="262">
        <v>0</v>
      </c>
      <c r="N35" s="262">
        <v>0</v>
      </c>
      <c r="O35" s="262">
        <v>0</v>
      </c>
      <c r="P35" s="262">
        <v>0</v>
      </c>
      <c r="Q35" s="263">
        <v>0</v>
      </c>
      <c r="R35" s="293">
        <f t="shared" si="0"/>
        <v>0</v>
      </c>
      <c r="S35" s="294">
        <f t="shared" si="1"/>
        <v>0</v>
      </c>
    </row>
    <row r="36" spans="1:19" ht="19" customHeight="1" x14ac:dyDescent="0.35">
      <c r="B36" s="410"/>
      <c r="C36" s="285" t="s">
        <v>108</v>
      </c>
      <c r="D36" s="260">
        <v>0</v>
      </c>
      <c r="E36" s="260">
        <v>0</v>
      </c>
      <c r="F36" s="260">
        <v>3</v>
      </c>
      <c r="G36" s="260">
        <v>3</v>
      </c>
      <c r="H36" s="260"/>
      <c r="I36" s="260"/>
      <c r="J36" s="319"/>
      <c r="K36" s="261">
        <v>0</v>
      </c>
      <c r="L36" s="262">
        <v>0</v>
      </c>
      <c r="M36" s="262">
        <v>0</v>
      </c>
      <c r="N36" s="262">
        <v>0</v>
      </c>
      <c r="O36" s="262">
        <v>0</v>
      </c>
      <c r="P36" s="262">
        <v>0</v>
      </c>
      <c r="Q36" s="263">
        <v>0</v>
      </c>
      <c r="R36" s="293">
        <f t="shared" si="0"/>
        <v>6</v>
      </c>
      <c r="S36" s="294">
        <f t="shared" si="1"/>
        <v>0</v>
      </c>
    </row>
    <row r="37" spans="1:19" ht="19" customHeight="1" x14ac:dyDescent="0.35">
      <c r="B37" s="410"/>
      <c r="C37" s="285" t="s">
        <v>114</v>
      </c>
      <c r="D37" s="260">
        <v>0</v>
      </c>
      <c r="E37" s="260">
        <v>0</v>
      </c>
      <c r="F37" s="260">
        <v>0</v>
      </c>
      <c r="G37" s="260">
        <v>0</v>
      </c>
      <c r="H37" s="260"/>
      <c r="I37" s="260"/>
      <c r="J37" s="319"/>
      <c r="K37" s="261">
        <v>0</v>
      </c>
      <c r="L37" s="262">
        <v>0</v>
      </c>
      <c r="M37" s="262">
        <v>0</v>
      </c>
      <c r="N37" s="262">
        <v>0</v>
      </c>
      <c r="O37" s="262">
        <v>0</v>
      </c>
      <c r="P37" s="262">
        <v>0</v>
      </c>
      <c r="Q37" s="263">
        <v>0</v>
      </c>
      <c r="R37" s="293">
        <f t="shared" si="0"/>
        <v>0</v>
      </c>
      <c r="S37" s="294">
        <f t="shared" si="1"/>
        <v>0</v>
      </c>
    </row>
    <row r="38" spans="1:19" ht="19" customHeight="1" x14ac:dyDescent="0.35">
      <c r="B38" s="410"/>
      <c r="C38" s="285" t="s">
        <v>119</v>
      </c>
      <c r="D38" s="260">
        <v>0</v>
      </c>
      <c r="E38" s="260">
        <v>0</v>
      </c>
      <c r="F38" s="260">
        <v>2</v>
      </c>
      <c r="G38" s="260">
        <v>0</v>
      </c>
      <c r="H38" s="260"/>
      <c r="I38" s="260"/>
      <c r="J38" s="319"/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5">
        <v>0</v>
      </c>
      <c r="R38" s="293">
        <f t="shared" si="0"/>
        <v>2</v>
      </c>
      <c r="S38" s="294">
        <f t="shared" si="1"/>
        <v>0</v>
      </c>
    </row>
    <row r="39" spans="1:19" ht="19" customHeight="1" thickBot="1" x14ac:dyDescent="0.4">
      <c r="B39" s="410"/>
      <c r="C39" s="349" t="s">
        <v>100</v>
      </c>
      <c r="D39" s="272">
        <v>0</v>
      </c>
      <c r="E39" s="272">
        <v>0</v>
      </c>
      <c r="F39" s="272">
        <v>0</v>
      </c>
      <c r="G39" s="272">
        <v>0</v>
      </c>
      <c r="H39" s="272"/>
      <c r="I39" s="272"/>
      <c r="J39" s="322"/>
      <c r="K39" s="264">
        <v>0</v>
      </c>
      <c r="L39" s="265">
        <v>0</v>
      </c>
      <c r="M39" s="265">
        <v>0</v>
      </c>
      <c r="N39" s="265">
        <v>0</v>
      </c>
      <c r="O39" s="265">
        <v>0</v>
      </c>
      <c r="P39" s="265">
        <v>0</v>
      </c>
      <c r="Q39" s="266">
        <v>0</v>
      </c>
      <c r="R39" s="293">
        <f t="shared" si="0"/>
        <v>0</v>
      </c>
      <c r="S39" s="294">
        <f t="shared" si="1"/>
        <v>0</v>
      </c>
    </row>
    <row r="40" spans="1:19" ht="19" customHeight="1" thickTop="1" x14ac:dyDescent="0.35">
      <c r="B40" s="398" t="s">
        <v>29</v>
      </c>
      <c r="C40" s="325" t="s">
        <v>104</v>
      </c>
      <c r="D40" s="326">
        <v>0</v>
      </c>
      <c r="E40" s="326">
        <v>0</v>
      </c>
      <c r="F40" s="326">
        <v>2</v>
      </c>
      <c r="G40" s="326">
        <v>3</v>
      </c>
      <c r="H40" s="326"/>
      <c r="I40" s="326"/>
      <c r="J40" s="327"/>
      <c r="K40" s="278">
        <v>0</v>
      </c>
      <c r="L40" s="279">
        <v>0</v>
      </c>
      <c r="M40" s="279">
        <v>0</v>
      </c>
      <c r="N40" s="279">
        <v>0</v>
      </c>
      <c r="O40" s="279">
        <v>0</v>
      </c>
      <c r="P40" s="279">
        <v>0</v>
      </c>
      <c r="Q40" s="280">
        <v>0</v>
      </c>
      <c r="R40" s="293">
        <f t="shared" si="0"/>
        <v>5</v>
      </c>
      <c r="S40" s="294">
        <f t="shared" si="1"/>
        <v>0</v>
      </c>
    </row>
    <row r="41" spans="1:19" ht="19" customHeight="1" x14ac:dyDescent="0.35">
      <c r="B41" s="399"/>
      <c r="C41" s="139" t="s">
        <v>103</v>
      </c>
      <c r="D41" s="260">
        <v>0</v>
      </c>
      <c r="E41" s="260">
        <v>0</v>
      </c>
      <c r="F41" s="260">
        <v>0</v>
      </c>
      <c r="G41" s="260">
        <v>0</v>
      </c>
      <c r="H41" s="260"/>
      <c r="I41" s="260"/>
      <c r="J41" s="319"/>
      <c r="K41" s="261">
        <v>0</v>
      </c>
      <c r="L41" s="262">
        <v>0</v>
      </c>
      <c r="M41" s="262">
        <v>0</v>
      </c>
      <c r="N41" s="262">
        <v>0</v>
      </c>
      <c r="O41" s="262">
        <v>0</v>
      </c>
      <c r="P41" s="262">
        <v>0</v>
      </c>
      <c r="Q41" s="263">
        <v>0</v>
      </c>
      <c r="R41" s="293">
        <f t="shared" si="0"/>
        <v>0</v>
      </c>
      <c r="S41" s="294">
        <f t="shared" si="1"/>
        <v>0</v>
      </c>
    </row>
    <row r="42" spans="1:19" ht="19" customHeight="1" x14ac:dyDescent="0.35">
      <c r="B42" s="399"/>
      <c r="C42" s="291" t="s">
        <v>115</v>
      </c>
      <c r="D42" s="260">
        <v>0</v>
      </c>
      <c r="E42" s="260">
        <v>0</v>
      </c>
      <c r="F42" s="260">
        <v>0</v>
      </c>
      <c r="G42" s="260">
        <v>0</v>
      </c>
      <c r="H42" s="260"/>
      <c r="I42" s="260"/>
      <c r="J42" s="319"/>
      <c r="K42" s="261">
        <v>0</v>
      </c>
      <c r="L42" s="262">
        <v>0</v>
      </c>
      <c r="M42" s="262">
        <v>0</v>
      </c>
      <c r="N42" s="262">
        <v>0</v>
      </c>
      <c r="O42" s="262">
        <v>0</v>
      </c>
      <c r="P42" s="262">
        <v>0</v>
      </c>
      <c r="Q42" s="263">
        <v>0</v>
      </c>
      <c r="R42" s="293">
        <f t="shared" si="0"/>
        <v>0</v>
      </c>
      <c r="S42" s="294">
        <f t="shared" si="1"/>
        <v>0</v>
      </c>
    </row>
    <row r="43" spans="1:19" ht="19" customHeight="1" thickBot="1" x14ac:dyDescent="0.4">
      <c r="B43" s="400"/>
      <c r="C43" s="328" t="s">
        <v>105</v>
      </c>
      <c r="D43" s="320">
        <v>0</v>
      </c>
      <c r="E43" s="320">
        <v>0</v>
      </c>
      <c r="F43" s="320">
        <v>0</v>
      </c>
      <c r="G43" s="320">
        <v>0</v>
      </c>
      <c r="H43" s="320"/>
      <c r="I43" s="320"/>
      <c r="J43" s="321"/>
      <c r="K43" s="264">
        <v>0</v>
      </c>
      <c r="L43" s="265">
        <v>0</v>
      </c>
      <c r="M43" s="265">
        <v>0</v>
      </c>
      <c r="N43" s="265">
        <v>0</v>
      </c>
      <c r="O43" s="265">
        <v>0</v>
      </c>
      <c r="P43" s="265">
        <v>0</v>
      </c>
      <c r="Q43" s="266">
        <v>0</v>
      </c>
      <c r="R43" s="293">
        <f t="shared" si="0"/>
        <v>0</v>
      </c>
      <c r="S43" s="294">
        <f t="shared" si="1"/>
        <v>0</v>
      </c>
    </row>
    <row r="44" spans="1:19" ht="16.5" thickTop="1" thickBot="1" x14ac:dyDescent="0.4">
      <c r="C44" s="63" t="s">
        <v>11</v>
      </c>
      <c r="D44" s="64">
        <f t="shared" ref="D44:S44" si="5">SUM(D3:D43)</f>
        <v>35</v>
      </c>
      <c r="E44" s="64">
        <f t="shared" si="5"/>
        <v>51</v>
      </c>
      <c r="F44" s="64">
        <f t="shared" si="5"/>
        <v>51</v>
      </c>
      <c r="G44" s="64">
        <f t="shared" si="5"/>
        <v>57</v>
      </c>
      <c r="H44" s="64">
        <f t="shared" si="5"/>
        <v>0</v>
      </c>
      <c r="I44" s="64">
        <f t="shared" si="5"/>
        <v>0</v>
      </c>
      <c r="J44" s="65">
        <f t="shared" si="5"/>
        <v>0</v>
      </c>
      <c r="K44" s="65">
        <f t="shared" si="5"/>
        <v>0</v>
      </c>
      <c r="L44" s="64">
        <f t="shared" si="5"/>
        <v>0</v>
      </c>
      <c r="M44" s="64">
        <f t="shared" si="5"/>
        <v>0</v>
      </c>
      <c r="N44" s="64">
        <f t="shared" si="5"/>
        <v>0</v>
      </c>
      <c r="O44" s="64">
        <f t="shared" si="5"/>
        <v>0</v>
      </c>
      <c r="P44" s="64">
        <f t="shared" si="5"/>
        <v>0</v>
      </c>
      <c r="Q44" s="66">
        <f t="shared" si="5"/>
        <v>0</v>
      </c>
      <c r="R44" s="67">
        <f t="shared" si="5"/>
        <v>194</v>
      </c>
      <c r="S44" s="68">
        <f t="shared" si="5"/>
        <v>0</v>
      </c>
    </row>
    <row r="46" spans="1:19" ht="15.5" x14ac:dyDescent="0.35">
      <c r="A46" s="292"/>
      <c r="B46" s="11"/>
      <c r="C46" s="11"/>
      <c r="J46" s="13"/>
      <c r="K46" s="13"/>
      <c r="L46" s="13"/>
      <c r="M46" s="13"/>
      <c r="N46" s="13"/>
      <c r="O46" s="13"/>
      <c r="P46" s="13"/>
    </row>
  </sheetData>
  <mergeCells count="11">
    <mergeCell ref="S1:S2"/>
    <mergeCell ref="D1:J1"/>
    <mergeCell ref="K1:Q1"/>
    <mergeCell ref="B40:B43"/>
    <mergeCell ref="B18:B21"/>
    <mergeCell ref="R1:R2"/>
    <mergeCell ref="B7:B17"/>
    <mergeCell ref="B3:B6"/>
    <mergeCell ref="B22:B27"/>
    <mergeCell ref="B28:B33"/>
    <mergeCell ref="B34:B39"/>
  </mergeCells>
  <phoneticPr fontId="7" type="noConversion"/>
  <pageMargins left="0.7" right="0.7" top="0.75" bottom="0.75" header="0.3" footer="0.3"/>
  <pageSetup orientation="portrait" r:id="rId1"/>
  <ignoredErrors>
    <ignoredError sqref="S1:S2 K1:Q1 A47:C48 D48 F48:Q50 D47:Q47 S47:T51 R1:R2 C46:D46 I46:T46 A44:T45 F46:G46 G51:Q51 R17:S43 R6:S15 R3:S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2" sqref="C32:F32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57" t="s">
        <v>21</v>
      </c>
      <c r="C3" s="15">
        <f>SUM('Sheet1 (3)'!K4:K7)</f>
        <v>326</v>
      </c>
      <c r="D3" s="15">
        <f>SUM('Sheet1 (3)'!M4:M7)</f>
        <v>1</v>
      </c>
      <c r="E3" s="15">
        <f>SUM('Sheet1 (3)'!F4:F7)</f>
        <v>3</v>
      </c>
      <c r="F3" s="15">
        <f>SUM('Sheet1 (3)'!D4:D7)</f>
        <v>3</v>
      </c>
      <c r="G3" s="15">
        <f>SUM('Sheet1 (3)'!H4:H7)</f>
        <v>0</v>
      </c>
      <c r="H3" s="45">
        <v>0</v>
      </c>
      <c r="I3" s="13">
        <f>Table2[[#This Row],[Casos 24h]]/$E$14</f>
        <v>5.2631578947368418E-2</v>
      </c>
      <c r="J3" s="13">
        <f t="shared" ref="J3:J14" si="0">C3/$C$14</f>
        <v>2.9088962255733024E-2</v>
      </c>
    </row>
    <row r="4" spans="2:11" x14ac:dyDescent="0.35">
      <c r="B4" s="257" t="s">
        <v>22</v>
      </c>
      <c r="C4" s="15">
        <f>SUM('Sheet1 (3)'!K8:K18)</f>
        <v>2217</v>
      </c>
      <c r="D4" s="15">
        <f>SUM('Sheet1 (3)'!M8:M18)</f>
        <v>7</v>
      </c>
      <c r="E4" s="15">
        <f>SUM('Sheet1 (3)'!F8:F18)</f>
        <v>9</v>
      </c>
      <c r="F4" s="15">
        <f>SUM('Sheet1 (3)'!D8:D18)</f>
        <v>8</v>
      </c>
      <c r="G4" s="15">
        <f>SUM('Sheet1 (3)'!H8:H18)</f>
        <v>0</v>
      </c>
      <c r="H4" s="15">
        <f>SUM('Sheet1 (3)'!N8:N12)</f>
        <v>2</v>
      </c>
      <c r="I4" s="13">
        <f>Table2[[#This Row],[Casos 24h]]/$E$14</f>
        <v>0.15789473684210525</v>
      </c>
      <c r="J4" s="13">
        <f t="shared" si="0"/>
        <v>0.19782278932809852</v>
      </c>
    </row>
    <row r="5" spans="2:11" x14ac:dyDescent="0.35">
      <c r="B5" s="257" t="s">
        <v>23</v>
      </c>
      <c r="C5" s="15">
        <f>SUM('Sheet1 (3)'!K35:K40)</f>
        <v>1180</v>
      </c>
      <c r="D5" s="15">
        <f>SUM('Sheet1 (3)'!M35:M40)</f>
        <v>1</v>
      </c>
      <c r="E5" s="15">
        <f>SUM('Sheet1 (3)'!F35:F40)</f>
        <v>4</v>
      </c>
      <c r="F5" s="15">
        <f>SUM('Sheet1 (3)'!D35:D40)</f>
        <v>3</v>
      </c>
      <c r="G5" s="15">
        <f>SUM('Sheet1 (3)'!H35:H40)</f>
        <v>0</v>
      </c>
      <c r="H5" s="15">
        <f>SUM('Sheet1 (3)'!N36:N41)</f>
        <v>7</v>
      </c>
      <c r="I5" s="13">
        <f>Table2[[#This Row],[Casos 24h]]/$E$14</f>
        <v>7.0175438596491224E-2</v>
      </c>
      <c r="J5" s="13">
        <f t="shared" si="0"/>
        <v>0.10529133577228518</v>
      </c>
    </row>
    <row r="6" spans="2:11" x14ac:dyDescent="0.35">
      <c r="B6" s="257" t="s">
        <v>29</v>
      </c>
      <c r="C6" s="15">
        <f>SUM('Sheet1 (3)'!K41:K44)</f>
        <v>96</v>
      </c>
      <c r="D6" s="15">
        <f>SUM('Sheet1 (3)'!M41:M44)</f>
        <v>3</v>
      </c>
      <c r="E6" s="15">
        <f>SUM('Sheet1 (3)'!F41:F44)</f>
        <v>3</v>
      </c>
      <c r="F6" s="15">
        <f>SUM('Sheet1 (3)'!D41:D44)</f>
        <v>3</v>
      </c>
      <c r="G6" s="15">
        <f>SUM('Sheet1 (3)'!H41:H44)</f>
        <v>0</v>
      </c>
      <c r="H6" s="15">
        <v>0</v>
      </c>
      <c r="I6" s="13">
        <f>Table2[[#This Row],[Casos 24h]]/$E$14</f>
        <v>5.2631578947368418E-2</v>
      </c>
      <c r="J6" s="13">
        <f t="shared" si="0"/>
        <v>8.5660747746943867E-3</v>
      </c>
    </row>
    <row r="7" spans="2:11" x14ac:dyDescent="0.35">
      <c r="B7" s="257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57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57" t="s">
        <v>33</v>
      </c>
      <c r="C9" s="15">
        <f>SUM('Sheet1 (3)'!K19:K22)</f>
        <v>1839</v>
      </c>
      <c r="D9" s="15">
        <f>SUM('Sheet1 (3)'!M19:M22)</f>
        <v>1</v>
      </c>
      <c r="E9" s="15">
        <f>SUM('Sheet1 (3)'!F19:F22)</f>
        <v>13</v>
      </c>
      <c r="F9" s="15">
        <f>SUM('Sheet1 (3)'!D19:D22)</f>
        <v>13</v>
      </c>
      <c r="G9" s="15">
        <f>SUM('Sheet1 (3)'!H19:H22)</f>
        <v>0</v>
      </c>
      <c r="H9" s="15">
        <f>SUM('Sheet1 (3)'!N19:N23)</f>
        <v>10</v>
      </c>
      <c r="I9" s="13">
        <f>Table2[[#This Row],[Casos 24h]]/$E$14</f>
        <v>0.22807017543859648</v>
      </c>
      <c r="J9" s="13">
        <f t="shared" si="0"/>
        <v>0.16409386990273936</v>
      </c>
      <c r="K9" s="13"/>
    </row>
    <row r="10" spans="2:11" x14ac:dyDescent="0.35">
      <c r="B10" s="257" t="s">
        <v>39</v>
      </c>
      <c r="C10" s="15">
        <f>SUM('Sheet1 (3)'!K23:K28)</f>
        <v>1965</v>
      </c>
      <c r="D10" s="15">
        <f>SUM('Sheet1 (3)'!M23:M28)</f>
        <v>1</v>
      </c>
      <c r="E10" s="15">
        <f>SUM('Sheet1 (3)'!F23:F28)</f>
        <v>3</v>
      </c>
      <c r="F10" s="15">
        <f>SUM('Sheet1 (3)'!D23:D28)</f>
        <v>3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5.2631578947368418E-2</v>
      </c>
      <c r="J10" s="13">
        <f t="shared" si="0"/>
        <v>0.17533684304452574</v>
      </c>
    </row>
    <row r="11" spans="2:11" x14ac:dyDescent="0.35">
      <c r="B11" s="257" t="s">
        <v>53</v>
      </c>
      <c r="C11" s="15">
        <f>SUM('Sheet1 (3)'!K29:K34)</f>
        <v>3584</v>
      </c>
      <c r="D11" s="15">
        <f>SUM('Sheet1 (3)'!M29:M34)</f>
        <v>12</v>
      </c>
      <c r="E11" s="15">
        <f>SUM('Sheet1 (3)'!F29:F34)</f>
        <v>22</v>
      </c>
      <c r="F11" s="15">
        <f>SUM('Sheet1 (3)'!D29:D34)</f>
        <v>22</v>
      </c>
      <c r="G11" s="15">
        <f>SUM('Sheet1 (3)'!H29:H34)</f>
        <v>0</v>
      </c>
      <c r="H11" s="15">
        <f>SUM('Sheet1 (3)'!N30:N30)</f>
        <v>1</v>
      </c>
      <c r="I11" s="13">
        <f>Table2[[#This Row],[Casos 24h]]/$E$14</f>
        <v>0.38596491228070173</v>
      </c>
      <c r="J11" s="13">
        <f t="shared" si="0"/>
        <v>0.31980012492192378</v>
      </c>
    </row>
    <row r="12" spans="2:11" x14ac:dyDescent="0.35">
      <c r="B12" s="257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57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35">
      <c r="B14" s="258" t="s">
        <v>11</v>
      </c>
      <c r="C14" s="256">
        <f>SUM(C3:C13)</f>
        <v>11207</v>
      </c>
      <c r="D14" s="256">
        <f>SUM(D3:D13)</f>
        <v>26</v>
      </c>
      <c r="E14" s="256">
        <f t="shared" ref="E14:G14" si="1">SUM(E3:E13)</f>
        <v>57</v>
      </c>
      <c r="F14" s="256">
        <f t="shared" si="1"/>
        <v>55</v>
      </c>
      <c r="G14" s="256">
        <f t="shared" si="1"/>
        <v>0</v>
      </c>
      <c r="H14" s="23">
        <f t="shared" ref="H14" si="2">SUM(H3:H13)</f>
        <v>20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06'!#REF!)</f>
        <v>#REF!</v>
      </c>
      <c r="D18" s="15" t="e">
        <f>SUM('Week 06'!#REF!)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06'!#REF!)</f>
        <v>#REF!</v>
      </c>
      <c r="D19" s="15" t="e">
        <f>SUM('Week 06'!#REF!)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06'!#REF!)</f>
        <v>#REF!</v>
      </c>
      <c r="D20" s="15" t="e">
        <f>SUM('Week 06'!#REF!)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06'!#REF!)</f>
        <v>#REF!</v>
      </c>
      <c r="D21" s="15" t="e">
        <f>SUM('Week 06'!#REF!)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06'!#REF!)</f>
        <v>#REF!</v>
      </c>
      <c r="D22" s="15" t="e">
        <f>SUM('Week 06'!#REF!)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06'!#REF!)</f>
        <v>#REF!</v>
      </c>
      <c r="D23" s="15" t="e">
        <f>SUM('Week 06'!#REF!)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06'!#REF!)</f>
        <v>#REF!</v>
      </c>
      <c r="D24" s="15" t="e">
        <f>SUM('Week 06'!#REF!)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06'!#REF!)</f>
        <v>#REF!</v>
      </c>
      <c r="D25" s="15" t="e">
        <f>SUM('Week 06'!#REF!)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06'!#REF!)</f>
        <v>#REF!</v>
      </c>
      <c r="D26" s="16" t="e">
        <f>'Week 06'!#REF!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06'!#REF!</f>
        <v>#REF!</v>
      </c>
      <c r="D27" s="15" t="e">
        <f>'Week 06'!#REF!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42</v>
      </c>
      <c r="E32" s="33" t="s">
        <v>60</v>
      </c>
      <c r="F32" s="33" t="s">
        <v>58</v>
      </c>
    </row>
    <row r="33" spans="2:6" x14ac:dyDescent="0.35">
      <c r="B33" s="27" t="s">
        <v>21</v>
      </c>
      <c r="C33" s="28">
        <f t="shared" ref="C33:C43" si="4">C3</f>
        <v>326</v>
      </c>
      <c r="D33" s="28">
        <f>E3</f>
        <v>3</v>
      </c>
      <c r="E33" s="28">
        <f>D3</f>
        <v>1</v>
      </c>
      <c r="F33" s="34">
        <f>IFERROR(E33/C33,"0%")</f>
        <v>3.0674846625766872E-3</v>
      </c>
    </row>
    <row r="34" spans="2:6" x14ac:dyDescent="0.35">
      <c r="B34" s="29" t="s">
        <v>22</v>
      </c>
      <c r="C34" s="28">
        <f t="shared" si="4"/>
        <v>2217</v>
      </c>
      <c r="D34" s="28">
        <f t="shared" ref="D34:D43" si="5">E4</f>
        <v>9</v>
      </c>
      <c r="E34" s="28">
        <f t="shared" ref="E34:E43" si="6">D4</f>
        <v>7</v>
      </c>
      <c r="F34" s="34">
        <f t="shared" ref="F34:F44" si="7">IFERROR(E34/C34,"0%")</f>
        <v>3.1574199368516014E-3</v>
      </c>
    </row>
    <row r="35" spans="2:6" x14ac:dyDescent="0.35">
      <c r="B35" s="27" t="s">
        <v>23</v>
      </c>
      <c r="C35" s="28">
        <f t="shared" si="4"/>
        <v>1180</v>
      </c>
      <c r="D35" s="28">
        <f t="shared" si="5"/>
        <v>4</v>
      </c>
      <c r="E35" s="28">
        <f t="shared" si="6"/>
        <v>1</v>
      </c>
      <c r="F35" s="34">
        <f t="shared" si="7"/>
        <v>8.4745762711864404E-4</v>
      </c>
    </row>
    <row r="36" spans="2:6" x14ac:dyDescent="0.35">
      <c r="B36" s="29" t="s">
        <v>29</v>
      </c>
      <c r="C36" s="28">
        <f t="shared" si="4"/>
        <v>96</v>
      </c>
      <c r="D36" s="28">
        <f t="shared" si="5"/>
        <v>3</v>
      </c>
      <c r="E36" s="28">
        <f t="shared" si="6"/>
        <v>3</v>
      </c>
      <c r="F36" s="34">
        <f t="shared" si="7"/>
        <v>3.125E-2</v>
      </c>
    </row>
    <row r="37" spans="2:6" x14ac:dyDescent="0.35">
      <c r="B37" s="27" t="s">
        <v>24</v>
      </c>
      <c r="C37" s="28">
        <f t="shared" si="4"/>
        <v>0</v>
      </c>
      <c r="D37" s="28">
        <f t="shared" si="5"/>
        <v>0</v>
      </c>
      <c r="E37" s="28">
        <f t="shared" si="6"/>
        <v>0</v>
      </c>
      <c r="F37" s="34" t="str">
        <f t="shared" si="7"/>
        <v>0%</v>
      </c>
    </row>
    <row r="38" spans="2:6" x14ac:dyDescent="0.35">
      <c r="B38" s="29" t="s">
        <v>34</v>
      </c>
      <c r="C38" s="28">
        <f t="shared" si="4"/>
        <v>0</v>
      </c>
      <c r="D38" s="28">
        <f t="shared" si="5"/>
        <v>0</v>
      </c>
      <c r="E38" s="28">
        <f t="shared" si="6"/>
        <v>0</v>
      </c>
      <c r="F38" s="34" t="str">
        <f t="shared" si="7"/>
        <v>0%</v>
      </c>
    </row>
    <row r="39" spans="2:6" x14ac:dyDescent="0.35">
      <c r="B39" s="27" t="s">
        <v>33</v>
      </c>
      <c r="C39" s="28">
        <f t="shared" si="4"/>
        <v>1839</v>
      </c>
      <c r="D39" s="28">
        <f t="shared" si="5"/>
        <v>13</v>
      </c>
      <c r="E39" s="28">
        <f t="shared" si="6"/>
        <v>1</v>
      </c>
      <c r="F39" s="34">
        <f t="shared" si="7"/>
        <v>5.4377379010331697E-4</v>
      </c>
    </row>
    <row r="40" spans="2:6" x14ac:dyDescent="0.35">
      <c r="B40" s="29" t="s">
        <v>39</v>
      </c>
      <c r="C40" s="28">
        <f t="shared" si="4"/>
        <v>1965</v>
      </c>
      <c r="D40" s="28">
        <f t="shared" si="5"/>
        <v>3</v>
      </c>
      <c r="E40" s="28">
        <f t="shared" si="6"/>
        <v>1</v>
      </c>
      <c r="F40" s="34">
        <f t="shared" si="7"/>
        <v>5.0890585241730279E-4</v>
      </c>
    </row>
    <row r="41" spans="2:6" x14ac:dyDescent="0.35">
      <c r="B41" s="27" t="s">
        <v>53</v>
      </c>
      <c r="C41" s="28">
        <f t="shared" si="4"/>
        <v>3584</v>
      </c>
      <c r="D41" s="28">
        <f t="shared" si="5"/>
        <v>22</v>
      </c>
      <c r="E41" s="28">
        <f t="shared" si="6"/>
        <v>12</v>
      </c>
      <c r="F41" s="34">
        <f t="shared" si="7"/>
        <v>3.3482142857142855E-3</v>
      </c>
    </row>
    <row r="42" spans="2:6" x14ac:dyDescent="0.35">
      <c r="B42" s="29" t="s">
        <v>56</v>
      </c>
      <c r="C42" s="28">
        <f t="shared" si="4"/>
        <v>0</v>
      </c>
      <c r="D42" s="28">
        <f t="shared" si="5"/>
        <v>0</v>
      </c>
      <c r="E42" s="28">
        <f t="shared" si="6"/>
        <v>0</v>
      </c>
      <c r="F42" s="34" t="str">
        <f t="shared" si="7"/>
        <v>0%</v>
      </c>
    </row>
    <row r="43" spans="2:6" x14ac:dyDescent="0.35">
      <c r="B43" s="29" t="s">
        <v>67</v>
      </c>
      <c r="C43" s="28">
        <f t="shared" si="4"/>
        <v>0</v>
      </c>
      <c r="D43" s="28">
        <f t="shared" si="5"/>
        <v>0</v>
      </c>
      <c r="E43" s="28">
        <f t="shared" si="6"/>
        <v>0</v>
      </c>
      <c r="F43" s="34" t="str">
        <f t="shared" si="7"/>
        <v>0%</v>
      </c>
    </row>
    <row r="44" spans="2:6" x14ac:dyDescent="0.35">
      <c r="B44" s="30" t="s">
        <v>11</v>
      </c>
      <c r="C44" s="31">
        <f>SUM(C33:C43)</f>
        <v>11207</v>
      </c>
      <c r="D44" s="31">
        <f t="shared" ref="D44:E44" si="8">SUM(D33:D42)</f>
        <v>57</v>
      </c>
      <c r="E44" s="31">
        <f t="shared" si="8"/>
        <v>26</v>
      </c>
      <c r="F44" s="35">
        <f t="shared" si="7"/>
        <v>2.3199785848130633E-3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5"/>
  <sheetViews>
    <sheetView tabSelected="1" zoomScale="87" zoomScaleNormal="87" workbookViewId="0">
      <pane xSplit="3" ySplit="3" topLeftCell="G41" activePane="bottomRight" state="frozen"/>
      <selection pane="topRight" activeCell="D1" sqref="D1"/>
      <selection pane="bottomLeft" activeCell="A6" sqref="A6"/>
      <selection pane="bottomRight" activeCell="U9" sqref="U9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85" t="s">
        <v>41</v>
      </c>
      <c r="C2" s="376" t="s">
        <v>30</v>
      </c>
      <c r="D2" s="376" t="s">
        <v>1</v>
      </c>
      <c r="E2" s="376"/>
      <c r="F2" s="376"/>
      <c r="G2" s="376"/>
      <c r="H2" s="376"/>
      <c r="I2" s="376" t="s">
        <v>2</v>
      </c>
      <c r="J2" s="376"/>
      <c r="K2" s="376"/>
      <c r="L2" s="376"/>
      <c r="M2" s="376"/>
      <c r="N2" s="376" t="s">
        <v>3</v>
      </c>
      <c r="O2" s="377" t="s">
        <v>84</v>
      </c>
      <c r="P2" s="377" t="s">
        <v>85</v>
      </c>
      <c r="Q2" s="376" t="s">
        <v>4</v>
      </c>
      <c r="R2" s="376" t="s">
        <v>31</v>
      </c>
      <c r="S2" s="378" t="s">
        <v>32</v>
      </c>
      <c r="W2" s="375"/>
      <c r="X2" s="375"/>
      <c r="Y2" s="39"/>
    </row>
    <row r="3" spans="2:30" ht="19.5" customHeight="1" thickBot="1" x14ac:dyDescent="0.4">
      <c r="B3" s="386"/>
      <c r="C3" s="377"/>
      <c r="D3" s="125" t="s">
        <v>5</v>
      </c>
      <c r="E3" s="125" t="s">
        <v>52</v>
      </c>
      <c r="F3" s="125" t="s">
        <v>40</v>
      </c>
      <c r="G3" s="125" t="s">
        <v>6</v>
      </c>
      <c r="H3" s="125" t="s">
        <v>7</v>
      </c>
      <c r="I3" s="125" t="s">
        <v>5</v>
      </c>
      <c r="J3" s="125" t="s">
        <v>52</v>
      </c>
      <c r="K3" s="125" t="s">
        <v>40</v>
      </c>
      <c r="L3" s="125" t="s">
        <v>6</v>
      </c>
      <c r="M3" s="125" t="s">
        <v>7</v>
      </c>
      <c r="N3" s="376"/>
      <c r="O3" s="412"/>
      <c r="P3" s="412"/>
      <c r="Q3" s="376"/>
      <c r="R3" s="376"/>
      <c r="S3" s="378"/>
      <c r="W3" s="375"/>
      <c r="X3" s="375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19" t="s">
        <v>21</v>
      </c>
      <c r="C4" s="177" t="s">
        <v>93</v>
      </c>
      <c r="D4" s="123">
        <f>'Sheet1 (3)'!D4</f>
        <v>0</v>
      </c>
      <c r="E4" s="123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181</v>
      </c>
      <c r="J4" s="60">
        <f>'Sheet1 (3)'!J4</f>
        <v>0</v>
      </c>
      <c r="K4" s="60">
        <f>'Sheet1 (3)'!K4</f>
        <v>181</v>
      </c>
      <c r="L4" s="60">
        <f>'Sheet1 (3)'!L4</f>
        <v>181</v>
      </c>
      <c r="M4" s="60">
        <f>'Sheet1 (3)'!M4</f>
        <v>0</v>
      </c>
      <c r="N4" s="60">
        <f>'Sheet1 (3)'!N4</f>
        <v>0</v>
      </c>
      <c r="O4" s="185">
        <v>20</v>
      </c>
      <c r="P4" s="187">
        <f t="shared" ref="P4:P8" si="0">N4/O4</f>
        <v>0</v>
      </c>
      <c r="Q4" s="189">
        <f t="shared" ref="Q4:Q8" si="1">M4/K4</f>
        <v>0</v>
      </c>
      <c r="R4" s="89">
        <f>VLOOKUP(C4,'Sheet1 (3)'!C:P,14,0)</f>
        <v>336264.32329028018</v>
      </c>
      <c r="S4" s="61">
        <f t="shared" ref="S4:S10" si="2">(K4/R4)*100000</f>
        <v>53.826703418593638</v>
      </c>
      <c r="W4" s="39"/>
      <c r="X4" s="39"/>
      <c r="Y4" s="39"/>
    </row>
    <row r="5" spans="2:30" ht="19.5" customHeight="1" x14ac:dyDescent="0.35">
      <c r="B5" s="420"/>
      <c r="C5" s="91" t="s">
        <v>96</v>
      </c>
      <c r="D5" s="353">
        <f>'Sheet1 (3)'!D5</f>
        <v>0</v>
      </c>
      <c r="E5" s="353">
        <f>'Sheet1 (3)'!E5</f>
        <v>0</v>
      </c>
      <c r="F5" s="353">
        <f>'Sheet1 (3)'!F5</f>
        <v>0</v>
      </c>
      <c r="G5" s="353">
        <f>'Sheet1 (3)'!G5</f>
        <v>0</v>
      </c>
      <c r="H5" s="353">
        <f>'Sheet1 (3)'!H5</f>
        <v>0</v>
      </c>
      <c r="I5" s="353">
        <f>'Sheet1 (3)'!I5</f>
        <v>44</v>
      </c>
      <c r="J5" s="353">
        <f>'Sheet1 (3)'!J5</f>
        <v>0</v>
      </c>
      <c r="K5" s="353">
        <f>'Sheet1 (3)'!K5</f>
        <v>44</v>
      </c>
      <c r="L5" s="353">
        <f>'Sheet1 (3)'!L5</f>
        <v>43</v>
      </c>
      <c r="M5" s="353">
        <f>'Sheet1 (3)'!M5</f>
        <v>1</v>
      </c>
      <c r="N5" s="353">
        <f>'Sheet1 (3)'!N5</f>
        <v>0</v>
      </c>
      <c r="O5" s="354">
        <v>16</v>
      </c>
      <c r="P5" s="355">
        <f t="shared" ref="P5" si="3">N5/O5</f>
        <v>0</v>
      </c>
      <c r="Q5" s="356">
        <f t="shared" ref="Q5" si="4">M5/K5</f>
        <v>2.2727272727272728E-2</v>
      </c>
      <c r="R5" s="357">
        <f>VLOOKUP(C5,'Sheet1 (3)'!C:P,14,0)</f>
        <v>52060.454851553091</v>
      </c>
      <c r="S5" s="358">
        <f t="shared" si="2"/>
        <v>84.517125571536141</v>
      </c>
      <c r="W5" s="39"/>
      <c r="X5" s="39"/>
      <c r="Y5" s="39"/>
    </row>
    <row r="6" spans="2:30" ht="19.5" customHeight="1" x14ac:dyDescent="0.35">
      <c r="B6" s="420"/>
      <c r="C6" s="167" t="s">
        <v>123</v>
      </c>
      <c r="D6" s="160">
        <f>'Sheet1 (3)'!D6</f>
        <v>3</v>
      </c>
      <c r="E6" s="160">
        <f>'Sheet1 (3)'!E6</f>
        <v>0</v>
      </c>
      <c r="F6" s="160">
        <f>'Sheet1 (3)'!F6</f>
        <v>3</v>
      </c>
      <c r="G6" s="160">
        <f>'Sheet1 (3)'!G6</f>
        <v>1</v>
      </c>
      <c r="H6" s="160">
        <f>'Sheet1 (3)'!H6</f>
        <v>0</v>
      </c>
      <c r="I6" s="160">
        <f>'Sheet1 (3)'!I6</f>
        <v>11</v>
      </c>
      <c r="J6" s="160">
        <f>'Sheet1 (3)'!J6</f>
        <v>0</v>
      </c>
      <c r="K6" s="160">
        <f>'Sheet1 (3)'!K6</f>
        <v>11</v>
      </c>
      <c r="L6" s="160">
        <f>'Sheet1 (3)'!L6</f>
        <v>7</v>
      </c>
      <c r="M6" s="160">
        <f>'Sheet1 (3)'!M6</f>
        <v>0</v>
      </c>
      <c r="N6" s="160">
        <f>'Sheet1 (3)'!N6</f>
        <v>4</v>
      </c>
      <c r="O6" s="193">
        <v>6</v>
      </c>
      <c r="P6" s="194">
        <f t="shared" ref="P6" si="5">N6/O6</f>
        <v>0.66666666666666663</v>
      </c>
      <c r="Q6" s="195">
        <f t="shared" ref="Q6" si="6">M6/K6</f>
        <v>0</v>
      </c>
      <c r="R6" s="196">
        <f>VLOOKUP(C6,'Sheet1 (3)'!C:P,14,0)</f>
        <v>361570.56231525762</v>
      </c>
      <c r="S6" s="192">
        <f t="shared" ref="S6" si="7">(K6/R6)*100000</f>
        <v>3.0422830690538825</v>
      </c>
      <c r="W6" s="39"/>
      <c r="X6" s="39"/>
      <c r="Y6" s="39"/>
    </row>
    <row r="7" spans="2:30" ht="19.5" customHeight="1" thickBot="1" x14ac:dyDescent="0.4">
      <c r="B7" s="420"/>
      <c r="C7" s="182" t="s">
        <v>94</v>
      </c>
      <c r="D7" s="124">
        <f>'Sheet1 (3)'!D7</f>
        <v>0</v>
      </c>
      <c r="E7" s="124">
        <f>'Sheet1 (3)'!E7</f>
        <v>0</v>
      </c>
      <c r="F7" s="81">
        <f>'Sheet1 (3)'!F7</f>
        <v>0</v>
      </c>
      <c r="G7" s="81">
        <f>'Sheet1 (3)'!G7</f>
        <v>1</v>
      </c>
      <c r="H7" s="81">
        <f>'Sheet1 (3)'!H7</f>
        <v>0</v>
      </c>
      <c r="I7" s="81">
        <f>'Sheet1 (3)'!I7</f>
        <v>89</v>
      </c>
      <c r="J7" s="81">
        <f>'Sheet1 (3)'!J7</f>
        <v>1</v>
      </c>
      <c r="K7" s="81">
        <f>'Sheet1 (3)'!K7</f>
        <v>90</v>
      </c>
      <c r="L7" s="81">
        <f>'Sheet1 (3)'!L7</f>
        <v>87</v>
      </c>
      <c r="M7" s="81">
        <f>'Sheet1 (3)'!M7</f>
        <v>0</v>
      </c>
      <c r="N7" s="81">
        <f>'Sheet1 (3)'!N7</f>
        <v>3</v>
      </c>
      <c r="O7" s="186">
        <v>4</v>
      </c>
      <c r="P7" s="188">
        <f t="shared" si="0"/>
        <v>0.75</v>
      </c>
      <c r="Q7" s="190">
        <f t="shared" si="1"/>
        <v>0</v>
      </c>
      <c r="R7" s="184">
        <f>VLOOKUP(C7,'Sheet1 (3)'!C:P,14,0)</f>
        <v>94353.671419741513</v>
      </c>
      <c r="S7" s="104">
        <f t="shared" si="2"/>
        <v>95.385795428803419</v>
      </c>
      <c r="W7" s="39"/>
      <c r="X7" s="39"/>
      <c r="Y7" s="39"/>
    </row>
    <row r="8" spans="2:30" ht="19.5" customHeight="1" thickBot="1" x14ac:dyDescent="0.4">
      <c r="B8" s="421"/>
      <c r="C8" s="162" t="s">
        <v>95</v>
      </c>
      <c r="D8" s="161">
        <f t="shared" ref="D8:E8" si="8">SUM(D4:D7)</f>
        <v>3</v>
      </c>
      <c r="E8" s="161">
        <f t="shared" si="8"/>
        <v>0</v>
      </c>
      <c r="F8" s="161">
        <f>SUM(F4:F7)</f>
        <v>3</v>
      </c>
      <c r="G8" s="161">
        <f t="shared" ref="G8:O8" si="9">SUM(G4:G7)</f>
        <v>2</v>
      </c>
      <c r="H8" s="161">
        <f t="shared" si="9"/>
        <v>0</v>
      </c>
      <c r="I8" s="161">
        <f t="shared" si="9"/>
        <v>325</v>
      </c>
      <c r="J8" s="161">
        <f t="shared" si="9"/>
        <v>1</v>
      </c>
      <c r="K8" s="161">
        <f t="shared" si="9"/>
        <v>326</v>
      </c>
      <c r="L8" s="161">
        <f t="shared" si="9"/>
        <v>318</v>
      </c>
      <c r="M8" s="161">
        <f t="shared" si="9"/>
        <v>1</v>
      </c>
      <c r="N8" s="161">
        <f t="shared" si="9"/>
        <v>7</v>
      </c>
      <c r="O8" s="161">
        <f t="shared" si="9"/>
        <v>46</v>
      </c>
      <c r="P8" s="163">
        <f t="shared" si="0"/>
        <v>0.15217391304347827</v>
      </c>
      <c r="Q8" s="164">
        <f t="shared" si="1"/>
        <v>3.0674846625766872E-3</v>
      </c>
      <c r="R8" s="165">
        <v>2202817</v>
      </c>
      <c r="S8" s="166">
        <f t="shared" si="2"/>
        <v>14.799232074203168</v>
      </c>
      <c r="W8" s="39"/>
      <c r="X8" s="39"/>
      <c r="Y8" s="39"/>
    </row>
    <row r="9" spans="2:30" ht="19" customHeight="1" x14ac:dyDescent="0.35">
      <c r="B9" s="416" t="s">
        <v>22</v>
      </c>
      <c r="C9" s="173" t="s">
        <v>113</v>
      </c>
      <c r="D9" s="122">
        <f>'Sheet1 (3)'!D8</f>
        <v>0</v>
      </c>
      <c r="E9" s="122">
        <f>'Sheet1 (3)'!E8</f>
        <v>0</v>
      </c>
      <c r="F9" s="122">
        <f>'Sheet1 (3)'!F8</f>
        <v>0</v>
      </c>
      <c r="G9" s="122">
        <f>'Sheet1 (3)'!G8</f>
        <v>0</v>
      </c>
      <c r="H9" s="122">
        <f>'Sheet1 (3)'!H8</f>
        <v>0</v>
      </c>
      <c r="I9" s="122">
        <f>'Sheet1 (3)'!I8</f>
        <v>77</v>
      </c>
      <c r="J9" s="122">
        <f>'Sheet1 (3)'!J8</f>
        <v>296</v>
      </c>
      <c r="K9" s="122">
        <f>'Sheet1 (3)'!K8</f>
        <v>373</v>
      </c>
      <c r="L9" s="122">
        <f>'Sheet1 (3)'!L8</f>
        <v>373</v>
      </c>
      <c r="M9" s="122">
        <f>'Sheet1 (3)'!M8</f>
        <v>0</v>
      </c>
      <c r="N9" s="122">
        <f>'Sheet1 (3)'!N8</f>
        <v>0</v>
      </c>
      <c r="O9" s="141">
        <v>6</v>
      </c>
      <c r="P9" s="191">
        <f t="shared" ref="P9:P46" si="10">N9/O9</f>
        <v>0</v>
      </c>
      <c r="Q9" s="176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35">
      <c r="B10" s="417"/>
      <c r="C10" s="167" t="s">
        <v>121</v>
      </c>
      <c r="D10" s="88">
        <f>'Sheet1 (3)'!D9</f>
        <v>2</v>
      </c>
      <c r="E10" s="88">
        <f>'Sheet1 (3)'!E9</f>
        <v>0</v>
      </c>
      <c r="F10" s="88">
        <f>'Sheet1 (3)'!F9</f>
        <v>2</v>
      </c>
      <c r="G10" s="88">
        <f>'Sheet1 (3)'!G9</f>
        <v>0</v>
      </c>
      <c r="H10" s="88">
        <f>'Sheet1 (3)'!H9</f>
        <v>0</v>
      </c>
      <c r="I10" s="88">
        <f>'Sheet1 (3)'!I9</f>
        <v>179</v>
      </c>
      <c r="J10" s="88">
        <f>'Sheet1 (3)'!J9</f>
        <v>18</v>
      </c>
      <c r="K10" s="88">
        <f>'Sheet1 (3)'!K9</f>
        <v>197</v>
      </c>
      <c r="L10" s="88">
        <f>'Sheet1 (3)'!L9</f>
        <v>192</v>
      </c>
      <c r="M10" s="88">
        <f>'Sheet1 (3)'!M9</f>
        <v>3</v>
      </c>
      <c r="N10" s="88">
        <f>'Sheet1 (3)'!N9</f>
        <v>2</v>
      </c>
      <c r="O10" s="127">
        <v>6</v>
      </c>
      <c r="P10" s="128">
        <f t="shared" si="10"/>
        <v>0.33333333333333331</v>
      </c>
      <c r="Q10" s="42">
        <f t="shared" si="11"/>
        <v>1.5228426395939087E-2</v>
      </c>
      <c r="R10" s="47">
        <f>VLOOKUP(C10,'Sheet1 (3)'!C:P,14,0)</f>
        <v>188074.15671123541</v>
      </c>
      <c r="S10" s="46">
        <f t="shared" si="2"/>
        <v>104.74591695363499</v>
      </c>
      <c r="T10" s="10"/>
      <c r="AA10" s="24">
        <v>48</v>
      </c>
      <c r="AB10" s="24">
        <f t="shared" ref="AB10:AB33" si="12">K10</f>
        <v>197</v>
      </c>
      <c r="AC10" s="24">
        <f t="shared" ref="AC10" si="13">AB10-AA10</f>
        <v>149</v>
      </c>
      <c r="AD10" s="24" t="str">
        <f t="shared" ref="AD10" si="14">IF(AC10&lt;&gt;F10,"Not OK","Ok")</f>
        <v>Not OK</v>
      </c>
    </row>
    <row r="11" spans="2:30" ht="19" customHeight="1" x14ac:dyDescent="0.35">
      <c r="B11" s="417"/>
      <c r="C11" s="206" t="s">
        <v>118</v>
      </c>
      <c r="D11" s="88">
        <f>'Sheet1 (3)'!D10</f>
        <v>0</v>
      </c>
      <c r="E11" s="88">
        <f>'Sheet1 (3)'!E10</f>
        <v>0</v>
      </c>
      <c r="F11" s="88">
        <f>'Sheet1 (3)'!F10</f>
        <v>0</v>
      </c>
      <c r="G11" s="88">
        <f>'Sheet1 (3)'!G10</f>
        <v>0</v>
      </c>
      <c r="H11" s="88">
        <f>'Sheet1 (3)'!H10</f>
        <v>0</v>
      </c>
      <c r="I11" s="88">
        <f>'Sheet1 (3)'!I10</f>
        <v>283</v>
      </c>
      <c r="J11" s="88">
        <f>'Sheet1 (3)'!J10</f>
        <v>478</v>
      </c>
      <c r="K11" s="88">
        <f>'Sheet1 (3)'!K10</f>
        <v>761</v>
      </c>
      <c r="L11" s="88">
        <f>'Sheet1 (3)'!L10</f>
        <v>758</v>
      </c>
      <c r="M11" s="88">
        <f>'Sheet1 (3)'!M10</f>
        <v>3</v>
      </c>
      <c r="N11" s="88">
        <f>'Sheet1 (3)'!N10</f>
        <v>0</v>
      </c>
      <c r="O11" s="127">
        <v>13</v>
      </c>
      <c r="P11" s="128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35">
      <c r="B12" s="417"/>
      <c r="C12" s="206" t="s">
        <v>99</v>
      </c>
      <c r="D12" s="88">
        <f>'Sheet1 (3)'!D11</f>
        <v>0</v>
      </c>
      <c r="E12" s="88">
        <f>'Sheet1 (3)'!E11</f>
        <v>0</v>
      </c>
      <c r="F12" s="88">
        <f>'Sheet1 (3)'!F11</f>
        <v>0</v>
      </c>
      <c r="G12" s="88">
        <f>'Sheet1 (3)'!G11</f>
        <v>0</v>
      </c>
      <c r="H12" s="88">
        <f>'Sheet1 (3)'!H11</f>
        <v>0</v>
      </c>
      <c r="I12" s="88">
        <f>'Sheet1 (3)'!I11</f>
        <v>0</v>
      </c>
      <c r="J12" s="88">
        <f>'Sheet1 (3)'!J11</f>
        <v>29</v>
      </c>
      <c r="K12" s="88">
        <f>'Sheet1 (3)'!K11</f>
        <v>29</v>
      </c>
      <c r="L12" s="88">
        <f>'Sheet1 (3)'!L11</f>
        <v>29</v>
      </c>
      <c r="M12" s="88">
        <f>'Sheet1 (3)'!M11</f>
        <v>0</v>
      </c>
      <c r="N12" s="88">
        <f>'Sheet1 (3)'!N11</f>
        <v>0</v>
      </c>
      <c r="O12" s="127">
        <v>4</v>
      </c>
      <c r="P12" s="128">
        <f t="shared" si="10"/>
        <v>0</v>
      </c>
      <c r="Q12" s="57">
        <f t="shared" ref="Q12:Q52" si="15">M12/K12</f>
        <v>0</v>
      </c>
      <c r="R12" s="47">
        <f>VLOOKUP(C12,'Sheet1 (3)'!C:P,14,0)</f>
        <v>149898.26902074186</v>
      </c>
      <c r="S12" s="46">
        <f t="shared" ref="S12:S46" si="16">(K12/R12)*100000</f>
        <v>19.346454224889808</v>
      </c>
      <c r="T12" s="10"/>
      <c r="Z12" s="10"/>
    </row>
    <row r="13" spans="2:30" ht="19" customHeight="1" x14ac:dyDescent="0.35">
      <c r="B13" s="417"/>
      <c r="C13" s="69" t="s">
        <v>77</v>
      </c>
      <c r="D13" s="88">
        <f>'Sheet1 (3)'!D12</f>
        <v>0</v>
      </c>
      <c r="E13" s="88">
        <f>'Sheet1 (3)'!E12</f>
        <v>0</v>
      </c>
      <c r="F13" s="88">
        <f>'Sheet1 (3)'!F12</f>
        <v>0</v>
      </c>
      <c r="G13" s="88">
        <f>'Sheet1 (3)'!G12</f>
        <v>0</v>
      </c>
      <c r="H13" s="88">
        <f>'Sheet1 (3)'!H12</f>
        <v>0</v>
      </c>
      <c r="I13" s="88">
        <f>'Sheet1 (3)'!I12</f>
        <v>74</v>
      </c>
      <c r="J13" s="88">
        <f>'Sheet1 (3)'!J12</f>
        <v>289</v>
      </c>
      <c r="K13" s="88">
        <f>'Sheet1 (3)'!K12</f>
        <v>363</v>
      </c>
      <c r="L13" s="88">
        <f>'Sheet1 (3)'!L12</f>
        <v>362</v>
      </c>
      <c r="M13" s="88">
        <f>'Sheet1 (3)'!M12</f>
        <v>1</v>
      </c>
      <c r="N13" s="88">
        <f>'Sheet1 (3)'!N12</f>
        <v>0</v>
      </c>
      <c r="O13" s="127">
        <v>6</v>
      </c>
      <c r="P13" s="128">
        <f t="shared" si="10"/>
        <v>0</v>
      </c>
      <c r="Q13" s="72">
        <f t="shared" si="15"/>
        <v>2.7548209366391185E-3</v>
      </c>
      <c r="R13" s="87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35">
      <c r="B14" s="417"/>
      <c r="C14" s="206" t="s">
        <v>112</v>
      </c>
      <c r="D14" s="88">
        <f>'Sheet1 (3)'!D13</f>
        <v>0</v>
      </c>
      <c r="E14" s="88">
        <f>'Sheet1 (3)'!E13</f>
        <v>0</v>
      </c>
      <c r="F14" s="88">
        <f>'Sheet1 (3)'!F13</f>
        <v>0</v>
      </c>
      <c r="G14" s="88">
        <f>'Sheet1 (3)'!G13</f>
        <v>0</v>
      </c>
      <c r="H14" s="88">
        <f>'Sheet1 (3)'!H13</f>
        <v>0</v>
      </c>
      <c r="I14" s="88">
        <f>'Sheet1 (3)'!I13</f>
        <v>4</v>
      </c>
      <c r="J14" s="88">
        <f>'Sheet1 (3)'!J13</f>
        <v>0</v>
      </c>
      <c r="K14" s="88">
        <f>'Sheet1 (3)'!K13</f>
        <v>4</v>
      </c>
      <c r="L14" s="88">
        <f>'Sheet1 (3)'!L13</f>
        <v>4</v>
      </c>
      <c r="M14" s="88">
        <f>'Sheet1 (3)'!M13</f>
        <v>0</v>
      </c>
      <c r="N14" s="88">
        <f>'Sheet1 (3)'!N13</f>
        <v>0</v>
      </c>
      <c r="O14" s="129">
        <v>8</v>
      </c>
      <c r="P14" s="130">
        <f t="shared" si="10"/>
        <v>0</v>
      </c>
      <c r="Q14" s="72">
        <f t="shared" si="15"/>
        <v>0</v>
      </c>
      <c r="R14" s="87">
        <f>VLOOKUP(C14,'Sheet1 (3)'!C:P,14,0)</f>
        <v>582465.4765337389</v>
      </c>
      <c r="S14" s="102">
        <f t="shared" si="16"/>
        <v>0.6867359802685753</v>
      </c>
      <c r="T14" s="10"/>
      <c r="Z14" s="10"/>
    </row>
    <row r="15" spans="2:30" ht="19" customHeight="1" x14ac:dyDescent="0.35">
      <c r="B15" s="417"/>
      <c r="C15" s="69" t="s">
        <v>80</v>
      </c>
      <c r="D15" s="88">
        <f>'Sheet1 (3)'!D14</f>
        <v>5</v>
      </c>
      <c r="E15" s="88">
        <f>'Sheet1 (3)'!E14</f>
        <v>0</v>
      </c>
      <c r="F15" s="88">
        <f>'Sheet1 (3)'!F14</f>
        <v>5</v>
      </c>
      <c r="G15" s="88">
        <f>'Sheet1 (3)'!G14</f>
        <v>4</v>
      </c>
      <c r="H15" s="88">
        <f>'Sheet1 (3)'!H14</f>
        <v>0</v>
      </c>
      <c r="I15" s="88">
        <f>'Sheet1 (3)'!I14</f>
        <v>74</v>
      </c>
      <c r="J15" s="88">
        <f>'Sheet1 (3)'!J14</f>
        <v>8</v>
      </c>
      <c r="K15" s="88">
        <f>'Sheet1 (3)'!K14</f>
        <v>82</v>
      </c>
      <c r="L15" s="88">
        <f>'Sheet1 (3)'!L14</f>
        <v>78</v>
      </c>
      <c r="M15" s="88">
        <f>'Sheet1 (3)'!M14</f>
        <v>0</v>
      </c>
      <c r="N15" s="88">
        <f>'Sheet1 (3)'!N14</f>
        <v>4</v>
      </c>
      <c r="O15" s="131">
        <v>15</v>
      </c>
      <c r="P15" s="132">
        <f t="shared" si="10"/>
        <v>0.26666666666666666</v>
      </c>
      <c r="Q15" s="72">
        <f t="shared" si="15"/>
        <v>0</v>
      </c>
      <c r="R15" s="87">
        <f>VLOOKUP(C15,'Sheet1 (3)'!C:P,14,0)</f>
        <v>523973.48002292763</v>
      </c>
      <c r="S15" s="102">
        <f t="shared" si="16"/>
        <v>15.649647000533673</v>
      </c>
      <c r="T15" s="10"/>
      <c r="Z15" s="10"/>
    </row>
    <row r="16" spans="2:30" ht="19" customHeight="1" x14ac:dyDescent="0.35">
      <c r="B16" s="417"/>
      <c r="C16" s="73" t="s">
        <v>82</v>
      </c>
      <c r="D16" s="88">
        <f>'Sheet1 (3)'!D15</f>
        <v>0</v>
      </c>
      <c r="E16" s="88">
        <f>'Sheet1 (3)'!E15</f>
        <v>0</v>
      </c>
      <c r="F16" s="88">
        <f>'Sheet1 (3)'!F15</f>
        <v>0</v>
      </c>
      <c r="G16" s="88">
        <f>'Sheet1 (3)'!G15</f>
        <v>0</v>
      </c>
      <c r="H16" s="88">
        <f>'Sheet1 (3)'!H15</f>
        <v>0</v>
      </c>
      <c r="I16" s="88">
        <f>'Sheet1 (3)'!I15</f>
        <v>17</v>
      </c>
      <c r="J16" s="88">
        <f>'Sheet1 (3)'!J15</f>
        <v>2</v>
      </c>
      <c r="K16" s="88">
        <f>'Sheet1 (3)'!K15</f>
        <v>19</v>
      </c>
      <c r="L16" s="88">
        <f>'Sheet1 (3)'!L15</f>
        <v>19</v>
      </c>
      <c r="M16" s="88">
        <f>'Sheet1 (3)'!M15</f>
        <v>0</v>
      </c>
      <c r="N16" s="88">
        <f>'Sheet1 (3)'!N15</f>
        <v>0</v>
      </c>
      <c r="O16" s="131">
        <v>12</v>
      </c>
      <c r="P16" s="132">
        <f t="shared" si="10"/>
        <v>0</v>
      </c>
      <c r="Q16" s="72">
        <f t="shared" si="15"/>
        <v>0</v>
      </c>
      <c r="R16" s="87">
        <f>VLOOKUP(C16,'Sheet1 (3)'!C:P,14,0)</f>
        <v>253967.90029942515</v>
      </c>
      <c r="S16" s="102">
        <f t="shared" si="16"/>
        <v>7.4812604181864035</v>
      </c>
      <c r="T16" s="10"/>
      <c r="Z16" s="10"/>
    </row>
    <row r="17" spans="1:32" s="24" customFormat="1" ht="19" customHeight="1" x14ac:dyDescent="0.35">
      <c r="A17" s="44"/>
      <c r="B17" s="417"/>
      <c r="C17" s="73" t="s">
        <v>83</v>
      </c>
      <c r="D17" s="121">
        <f>'Sheet1 (3)'!D16</f>
        <v>1</v>
      </c>
      <c r="E17" s="121">
        <f>'Sheet1 (3)'!E16</f>
        <v>1</v>
      </c>
      <c r="F17" s="121">
        <f>'Sheet1 (3)'!F16</f>
        <v>2</v>
      </c>
      <c r="G17" s="121">
        <f>'Sheet1 (3)'!G16</f>
        <v>2</v>
      </c>
      <c r="H17" s="121">
        <f>'Sheet1 (3)'!H16</f>
        <v>0</v>
      </c>
      <c r="I17" s="121">
        <f>'Sheet1 (3)'!I16</f>
        <v>142</v>
      </c>
      <c r="J17" s="121">
        <f>'Sheet1 (3)'!J16</f>
        <v>34</v>
      </c>
      <c r="K17" s="121">
        <f>'Sheet1 (3)'!K16</f>
        <v>176</v>
      </c>
      <c r="L17" s="121">
        <f>'Sheet1 (3)'!L16</f>
        <v>174</v>
      </c>
      <c r="M17" s="121">
        <f>'Sheet1 (3)'!M16</f>
        <v>0</v>
      </c>
      <c r="N17" s="121">
        <f>'Sheet1 (3)'!N16</f>
        <v>2</v>
      </c>
      <c r="O17" s="131">
        <v>16</v>
      </c>
      <c r="P17" s="132">
        <f t="shared" si="10"/>
        <v>0.125</v>
      </c>
      <c r="Q17" s="74">
        <f t="shared" si="15"/>
        <v>0</v>
      </c>
      <c r="R17" s="338">
        <f>VLOOKUP(C17,'Sheet1 (3)'!C:P,14,0)</f>
        <v>86458.017080248916</v>
      </c>
      <c r="S17" s="126">
        <f t="shared" si="16"/>
        <v>203.56700968128806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4"/>
      <c r="B18" s="417"/>
      <c r="C18" s="339" t="s">
        <v>106</v>
      </c>
      <c r="D18" s="121">
        <f>'Sheet1 (3)'!D17</f>
        <v>0</v>
      </c>
      <c r="E18" s="121">
        <f>'Sheet1 (3)'!E17</f>
        <v>0</v>
      </c>
      <c r="F18" s="121">
        <f>'Sheet1 (3)'!F17</f>
        <v>0</v>
      </c>
      <c r="G18" s="121">
        <f>'Sheet1 (3)'!G17</f>
        <v>0</v>
      </c>
      <c r="H18" s="121">
        <f>'Sheet1 (3)'!H17</f>
        <v>0</v>
      </c>
      <c r="I18" s="121">
        <f>'Sheet1 (3)'!I17</f>
        <v>20</v>
      </c>
      <c r="J18" s="121">
        <f>'Sheet1 (3)'!J17</f>
        <v>61</v>
      </c>
      <c r="K18" s="121">
        <f>'Sheet1 (3)'!K17</f>
        <v>81</v>
      </c>
      <c r="L18" s="121">
        <f>'Sheet1 (3)'!L17</f>
        <v>81</v>
      </c>
      <c r="M18" s="121">
        <f>'Sheet1 (3)'!M17</f>
        <v>0</v>
      </c>
      <c r="N18" s="121">
        <f>'Sheet1 (3)'!N17</f>
        <v>0</v>
      </c>
      <c r="O18" s="129">
        <v>4</v>
      </c>
      <c r="P18" s="130">
        <f t="shared" ref="P18" si="17">N18/O18</f>
        <v>0</v>
      </c>
      <c r="Q18" s="72">
        <f t="shared" ref="Q18" si="18">M18/K18</f>
        <v>0</v>
      </c>
      <c r="R18" s="101">
        <f>VLOOKUP(C18,'Sheet1 (3)'!C:P,14,0)</f>
        <v>145652.82069082581</v>
      </c>
      <c r="S18" s="102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4"/>
      <c r="B19" s="417"/>
      <c r="C19" s="344" t="s">
        <v>120</v>
      </c>
      <c r="D19" s="121">
        <f>'Sheet1 (3)'!D18</f>
        <v>0</v>
      </c>
      <c r="E19" s="121">
        <f>'Sheet1 (3)'!E18</f>
        <v>0</v>
      </c>
      <c r="F19" s="121">
        <f>'Sheet1 (3)'!F18</f>
        <v>0</v>
      </c>
      <c r="G19" s="121">
        <f>'Sheet1 (3)'!G18</f>
        <v>0</v>
      </c>
      <c r="H19" s="121">
        <f>'Sheet1 (3)'!H18</f>
        <v>0</v>
      </c>
      <c r="I19" s="121">
        <f>'Sheet1 (3)'!I18</f>
        <v>13</v>
      </c>
      <c r="J19" s="121">
        <f>'Sheet1 (3)'!J18</f>
        <v>119</v>
      </c>
      <c r="K19" s="121">
        <f>'Sheet1 (3)'!K18</f>
        <v>132</v>
      </c>
      <c r="L19" s="121">
        <f>'Sheet1 (3)'!L18</f>
        <v>132</v>
      </c>
      <c r="M19" s="121">
        <f>'Sheet1 (3)'!M18</f>
        <v>0</v>
      </c>
      <c r="N19" s="121">
        <f>'Sheet1 (3)'!N18</f>
        <v>0</v>
      </c>
      <c r="O19" s="342">
        <v>14</v>
      </c>
      <c r="P19" s="343">
        <f t="shared" ref="P19" si="20">N19/O19</f>
        <v>0</v>
      </c>
      <c r="Q19" s="251">
        <f t="shared" ref="Q19" si="21">M19/K19</f>
        <v>0</v>
      </c>
      <c r="R19" s="340">
        <f>VLOOKUP(C19,'Sheet1 (3)'!C:P,14,0)</f>
        <v>172943.23267577705</v>
      </c>
      <c r="S19" s="341">
        <f t="shared" si="19"/>
        <v>76.325623129449184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4"/>
      <c r="B20" s="417"/>
      <c r="C20" s="162" t="s">
        <v>86</v>
      </c>
      <c r="D20" s="161">
        <f>SUM(D9:D19)</f>
        <v>8</v>
      </c>
      <c r="E20" s="161">
        <f t="shared" ref="E20:O20" si="22">SUM(E9:E19)</f>
        <v>1</v>
      </c>
      <c r="F20" s="161">
        <f t="shared" si="22"/>
        <v>9</v>
      </c>
      <c r="G20" s="161">
        <f t="shared" si="22"/>
        <v>6</v>
      </c>
      <c r="H20" s="161">
        <f t="shared" si="22"/>
        <v>0</v>
      </c>
      <c r="I20" s="161">
        <f t="shared" si="22"/>
        <v>883</v>
      </c>
      <c r="J20" s="161">
        <f t="shared" si="22"/>
        <v>1334</v>
      </c>
      <c r="K20" s="161">
        <f t="shared" si="22"/>
        <v>2217</v>
      </c>
      <c r="L20" s="161">
        <f t="shared" si="22"/>
        <v>2202</v>
      </c>
      <c r="M20" s="161">
        <f t="shared" si="22"/>
        <v>7</v>
      </c>
      <c r="N20" s="161">
        <f t="shared" si="22"/>
        <v>8</v>
      </c>
      <c r="O20" s="161">
        <f t="shared" si="22"/>
        <v>104</v>
      </c>
      <c r="P20" s="163">
        <f t="shared" si="10"/>
        <v>7.6923076923076927E-2</v>
      </c>
      <c r="Q20" s="164">
        <f t="shared" si="15"/>
        <v>3.1574199368516014E-3</v>
      </c>
      <c r="R20" s="165">
        <v>3173917</v>
      </c>
      <c r="S20" s="166">
        <f t="shared" si="16"/>
        <v>69.8505978574739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35">
      <c r="A21" s="44"/>
      <c r="B21" s="416" t="s">
        <v>33</v>
      </c>
      <c r="C21" s="139" t="s">
        <v>70</v>
      </c>
      <c r="D21" s="59">
        <f>'Sheet1 (3)'!D19</f>
        <v>6</v>
      </c>
      <c r="E21" s="59">
        <f>'Sheet1 (3)'!E19</f>
        <v>0</v>
      </c>
      <c r="F21" s="59">
        <f>'Sheet1 (3)'!F19</f>
        <v>6</v>
      </c>
      <c r="G21" s="59">
        <f>'Sheet1 (3)'!G19</f>
        <v>4</v>
      </c>
      <c r="H21" s="59">
        <f>'Sheet1 (3)'!H19</f>
        <v>0</v>
      </c>
      <c r="I21" s="59">
        <f>'Sheet1 (3)'!I19</f>
        <v>699</v>
      </c>
      <c r="J21" s="59">
        <f>'Sheet1 (3)'!J19</f>
        <v>328</v>
      </c>
      <c r="K21" s="59">
        <f>'Sheet1 (3)'!K19</f>
        <v>1027</v>
      </c>
      <c r="L21" s="59">
        <f>'Sheet1 (3)'!L19</f>
        <v>1019</v>
      </c>
      <c r="M21" s="59">
        <f>'Sheet1 (3)'!M19</f>
        <v>1</v>
      </c>
      <c r="N21" s="59">
        <f>'Sheet1 (3)'!N19</f>
        <v>7</v>
      </c>
      <c r="O21" s="141">
        <v>21</v>
      </c>
      <c r="P21" s="142">
        <f t="shared" si="10"/>
        <v>0.33333333333333331</v>
      </c>
      <c r="Q21" s="100">
        <f t="shared" si="15"/>
        <v>9.7370983446932818E-4</v>
      </c>
      <c r="R21" s="143">
        <f>VLOOKUP(C21,'Sheet1 (3)'!C:P,14,0)</f>
        <v>516704.9271270897</v>
      </c>
      <c r="S21" s="144">
        <f t="shared" si="16"/>
        <v>198.75947491156731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4"/>
      <c r="B22" s="417"/>
      <c r="C22" s="62" t="s">
        <v>71</v>
      </c>
      <c r="D22" s="59">
        <f>'Sheet1 (3)'!D20</f>
        <v>2</v>
      </c>
      <c r="E22" s="59">
        <f>'Sheet1 (3)'!E20</f>
        <v>0</v>
      </c>
      <c r="F22" s="59">
        <f>'Sheet1 (3)'!F20</f>
        <v>2</v>
      </c>
      <c r="G22" s="59">
        <f>'Sheet1 (3)'!G20</f>
        <v>3</v>
      </c>
      <c r="H22" s="59">
        <f>'Sheet1 (3)'!H20</f>
        <v>0</v>
      </c>
      <c r="I22" s="59">
        <f>'Sheet1 (3)'!I20</f>
        <v>240</v>
      </c>
      <c r="J22" s="59">
        <f>'Sheet1 (3)'!J20</f>
        <v>19</v>
      </c>
      <c r="K22" s="59">
        <f>'Sheet1 (3)'!K20</f>
        <v>259</v>
      </c>
      <c r="L22" s="59">
        <f>'Sheet1 (3)'!L20</f>
        <v>257</v>
      </c>
      <c r="M22" s="59">
        <f>'Sheet1 (3)'!M20</f>
        <v>0</v>
      </c>
      <c r="N22" s="59">
        <f>'Sheet1 (3)'!N20</f>
        <v>2</v>
      </c>
      <c r="O22" s="127">
        <v>12</v>
      </c>
      <c r="P22" s="128">
        <f t="shared" si="10"/>
        <v>0.16666666666666666</v>
      </c>
      <c r="Q22" s="92">
        <f t="shared" si="15"/>
        <v>0</v>
      </c>
      <c r="R22" s="90">
        <f>VLOOKUP(C22,'Sheet1 (3)'!C:P,14,0)</f>
        <v>495778.75929512957</v>
      </c>
      <c r="S22" s="46">
        <f t="shared" si="16"/>
        <v>52.241044043159825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4"/>
      <c r="B23" s="417"/>
      <c r="C23" s="62" t="s">
        <v>75</v>
      </c>
      <c r="D23" s="41">
        <f>'Sheet1 (3)'!D21</f>
        <v>5</v>
      </c>
      <c r="E23" s="41">
        <f>'Sheet1 (3)'!E21</f>
        <v>0</v>
      </c>
      <c r="F23" s="41">
        <f>'Sheet1 (3)'!F21</f>
        <v>5</v>
      </c>
      <c r="G23" s="41">
        <f>'Sheet1 (3)'!G21</f>
        <v>7</v>
      </c>
      <c r="H23" s="41">
        <f>'Sheet1 (3)'!H21</f>
        <v>0</v>
      </c>
      <c r="I23" s="41">
        <f>'Sheet1 (3)'!I21</f>
        <v>156</v>
      </c>
      <c r="J23" s="41">
        <f>'Sheet1 (3)'!J21</f>
        <v>0</v>
      </c>
      <c r="K23" s="41">
        <f>'Sheet1 (3)'!K21</f>
        <v>156</v>
      </c>
      <c r="L23" s="41">
        <f>'Sheet1 (3)'!L21</f>
        <v>155</v>
      </c>
      <c r="M23" s="41">
        <f>'Sheet1 (3)'!M21</f>
        <v>0</v>
      </c>
      <c r="N23" s="41">
        <f>'Sheet1 (3)'!N21</f>
        <v>1</v>
      </c>
      <c r="O23" s="41">
        <v>12</v>
      </c>
      <c r="P23" s="198">
        <f t="shared" si="10"/>
        <v>8.3333333333333329E-2</v>
      </c>
      <c r="Q23" s="197">
        <f t="shared" si="15"/>
        <v>0</v>
      </c>
      <c r="R23" s="87">
        <f>VLOOKUP(C23,'Sheet1 (3)'!C:P,14,0)</f>
        <v>425021.8104728043</v>
      </c>
      <c r="S23" s="58">
        <f t="shared" si="16"/>
        <v>36.703998749255227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4">
      <c r="A24" s="44"/>
      <c r="B24" s="417"/>
      <c r="C24" s="80" t="s">
        <v>72</v>
      </c>
      <c r="D24" s="140">
        <f>'Sheet1 (3)'!D22</f>
        <v>0</v>
      </c>
      <c r="E24" s="140">
        <f>'Sheet1 (3)'!E22</f>
        <v>0</v>
      </c>
      <c r="F24" s="140">
        <f>'Sheet1 (3)'!F22</f>
        <v>0</v>
      </c>
      <c r="G24" s="140">
        <f>'Sheet1 (3)'!G22</f>
        <v>0</v>
      </c>
      <c r="H24" s="140">
        <f>'Sheet1 (3)'!H22</f>
        <v>0</v>
      </c>
      <c r="I24" s="140">
        <f>'Sheet1 (3)'!I22</f>
        <v>336</v>
      </c>
      <c r="J24" s="140">
        <f>'Sheet1 (3)'!J22</f>
        <v>61</v>
      </c>
      <c r="K24" s="140">
        <f>'Sheet1 (3)'!K22</f>
        <v>397</v>
      </c>
      <c r="L24" s="140">
        <f>'Sheet1 (3)'!L22</f>
        <v>397</v>
      </c>
      <c r="M24" s="140">
        <f>'Sheet1 (3)'!M22</f>
        <v>0</v>
      </c>
      <c r="N24" s="41">
        <f>'Sheet1 (3)'!N22</f>
        <v>0</v>
      </c>
      <c r="O24" s="199">
        <v>13</v>
      </c>
      <c r="P24" s="145">
        <f t="shared" si="10"/>
        <v>0</v>
      </c>
      <c r="Q24" s="93">
        <f t="shared" si="15"/>
        <v>0</v>
      </c>
      <c r="R24" s="103">
        <f>VLOOKUP(C24,'Sheet1 (3)'!C:P,14,0)</f>
        <v>261887.52247528784</v>
      </c>
      <c r="S24" s="104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4">
      <c r="B25" s="418"/>
      <c r="C25" s="133" t="s">
        <v>87</v>
      </c>
      <c r="D25" s="161">
        <f>SUM(D21:D24)</f>
        <v>13</v>
      </c>
      <c r="E25" s="161">
        <f t="shared" ref="E25:O25" si="23">SUM(E21:E24)</f>
        <v>0</v>
      </c>
      <c r="F25" s="161">
        <f t="shared" si="23"/>
        <v>13</v>
      </c>
      <c r="G25" s="161">
        <f t="shared" si="23"/>
        <v>14</v>
      </c>
      <c r="H25" s="161">
        <f t="shared" si="23"/>
        <v>0</v>
      </c>
      <c r="I25" s="161">
        <f t="shared" si="23"/>
        <v>1431</v>
      </c>
      <c r="J25" s="161">
        <f t="shared" si="23"/>
        <v>408</v>
      </c>
      <c r="K25" s="161">
        <f t="shared" si="23"/>
        <v>1839</v>
      </c>
      <c r="L25" s="161">
        <f t="shared" si="23"/>
        <v>1828</v>
      </c>
      <c r="M25" s="161">
        <f t="shared" si="23"/>
        <v>1</v>
      </c>
      <c r="N25" s="161">
        <f t="shared" si="23"/>
        <v>10</v>
      </c>
      <c r="O25" s="134">
        <f t="shared" si="23"/>
        <v>58</v>
      </c>
      <c r="P25" s="135">
        <f t="shared" si="10"/>
        <v>0.17241379310344829</v>
      </c>
      <c r="Q25" s="136">
        <f t="shared" si="15"/>
        <v>5.4377379010331697E-4</v>
      </c>
      <c r="R25" s="137">
        <v>6003909</v>
      </c>
      <c r="S25" s="138">
        <f t="shared" si="16"/>
        <v>30.630044525991316</v>
      </c>
      <c r="T25" s="10"/>
      <c r="Z25" s="10"/>
    </row>
    <row r="26" spans="1:32" ht="19" customHeight="1" x14ac:dyDescent="0.35">
      <c r="B26" s="416" t="s">
        <v>39</v>
      </c>
      <c r="C26" s="75" t="s">
        <v>69</v>
      </c>
      <c r="D26" s="122">
        <f>'Sheet1 (3)'!D23</f>
        <v>0</v>
      </c>
      <c r="E26" s="122">
        <f>'Sheet1 (3)'!E23</f>
        <v>0</v>
      </c>
      <c r="F26" s="122">
        <f>'Sheet1 (3)'!F23</f>
        <v>0</v>
      </c>
      <c r="G26" s="122">
        <f>'Sheet1 (3)'!G23</f>
        <v>0</v>
      </c>
      <c r="H26" s="122">
        <f>'Sheet1 (3)'!H23</f>
        <v>0</v>
      </c>
      <c r="I26" s="122">
        <f>'Sheet1 (3)'!I23</f>
        <v>388</v>
      </c>
      <c r="J26" s="122">
        <f>'Sheet1 (3)'!J23</f>
        <v>236</v>
      </c>
      <c r="K26" s="122">
        <f>'Sheet1 (3)'!K23</f>
        <v>624</v>
      </c>
      <c r="L26" s="122">
        <f>'Sheet1 (3)'!L23</f>
        <v>623</v>
      </c>
      <c r="M26" s="122">
        <f>'Sheet1 (3)'!M23</f>
        <v>1</v>
      </c>
      <c r="N26" s="122">
        <f>'Sheet1 (3)'!N23</f>
        <v>0</v>
      </c>
      <c r="O26" s="146">
        <v>42</v>
      </c>
      <c r="P26" s="147">
        <f t="shared" si="10"/>
        <v>0</v>
      </c>
      <c r="Q26" s="76">
        <f t="shared" si="15"/>
        <v>1.6025641025641025E-3</v>
      </c>
      <c r="R26" s="107">
        <f>VLOOKUP(C26,'Sheet1 (3)'!C:P,14,0)</f>
        <v>342007.76203903509</v>
      </c>
      <c r="S26" s="110">
        <f t="shared" si="16"/>
        <v>182.45199941654533</v>
      </c>
      <c r="T26" s="10"/>
      <c r="Z26" s="10"/>
      <c r="AF26" s="24"/>
    </row>
    <row r="27" spans="1:32" ht="19" customHeight="1" x14ac:dyDescent="0.35">
      <c r="B27" s="417"/>
      <c r="C27" s="69" t="s">
        <v>76</v>
      </c>
      <c r="D27" s="122">
        <f>'Sheet1 (3)'!D24</f>
        <v>0</v>
      </c>
      <c r="E27" s="122">
        <f>'Sheet1 (3)'!E24</f>
        <v>0</v>
      </c>
      <c r="F27" s="122">
        <f>'Sheet1 (3)'!F24</f>
        <v>0</v>
      </c>
      <c r="G27" s="122">
        <f>'Sheet1 (3)'!G24</f>
        <v>0</v>
      </c>
      <c r="H27" s="122">
        <f>'Sheet1 (3)'!H24</f>
        <v>0</v>
      </c>
      <c r="I27" s="122">
        <f>'Sheet1 (3)'!I24</f>
        <v>280</v>
      </c>
      <c r="J27" s="122">
        <f>'Sheet1 (3)'!J24</f>
        <v>124</v>
      </c>
      <c r="K27" s="122">
        <f>'Sheet1 (3)'!K24</f>
        <v>404</v>
      </c>
      <c r="L27" s="122">
        <f>'Sheet1 (3)'!L24</f>
        <v>404</v>
      </c>
      <c r="M27" s="122">
        <f>'Sheet1 (3)'!M24</f>
        <v>0</v>
      </c>
      <c r="N27" s="122">
        <f>'Sheet1 (3)'!N24</f>
        <v>0</v>
      </c>
      <c r="O27" s="129">
        <v>30</v>
      </c>
      <c r="P27" s="130">
        <f t="shared" si="10"/>
        <v>0</v>
      </c>
      <c r="Q27" s="72">
        <f t="shared" si="15"/>
        <v>0</v>
      </c>
      <c r="R27" s="108">
        <f>VLOOKUP(C27,'Sheet1 (3)'!C:P,14,0)</f>
        <v>371741.61071145313</v>
      </c>
      <c r="S27" s="111">
        <f t="shared" si="16"/>
        <v>108.6776374661985</v>
      </c>
      <c r="T27" s="10"/>
      <c r="Z27" s="10"/>
      <c r="AF27" s="24"/>
    </row>
    <row r="28" spans="1:32" ht="19" customHeight="1" x14ac:dyDescent="0.35">
      <c r="B28" s="417"/>
      <c r="C28" s="242" t="s">
        <v>117</v>
      </c>
      <c r="D28" s="122">
        <f>'Sheet1 (3)'!D25</f>
        <v>0</v>
      </c>
      <c r="E28" s="122">
        <f>'Sheet1 (3)'!E25</f>
        <v>0</v>
      </c>
      <c r="F28" s="122">
        <f>'Sheet1 (3)'!F25</f>
        <v>0</v>
      </c>
      <c r="G28" s="122">
        <f>'Sheet1 (3)'!G25</f>
        <v>0</v>
      </c>
      <c r="H28" s="122">
        <f>'Sheet1 (3)'!H25</f>
        <v>0</v>
      </c>
      <c r="I28" s="122">
        <f>'Sheet1 (3)'!I25</f>
        <v>89</v>
      </c>
      <c r="J28" s="122">
        <f>'Sheet1 (3)'!J25</f>
        <v>29</v>
      </c>
      <c r="K28" s="122">
        <f>'Sheet1 (3)'!K25</f>
        <v>118</v>
      </c>
      <c r="L28" s="122">
        <f>'Sheet1 (3)'!L25</f>
        <v>118</v>
      </c>
      <c r="M28" s="122">
        <f>'Sheet1 (3)'!M25</f>
        <v>0</v>
      </c>
      <c r="N28" s="122">
        <f>'Sheet1 (3)'!N25</f>
        <v>0</v>
      </c>
      <c r="O28" s="131">
        <v>20</v>
      </c>
      <c r="P28" s="132">
        <f t="shared" si="10"/>
        <v>0</v>
      </c>
      <c r="Q28" s="74">
        <f t="shared" si="15"/>
        <v>0</v>
      </c>
      <c r="R28" s="109">
        <f>VLOOKUP(C28,'Sheet1 (3)'!C:P,14,0)</f>
        <v>215852.42876214883</v>
      </c>
      <c r="S28" s="112">
        <f t="shared" si="16"/>
        <v>54.666978118659976</v>
      </c>
      <c r="T28" s="10"/>
      <c r="Z28" s="10"/>
      <c r="AF28" s="24"/>
    </row>
    <row r="29" spans="1:32" ht="19" customHeight="1" x14ac:dyDescent="0.35">
      <c r="B29" s="417"/>
      <c r="C29" s="96" t="s">
        <v>97</v>
      </c>
      <c r="D29" s="122">
        <f>'Sheet1 (3)'!D26</f>
        <v>2</v>
      </c>
      <c r="E29" s="122">
        <f>'Sheet1 (3)'!E26</f>
        <v>0</v>
      </c>
      <c r="F29" s="122">
        <f>'Sheet1 (3)'!F26</f>
        <v>2</v>
      </c>
      <c r="G29" s="122">
        <f>'Sheet1 (3)'!G26</f>
        <v>0</v>
      </c>
      <c r="H29" s="122">
        <f>'Sheet1 (3)'!H26</f>
        <v>0</v>
      </c>
      <c r="I29" s="122">
        <f>'Sheet1 (3)'!I26</f>
        <v>243</v>
      </c>
      <c r="J29" s="122">
        <f>'Sheet1 (3)'!J26</f>
        <v>136</v>
      </c>
      <c r="K29" s="122">
        <f>'Sheet1 (3)'!K26</f>
        <v>379</v>
      </c>
      <c r="L29" s="122">
        <f>'Sheet1 (3)'!L26</f>
        <v>375</v>
      </c>
      <c r="M29" s="122">
        <f>'Sheet1 (3)'!M26</f>
        <v>0</v>
      </c>
      <c r="N29" s="122">
        <f>'Sheet1 (3)'!N26</f>
        <v>4</v>
      </c>
      <c r="O29" s="70">
        <v>30</v>
      </c>
      <c r="P29" s="204">
        <f t="shared" si="10"/>
        <v>0.13333333333333333</v>
      </c>
      <c r="Q29" s="72">
        <f t="shared" si="15"/>
        <v>0</v>
      </c>
      <c r="R29" s="239">
        <f>VLOOKUP(C29,'Sheet1 (3)'!C:P,14,0)</f>
        <v>195729.21838740172</v>
      </c>
      <c r="S29" s="240">
        <f t="shared" si="16"/>
        <v>193.63486102001144</v>
      </c>
      <c r="T29" s="10"/>
      <c r="Z29" s="10"/>
      <c r="AF29" s="24"/>
    </row>
    <row r="30" spans="1:32" ht="19" customHeight="1" x14ac:dyDescent="0.35">
      <c r="B30" s="417"/>
      <c r="C30" s="246" t="s">
        <v>101</v>
      </c>
      <c r="D30" s="122">
        <f>'Sheet1 (3)'!D27</f>
        <v>0</v>
      </c>
      <c r="E30" s="122">
        <f>'Sheet1 (3)'!E27</f>
        <v>0</v>
      </c>
      <c r="F30" s="122">
        <f>'Sheet1 (3)'!F27</f>
        <v>0</v>
      </c>
      <c r="G30" s="122">
        <f>'Sheet1 (3)'!G27</f>
        <v>0</v>
      </c>
      <c r="H30" s="122">
        <f>'Sheet1 (3)'!H27</f>
        <v>0</v>
      </c>
      <c r="I30" s="122">
        <f>'Sheet1 (3)'!I27</f>
        <v>281</v>
      </c>
      <c r="J30" s="122">
        <f>'Sheet1 (3)'!J27</f>
        <v>87</v>
      </c>
      <c r="K30" s="122">
        <f>'Sheet1 (3)'!K27</f>
        <v>368</v>
      </c>
      <c r="L30" s="122">
        <f>'Sheet1 (3)'!L27</f>
        <v>368</v>
      </c>
      <c r="M30" s="122">
        <f>'Sheet1 (3)'!M27</f>
        <v>0</v>
      </c>
      <c r="N30" s="122">
        <f>'Sheet1 (3)'!N27</f>
        <v>0</v>
      </c>
      <c r="O30" s="247">
        <v>55</v>
      </c>
      <c r="P30" s="248">
        <f t="shared" ref="P30:P31" si="24">N30/O30</f>
        <v>0</v>
      </c>
      <c r="Q30" s="168">
        <f t="shared" ref="Q30:Q31" si="25">M30/K30</f>
        <v>0</v>
      </c>
      <c r="R30" s="249">
        <f>VLOOKUP(C30,'Sheet1 (3)'!C:P,14,0)</f>
        <v>301237.28610864433</v>
      </c>
      <c r="S30" s="250">
        <f t="shared" ref="S30:S31" si="26">(K30/R30)*100000</f>
        <v>122.1628320829039</v>
      </c>
      <c r="T30" s="10"/>
      <c r="Z30" s="10"/>
      <c r="AF30" s="24"/>
    </row>
    <row r="31" spans="1:32" ht="19" customHeight="1" thickBot="1" x14ac:dyDescent="0.4">
      <c r="B31" s="417"/>
      <c r="C31" s="97" t="s">
        <v>107</v>
      </c>
      <c r="D31" s="122">
        <f>'Sheet1 (3)'!D28</f>
        <v>1</v>
      </c>
      <c r="E31" s="122">
        <f>'Sheet1 (3)'!E28</f>
        <v>0</v>
      </c>
      <c r="F31" s="122">
        <f>'Sheet1 (3)'!F28</f>
        <v>1</v>
      </c>
      <c r="G31" s="122">
        <f>'Sheet1 (3)'!G28</f>
        <v>1</v>
      </c>
      <c r="H31" s="122">
        <f>'Sheet1 (3)'!H28</f>
        <v>0</v>
      </c>
      <c r="I31" s="122">
        <f>'Sheet1 (3)'!I28</f>
        <v>54</v>
      </c>
      <c r="J31" s="122">
        <f>'Sheet1 (3)'!J28</f>
        <v>18</v>
      </c>
      <c r="K31" s="122">
        <f>'Sheet1 (3)'!K28</f>
        <v>72</v>
      </c>
      <c r="L31" s="122">
        <f>'Sheet1 (3)'!L28</f>
        <v>67</v>
      </c>
      <c r="M31" s="122">
        <f>'Sheet1 (3)'!M28</f>
        <v>0</v>
      </c>
      <c r="N31" s="122">
        <f>'Sheet1 (3)'!N28</f>
        <v>5</v>
      </c>
      <c r="O31" s="98">
        <v>19</v>
      </c>
      <c r="P31" s="202">
        <f t="shared" si="24"/>
        <v>0.26315789473684209</v>
      </c>
      <c r="Q31" s="251">
        <f t="shared" si="25"/>
        <v>0</v>
      </c>
      <c r="R31" s="252">
        <f>VLOOKUP(C31,'Sheet1 (3)'!C:P,14,0)</f>
        <v>106705.0824880022</v>
      </c>
      <c r="S31" s="287">
        <f t="shared" si="26"/>
        <v>67.475698740119157</v>
      </c>
      <c r="T31" s="10"/>
      <c r="Z31" s="10"/>
      <c r="AF31" s="24"/>
    </row>
    <row r="32" spans="1:32" ht="19" customHeight="1" thickBot="1" x14ac:dyDescent="0.4">
      <c r="B32" s="418"/>
      <c r="C32" s="162" t="s">
        <v>88</v>
      </c>
      <c r="D32" s="161">
        <f t="shared" ref="D32:O32" si="27">SUM(D26:D31)</f>
        <v>3</v>
      </c>
      <c r="E32" s="161">
        <f t="shared" si="27"/>
        <v>0</v>
      </c>
      <c r="F32" s="161">
        <f t="shared" si="27"/>
        <v>3</v>
      </c>
      <c r="G32" s="161">
        <f t="shared" si="27"/>
        <v>1</v>
      </c>
      <c r="H32" s="161">
        <f t="shared" si="27"/>
        <v>0</v>
      </c>
      <c r="I32" s="161">
        <f t="shared" si="27"/>
        <v>1335</v>
      </c>
      <c r="J32" s="161">
        <f t="shared" si="27"/>
        <v>630</v>
      </c>
      <c r="K32" s="161">
        <f t="shared" si="27"/>
        <v>1965</v>
      </c>
      <c r="L32" s="161">
        <f t="shared" si="27"/>
        <v>1955</v>
      </c>
      <c r="M32" s="161">
        <f t="shared" si="27"/>
        <v>1</v>
      </c>
      <c r="N32" s="161">
        <f t="shared" si="27"/>
        <v>9</v>
      </c>
      <c r="O32" s="161">
        <f t="shared" si="27"/>
        <v>196</v>
      </c>
      <c r="P32" s="163">
        <f t="shared" si="10"/>
        <v>4.5918367346938778E-2</v>
      </c>
      <c r="Q32" s="164">
        <f t="shared" si="15"/>
        <v>5.0890585241730279E-4</v>
      </c>
      <c r="R32" s="165">
        <v>2744872</v>
      </c>
      <c r="S32" s="166">
        <f t="shared" si="16"/>
        <v>71.58803762069779</v>
      </c>
      <c r="T32" s="10"/>
      <c r="Z32" s="10"/>
    </row>
    <row r="33" spans="2:30" ht="19" customHeight="1" x14ac:dyDescent="0.35">
      <c r="B33" s="416" t="s">
        <v>53</v>
      </c>
      <c r="C33" s="94" t="s">
        <v>66</v>
      </c>
      <c r="D33" s="148">
        <f>'Sheet1 (3)'!D29</f>
        <v>14</v>
      </c>
      <c r="E33" s="148">
        <f>'Sheet1 (3)'!E29</f>
        <v>0</v>
      </c>
      <c r="F33" s="148">
        <f>'Sheet1 (3)'!F29</f>
        <v>14</v>
      </c>
      <c r="G33" s="148">
        <f>'Sheet1 (3)'!G29</f>
        <v>19</v>
      </c>
      <c r="H33" s="148">
        <f>'Sheet1 (3)'!H29</f>
        <v>0</v>
      </c>
      <c r="I33" s="148">
        <f>'Sheet1 (3)'!I29</f>
        <v>2224</v>
      </c>
      <c r="J33" s="148">
        <f>'Sheet1 (3)'!J29</f>
        <v>147</v>
      </c>
      <c r="K33" s="148">
        <f>'Sheet1 (3)'!K29</f>
        <v>2371</v>
      </c>
      <c r="L33" s="148">
        <f>'Sheet1 (3)'!L29</f>
        <v>2345</v>
      </c>
      <c r="M33" s="148">
        <f>'Sheet1 (3)'!M29</f>
        <v>3</v>
      </c>
      <c r="N33" s="82">
        <f>'Sheet1 (3)'!N29</f>
        <v>23</v>
      </c>
      <c r="O33" s="149">
        <v>56</v>
      </c>
      <c r="P33" s="150">
        <f t="shared" si="10"/>
        <v>0.4107142857142857</v>
      </c>
      <c r="Q33" s="95">
        <f t="shared" si="15"/>
        <v>1.2652889076339097E-3</v>
      </c>
      <c r="R33" s="107">
        <f>VLOOKUP(C33,'Sheet1 (3)'!C:P,14,0)</f>
        <v>1020952.7356870017</v>
      </c>
      <c r="S33" s="110">
        <f t="shared" si="16"/>
        <v>232.23406110024752</v>
      </c>
      <c r="T33" s="10"/>
      <c r="Z33" s="10"/>
      <c r="AA33" s="24">
        <v>1598</v>
      </c>
      <c r="AB33" s="24">
        <f t="shared" si="12"/>
        <v>2371</v>
      </c>
      <c r="AC33" s="24">
        <f t="shared" ref="AC33" si="28">AB33-AA33</f>
        <v>773</v>
      </c>
      <c r="AD33" s="24" t="str">
        <f t="shared" ref="AD33:AD52" si="29">IF(AC33&lt;&gt;F33,"Not OK","Ok")</f>
        <v>Not OK</v>
      </c>
    </row>
    <row r="34" spans="2:30" ht="19" customHeight="1" x14ac:dyDescent="0.35">
      <c r="B34" s="417"/>
      <c r="C34" s="203" t="s">
        <v>78</v>
      </c>
      <c r="D34" s="151">
        <f>'Sheet1 (3)'!D30</f>
        <v>1</v>
      </c>
      <c r="E34" s="151">
        <f>'Sheet1 (3)'!E30</f>
        <v>0</v>
      </c>
      <c r="F34" s="151">
        <f>'Sheet1 (3)'!F30</f>
        <v>1</v>
      </c>
      <c r="G34" s="151">
        <f>'Sheet1 (3)'!G30</f>
        <v>0</v>
      </c>
      <c r="H34" s="151">
        <f>'Sheet1 (3)'!H30</f>
        <v>0</v>
      </c>
      <c r="I34" s="151">
        <f>'Sheet1 (3)'!I30</f>
        <v>424</v>
      </c>
      <c r="J34" s="151">
        <f>'Sheet1 (3)'!J30</f>
        <v>0</v>
      </c>
      <c r="K34" s="151">
        <f>'Sheet1 (3)'!K30</f>
        <v>424</v>
      </c>
      <c r="L34" s="151">
        <f>'Sheet1 (3)'!L30</f>
        <v>423</v>
      </c>
      <c r="M34" s="151">
        <f>'Sheet1 (3)'!M30</f>
        <v>0</v>
      </c>
      <c r="N34" s="70">
        <f>'Sheet1 (3)'!N30</f>
        <v>1</v>
      </c>
      <c r="O34" s="152">
        <v>23</v>
      </c>
      <c r="P34" s="153">
        <f t="shared" si="10"/>
        <v>4.3478260869565216E-2</v>
      </c>
      <c r="Q34" s="72">
        <f t="shared" si="15"/>
        <v>0</v>
      </c>
      <c r="R34" s="113">
        <f>VLOOKUP(C34,'Sheet1 (3)'!C:P,14,0)</f>
        <v>469537.67557841213</v>
      </c>
      <c r="S34" s="118">
        <f t="shared" si="16"/>
        <v>90.301592833351364</v>
      </c>
      <c r="T34" s="10"/>
      <c r="Z34" s="10"/>
    </row>
    <row r="35" spans="2:30" ht="19" customHeight="1" x14ac:dyDescent="0.35">
      <c r="B35" s="417"/>
      <c r="C35" s="242" t="s">
        <v>116</v>
      </c>
      <c r="D35" s="151">
        <f>'Sheet1 (3)'!D31</f>
        <v>0</v>
      </c>
      <c r="E35" s="151">
        <f>'Sheet1 (3)'!E31</f>
        <v>0</v>
      </c>
      <c r="F35" s="151">
        <f>'Sheet1 (3)'!F31</f>
        <v>0</v>
      </c>
      <c r="G35" s="151">
        <f>'Sheet1 (3)'!G31</f>
        <v>0</v>
      </c>
      <c r="H35" s="151">
        <f>'Sheet1 (3)'!H31</f>
        <v>0</v>
      </c>
      <c r="I35" s="151">
        <f>'Sheet1 (3)'!I31</f>
        <v>34</v>
      </c>
      <c r="J35" s="151">
        <f>'Sheet1 (3)'!J31</f>
        <v>0</v>
      </c>
      <c r="K35" s="151">
        <f>'Sheet1 (3)'!K31</f>
        <v>34</v>
      </c>
      <c r="L35" s="151">
        <f>'Sheet1 (3)'!L31</f>
        <v>34</v>
      </c>
      <c r="M35" s="151">
        <f>'Sheet1 (3)'!M31</f>
        <v>0</v>
      </c>
      <c r="N35" s="70">
        <f>'Sheet1 (3)'!N31</f>
        <v>0</v>
      </c>
      <c r="O35" s="152">
        <v>12</v>
      </c>
      <c r="P35" s="153">
        <f t="shared" si="10"/>
        <v>0</v>
      </c>
      <c r="Q35" s="72">
        <f t="shared" si="15"/>
        <v>0</v>
      </c>
      <c r="R35" s="113">
        <f>VLOOKUP(C35,'Sheet1 (3)'!C:P,14,0)</f>
        <v>265250.258077587</v>
      </c>
      <c r="S35" s="118">
        <f t="shared" ref="S35" si="30">(K35/R35)*100000</f>
        <v>12.818083664240898</v>
      </c>
      <c r="T35" s="10"/>
      <c r="Z35" s="10"/>
    </row>
    <row r="36" spans="2:30" ht="19" customHeight="1" x14ac:dyDescent="0.35">
      <c r="B36" s="417"/>
      <c r="C36" s="226" t="s">
        <v>79</v>
      </c>
      <c r="D36" s="227">
        <f>'Sheet1 (3)'!D32</f>
        <v>1</v>
      </c>
      <c r="E36" s="227">
        <f>'Sheet1 (3)'!E32</f>
        <v>0</v>
      </c>
      <c r="F36" s="227">
        <f>'Sheet1 (3)'!F32</f>
        <v>1</v>
      </c>
      <c r="G36" s="227">
        <f>'Sheet1 (3)'!G32</f>
        <v>0</v>
      </c>
      <c r="H36" s="227">
        <f>'Sheet1 (3)'!H32</f>
        <v>0</v>
      </c>
      <c r="I36" s="227">
        <f>'Sheet1 (3)'!I32</f>
        <v>316</v>
      </c>
      <c r="J36" s="227">
        <f>'Sheet1 (3)'!J32</f>
        <v>63</v>
      </c>
      <c r="K36" s="227">
        <f>'Sheet1 (3)'!K32</f>
        <v>379</v>
      </c>
      <c r="L36" s="227">
        <f>'Sheet1 (3)'!L32</f>
        <v>369</v>
      </c>
      <c r="M36" s="227">
        <f>'Sheet1 (3)'!M32</f>
        <v>9</v>
      </c>
      <c r="N36" s="70">
        <f>'Sheet1 (3)'!N32</f>
        <v>1</v>
      </c>
      <c r="O36" s="228">
        <v>6</v>
      </c>
      <c r="P36" s="229">
        <f t="shared" si="10"/>
        <v>0.16666666666666666</v>
      </c>
      <c r="Q36" s="74">
        <f t="shared" si="15"/>
        <v>2.3746701846965697E-2</v>
      </c>
      <c r="R36" s="230">
        <f>VLOOKUP(C36,'Sheet1 (3)'!C:P,14,0)</f>
        <v>248010.56044110621</v>
      </c>
      <c r="S36" s="231">
        <f t="shared" si="16"/>
        <v>152.8160733663594</v>
      </c>
      <c r="T36" s="10"/>
      <c r="Z36" s="10"/>
    </row>
    <row r="37" spans="2:30" ht="19" customHeight="1" x14ac:dyDescent="0.35">
      <c r="B37" s="417"/>
      <c r="C37" s="226" t="s">
        <v>98</v>
      </c>
      <c r="D37" s="227">
        <f>'Sheet1 (3)'!D33</f>
        <v>0</v>
      </c>
      <c r="E37" s="227">
        <f>'Sheet1 (3)'!E33</f>
        <v>0</v>
      </c>
      <c r="F37" s="227">
        <f>'Sheet1 (3)'!F33</f>
        <v>0</v>
      </c>
      <c r="G37" s="227">
        <f>'Sheet1 (3)'!G33</f>
        <v>0</v>
      </c>
      <c r="H37" s="227">
        <f>'Sheet1 (3)'!H33</f>
        <v>0</v>
      </c>
      <c r="I37" s="227">
        <f>'Sheet1 (3)'!I33</f>
        <v>213</v>
      </c>
      <c r="J37" s="227">
        <f>'Sheet1 (3)'!J33</f>
        <v>0</v>
      </c>
      <c r="K37" s="227">
        <f>'Sheet1 (3)'!K33</f>
        <v>213</v>
      </c>
      <c r="L37" s="227">
        <f>'Sheet1 (3)'!L33</f>
        <v>213</v>
      </c>
      <c r="M37" s="227">
        <f>'Sheet1 (3)'!M33</f>
        <v>0</v>
      </c>
      <c r="N37" s="70">
        <f>'Sheet1 (3)'!N33</f>
        <v>0</v>
      </c>
      <c r="O37" s="228">
        <v>20</v>
      </c>
      <c r="P37" s="229">
        <f t="shared" si="10"/>
        <v>0</v>
      </c>
      <c r="Q37" s="74">
        <f t="shared" si="15"/>
        <v>0</v>
      </c>
      <c r="R37" s="230">
        <f>VLOOKUP(C37,'Sheet1 (3)'!C:P,14,0)</f>
        <v>174025.86075197981</v>
      </c>
      <c r="S37" s="231">
        <f t="shared" si="16"/>
        <v>122.3956020557001</v>
      </c>
      <c r="T37" s="10"/>
      <c r="Z37" s="10"/>
    </row>
    <row r="38" spans="2:30" ht="19" customHeight="1" thickBot="1" x14ac:dyDescent="0.4">
      <c r="B38" s="417"/>
      <c r="C38" s="97" t="s">
        <v>109</v>
      </c>
      <c r="D38" s="232">
        <f>'Sheet1 (3)'!D34</f>
        <v>6</v>
      </c>
      <c r="E38" s="232">
        <f>'Sheet1 (3)'!E34</f>
        <v>0</v>
      </c>
      <c r="F38" s="232">
        <f>'Sheet1 (3)'!F34</f>
        <v>6</v>
      </c>
      <c r="G38" s="232">
        <f>'Sheet1 (3)'!G34</f>
        <v>3</v>
      </c>
      <c r="H38" s="232">
        <f>'Sheet1 (3)'!H34</f>
        <v>0</v>
      </c>
      <c r="I38" s="232">
        <f>'Sheet1 (3)'!I34</f>
        <v>163</v>
      </c>
      <c r="J38" s="232">
        <f>'Sheet1 (3)'!J34</f>
        <v>0</v>
      </c>
      <c r="K38" s="232">
        <f>'Sheet1 (3)'!K34</f>
        <v>163</v>
      </c>
      <c r="L38" s="232">
        <f>'Sheet1 (3)'!L34</f>
        <v>153</v>
      </c>
      <c r="M38" s="232">
        <f>'Sheet1 (3)'!M34</f>
        <v>0</v>
      </c>
      <c r="N38" s="301">
        <f>'Sheet1 (3)'!N34</f>
        <v>10</v>
      </c>
      <c r="O38" s="155">
        <v>16</v>
      </c>
      <c r="P38" s="156">
        <f t="shared" si="10"/>
        <v>0.625</v>
      </c>
      <c r="Q38" s="99">
        <f t="shared" si="15"/>
        <v>0</v>
      </c>
      <c r="R38" s="115">
        <f>VLOOKUP(C38,'Sheet1 (3)'!C:P,14,0)</f>
        <v>276882.53196513921</v>
      </c>
      <c r="S38" s="119">
        <f t="shared" si="16"/>
        <v>58.869730366566586</v>
      </c>
      <c r="T38" s="10"/>
      <c r="Z38" s="10"/>
    </row>
    <row r="39" spans="2:30" ht="19" customHeight="1" thickBot="1" x14ac:dyDescent="0.4">
      <c r="B39" s="418"/>
      <c r="C39" s="133" t="s">
        <v>89</v>
      </c>
      <c r="D39" s="134">
        <f>SUM(D33:D38)</f>
        <v>22</v>
      </c>
      <c r="E39" s="134">
        <f t="shared" ref="E39:N39" si="31">SUM(E33:E38)</f>
        <v>0</v>
      </c>
      <c r="F39" s="134">
        <f t="shared" si="31"/>
        <v>22</v>
      </c>
      <c r="G39" s="134">
        <f t="shared" si="31"/>
        <v>22</v>
      </c>
      <c r="H39" s="134">
        <f t="shared" si="31"/>
        <v>0</v>
      </c>
      <c r="I39" s="134">
        <f t="shared" si="31"/>
        <v>3374</v>
      </c>
      <c r="J39" s="134">
        <f t="shared" si="31"/>
        <v>210</v>
      </c>
      <c r="K39" s="134">
        <f t="shared" si="31"/>
        <v>3584</v>
      </c>
      <c r="L39" s="134">
        <f t="shared" si="31"/>
        <v>3537</v>
      </c>
      <c r="M39" s="134">
        <f t="shared" si="31"/>
        <v>12</v>
      </c>
      <c r="N39" s="238">
        <f t="shared" si="31"/>
        <v>35</v>
      </c>
      <c r="O39" s="134">
        <f>SUM(O33:O38)</f>
        <v>133</v>
      </c>
      <c r="P39" s="135">
        <f t="shared" si="10"/>
        <v>0.26315789473684209</v>
      </c>
      <c r="Q39" s="136">
        <f t="shared" si="15"/>
        <v>3.3482142857142855E-3</v>
      </c>
      <c r="R39" s="137">
        <v>6649881</v>
      </c>
      <c r="S39" s="138">
        <f t="shared" si="16"/>
        <v>53.895701291496799</v>
      </c>
      <c r="T39" s="10"/>
      <c r="Z39" s="10"/>
    </row>
    <row r="40" spans="2:30" ht="19" customHeight="1" x14ac:dyDescent="0.35">
      <c r="B40" s="413" t="s">
        <v>23</v>
      </c>
      <c r="C40" s="167" t="s">
        <v>81</v>
      </c>
      <c r="D40" s="160">
        <f>'Sheet1 (3)'!D35</f>
        <v>0</v>
      </c>
      <c r="E40" s="160">
        <f>'Sheet1 (3)'!E35</f>
        <v>1</v>
      </c>
      <c r="F40" s="160">
        <f>'Sheet1 (3)'!F35</f>
        <v>1</v>
      </c>
      <c r="G40" s="160">
        <f>'Sheet1 (3)'!G35</f>
        <v>2</v>
      </c>
      <c r="H40" s="160">
        <f>'Sheet1 (3)'!H35</f>
        <v>0</v>
      </c>
      <c r="I40" s="160">
        <f>'Sheet1 (3)'!I35</f>
        <v>369</v>
      </c>
      <c r="J40" s="160">
        <f>'Sheet1 (3)'!J35</f>
        <v>238</v>
      </c>
      <c r="K40" s="160">
        <f>'Sheet1 (3)'!K35</f>
        <v>607</v>
      </c>
      <c r="L40" s="160">
        <f>'Sheet1 (3)'!L35</f>
        <v>606</v>
      </c>
      <c r="M40" s="160">
        <f>'Sheet1 (3)'!M35</f>
        <v>1</v>
      </c>
      <c r="N40" s="302">
        <f>'Sheet1 (3)'!N35</f>
        <v>0</v>
      </c>
      <c r="O40" s="171">
        <v>12</v>
      </c>
      <c r="P40" s="172">
        <f t="shared" si="10"/>
        <v>0</v>
      </c>
      <c r="Q40" s="168">
        <f t="shared" si="15"/>
        <v>1.6474464579901153E-3</v>
      </c>
      <c r="R40" s="169">
        <f>VLOOKUP(C40,'Sheet1 (3)'!C:P,14,0)</f>
        <v>116330.83416912338</v>
      </c>
      <c r="S40" s="170">
        <f t="shared" si="16"/>
        <v>521.78771375225847</v>
      </c>
      <c r="T40" s="10"/>
      <c r="Z40" s="10"/>
    </row>
    <row r="41" spans="2:30" ht="19" customHeight="1" x14ac:dyDescent="0.35">
      <c r="B41" s="414"/>
      <c r="C41" s="203" t="s">
        <v>91</v>
      </c>
      <c r="D41" s="70">
        <f>'Sheet1 (3)'!D36</f>
        <v>0</v>
      </c>
      <c r="E41" s="70">
        <f>'Sheet1 (3)'!E36</f>
        <v>0</v>
      </c>
      <c r="F41" s="70">
        <f>'Sheet1 (3)'!F36</f>
        <v>0</v>
      </c>
      <c r="G41" s="70">
        <f>'Sheet1 (3)'!G36</f>
        <v>0</v>
      </c>
      <c r="H41" s="70">
        <f>'Sheet1 (3)'!H36</f>
        <v>0</v>
      </c>
      <c r="I41" s="70">
        <f>'Sheet1 (3)'!I36</f>
        <v>355</v>
      </c>
      <c r="J41" s="70">
        <f>'Sheet1 (3)'!J36</f>
        <v>68</v>
      </c>
      <c r="K41" s="70">
        <f>'Sheet1 (3)'!K36</f>
        <v>423</v>
      </c>
      <c r="L41" s="70">
        <f>'Sheet1 (3)'!L36</f>
        <v>423</v>
      </c>
      <c r="M41" s="70">
        <f>'Sheet1 (3)'!M36</f>
        <v>0</v>
      </c>
      <c r="N41" s="303">
        <f>'Sheet1 (3)'!N36</f>
        <v>0</v>
      </c>
      <c r="O41" s="71">
        <v>15</v>
      </c>
      <c r="P41" s="259">
        <f t="shared" si="10"/>
        <v>0</v>
      </c>
      <c r="Q41" s="130">
        <f t="shared" si="15"/>
        <v>0</v>
      </c>
      <c r="R41" s="288">
        <f>VLOOKUP(C41,'Sheet1 (3)'!C:P,14,0)</f>
        <v>195456.27773091197</v>
      </c>
      <c r="S41" s="118">
        <f t="shared" si="16"/>
        <v>216.41668659133651</v>
      </c>
      <c r="T41" s="10"/>
      <c r="Z41" s="10"/>
    </row>
    <row r="42" spans="2:30" ht="19" customHeight="1" x14ac:dyDescent="0.35">
      <c r="B42" s="414"/>
      <c r="C42" s="203" t="s">
        <v>108</v>
      </c>
      <c r="D42" s="70">
        <f>'Sheet1 (3)'!D37</f>
        <v>3</v>
      </c>
      <c r="E42" s="70">
        <f>'Sheet1 (3)'!E37</f>
        <v>0</v>
      </c>
      <c r="F42" s="70">
        <f>'Sheet1 (3)'!F37</f>
        <v>3</v>
      </c>
      <c r="G42" s="70">
        <f>'Sheet1 (3)'!G37</f>
        <v>3</v>
      </c>
      <c r="H42" s="70">
        <f>'Sheet1 (3)'!H37</f>
        <v>0</v>
      </c>
      <c r="I42" s="70">
        <f>'Sheet1 (3)'!I37</f>
        <v>71</v>
      </c>
      <c r="J42" s="70">
        <f>'Sheet1 (3)'!J37</f>
        <v>14</v>
      </c>
      <c r="K42" s="70">
        <f>'Sheet1 (3)'!K37</f>
        <v>85</v>
      </c>
      <c r="L42" s="70">
        <f>'Sheet1 (3)'!L37</f>
        <v>82</v>
      </c>
      <c r="M42" s="70">
        <f>'Sheet1 (3)'!M37</f>
        <v>0</v>
      </c>
      <c r="N42" s="303">
        <f>'Sheet1 (3)'!N37</f>
        <v>3</v>
      </c>
      <c r="O42" s="71">
        <v>20</v>
      </c>
      <c r="P42" s="259">
        <f t="shared" si="10"/>
        <v>0.15</v>
      </c>
      <c r="Q42" s="130">
        <f t="shared" si="15"/>
        <v>0</v>
      </c>
      <c r="R42" s="288">
        <f>VLOOKUP(C42,'Sheet1 (3)'!C:P,14,0)</f>
        <v>72013.155784048577</v>
      </c>
      <c r="S42" s="118">
        <f t="shared" si="16"/>
        <v>118.03398847690563</v>
      </c>
      <c r="T42" s="10"/>
      <c r="Z42" s="10"/>
    </row>
    <row r="43" spans="2:30" ht="19" customHeight="1" x14ac:dyDescent="0.35">
      <c r="B43" s="414"/>
      <c r="C43" s="203" t="s">
        <v>114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3</v>
      </c>
      <c r="J43" s="70">
        <f>'Sheet1 (3)'!J38</f>
        <v>7</v>
      </c>
      <c r="K43" s="70">
        <f>'Sheet1 (3)'!K38</f>
        <v>10</v>
      </c>
      <c r="L43" s="70">
        <f>'Sheet1 (3)'!L38</f>
        <v>10</v>
      </c>
      <c r="M43" s="70">
        <f>'Sheet1 (3)'!M38</f>
        <v>0</v>
      </c>
      <c r="N43" s="303">
        <f>'Sheet1 (3)'!N38</f>
        <v>0</v>
      </c>
      <c r="O43" s="71">
        <v>20</v>
      </c>
      <c r="P43" s="259">
        <f t="shared" si="10"/>
        <v>0</v>
      </c>
      <c r="Q43" s="130">
        <f t="shared" si="15"/>
        <v>0</v>
      </c>
      <c r="R43" s="288">
        <f>VLOOKUP(C43,'Sheet1 (3)'!C:P,14,0)</f>
        <v>46610.125789435391</v>
      </c>
      <c r="S43" s="118">
        <f t="shared" si="16"/>
        <v>21.454565570528004</v>
      </c>
      <c r="T43" s="10"/>
      <c r="Z43" s="10"/>
    </row>
    <row r="44" spans="2:30" ht="19" customHeight="1" x14ac:dyDescent="0.35">
      <c r="B44" s="414"/>
      <c r="C44" s="291" t="s">
        <v>119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2</v>
      </c>
      <c r="H44" s="70">
        <f>'Sheet1 (3)'!H39</f>
        <v>0</v>
      </c>
      <c r="I44" s="70">
        <f>'Sheet1 (3)'!I39</f>
        <v>31</v>
      </c>
      <c r="J44" s="70">
        <f>'Sheet1 (3)'!J39</f>
        <v>18</v>
      </c>
      <c r="K44" s="70">
        <f>'Sheet1 (3)'!K39</f>
        <v>49</v>
      </c>
      <c r="L44" s="70">
        <f>'Sheet1 (3)'!L39</f>
        <v>49</v>
      </c>
      <c r="M44" s="70">
        <f>'Sheet1 (3)'!M39</f>
        <v>0</v>
      </c>
      <c r="N44" s="303">
        <f>'Sheet1 (3)'!N39</f>
        <v>0</v>
      </c>
      <c r="O44" s="71">
        <v>5</v>
      </c>
      <c r="P44" s="259">
        <f t="shared" si="10"/>
        <v>0</v>
      </c>
      <c r="Q44" s="130">
        <f t="shared" si="15"/>
        <v>0</v>
      </c>
      <c r="R44" s="288">
        <f>VLOOKUP(C44,'Sheet1 (3)'!C:P,14,0)</f>
        <v>101576.05359503486</v>
      </c>
      <c r="S44" s="118">
        <f t="shared" ref="S44" si="32">(K44/R44)*100000</f>
        <v>48.239716218306761</v>
      </c>
      <c r="T44" s="10"/>
      <c r="Z44" s="10"/>
    </row>
    <row r="45" spans="2:30" ht="19" customHeight="1" thickBot="1" x14ac:dyDescent="0.4">
      <c r="B45" s="414"/>
      <c r="C45" s="237" t="s">
        <v>100</v>
      </c>
      <c r="D45" s="245">
        <f>'Sheet1 (3)'!D40</f>
        <v>0</v>
      </c>
      <c r="E45" s="245">
        <f>'Sheet1 (3)'!E40</f>
        <v>0</v>
      </c>
      <c r="F45" s="245">
        <f>'Sheet1 (3)'!F40</f>
        <v>0</v>
      </c>
      <c r="G45" s="245">
        <f>'Sheet1 (3)'!G40</f>
        <v>0</v>
      </c>
      <c r="H45" s="245">
        <f>'Sheet1 (3)'!H40</f>
        <v>0</v>
      </c>
      <c r="I45" s="70">
        <f>'Sheet1 (3)'!I40</f>
        <v>1</v>
      </c>
      <c r="J45" s="70">
        <f>'Sheet1 (3)'!J40</f>
        <v>5</v>
      </c>
      <c r="K45" s="70">
        <f>'Sheet1 (3)'!K40</f>
        <v>6</v>
      </c>
      <c r="L45" s="70">
        <f>'Sheet1 (3)'!L40</f>
        <v>6</v>
      </c>
      <c r="M45" s="70">
        <f>'Sheet1 (3)'!M40</f>
        <v>0</v>
      </c>
      <c r="N45" s="304">
        <f>'Sheet1 (3)'!N40</f>
        <v>0</v>
      </c>
      <c r="O45" s="71">
        <v>20</v>
      </c>
      <c r="P45" s="259">
        <f t="shared" si="10"/>
        <v>0</v>
      </c>
      <c r="Q45" s="314">
        <f t="shared" si="15"/>
        <v>0</v>
      </c>
      <c r="R45" s="315">
        <f>VLOOKUP(C45,'Sheet1 (3)'!C:P,14,0)</f>
        <v>217763.58413614001</v>
      </c>
      <c r="S45" s="119">
        <f t="shared" si="16"/>
        <v>2.7552816159789875</v>
      </c>
      <c r="T45" s="10"/>
      <c r="Z45" s="10"/>
    </row>
    <row r="46" spans="2:30" ht="19" customHeight="1" thickBot="1" x14ac:dyDescent="0.4">
      <c r="B46" s="415"/>
      <c r="C46" s="133" t="s">
        <v>90</v>
      </c>
      <c r="D46" s="161">
        <f t="shared" ref="D46:O46" si="33">SUM(D40:D45)</f>
        <v>3</v>
      </c>
      <c r="E46" s="161">
        <f t="shared" si="33"/>
        <v>1</v>
      </c>
      <c r="F46" s="161">
        <f t="shared" si="33"/>
        <v>4</v>
      </c>
      <c r="G46" s="161">
        <f t="shared" si="33"/>
        <v>7</v>
      </c>
      <c r="H46" s="161">
        <f t="shared" si="33"/>
        <v>0</v>
      </c>
      <c r="I46" s="238">
        <f t="shared" si="33"/>
        <v>830</v>
      </c>
      <c r="J46" s="289">
        <f t="shared" si="33"/>
        <v>350</v>
      </c>
      <c r="K46" s="289">
        <f t="shared" si="33"/>
        <v>1180</v>
      </c>
      <c r="L46" s="289">
        <f t="shared" si="33"/>
        <v>1176</v>
      </c>
      <c r="M46" s="289">
        <f t="shared" si="33"/>
        <v>1</v>
      </c>
      <c r="N46" s="289">
        <f t="shared" si="33"/>
        <v>3</v>
      </c>
      <c r="O46" s="289">
        <f t="shared" si="33"/>
        <v>92</v>
      </c>
      <c r="P46" s="290">
        <f t="shared" si="10"/>
        <v>3.2608695652173912E-2</v>
      </c>
      <c r="Q46" s="311">
        <f t="shared" si="15"/>
        <v>8.4745762711864404E-4</v>
      </c>
      <c r="R46" s="312">
        <v>2674787</v>
      </c>
      <c r="S46" s="313">
        <f t="shared" si="16"/>
        <v>44.115662293857419</v>
      </c>
      <c r="T46" s="10"/>
      <c r="Z46" s="10"/>
    </row>
    <row r="47" spans="2:30" ht="19" customHeight="1" x14ac:dyDescent="0.35">
      <c r="B47" s="413" t="s">
        <v>29</v>
      </c>
      <c r="C47" s="91" t="s">
        <v>104</v>
      </c>
      <c r="D47" s="122">
        <f>'Sheet1 (3)'!D41</f>
        <v>3</v>
      </c>
      <c r="E47" s="122">
        <f>'Sheet1 (3)'!E41</f>
        <v>0</v>
      </c>
      <c r="F47" s="122">
        <f>'Sheet1 (3)'!F41</f>
        <v>3</v>
      </c>
      <c r="G47" s="122">
        <f>'Sheet1 (3)'!G41</f>
        <v>0</v>
      </c>
      <c r="H47" s="122">
        <f>'Sheet1 (3)'!H41</f>
        <v>0</v>
      </c>
      <c r="I47" s="122">
        <f>'Sheet1 (3)'!I41</f>
        <v>50</v>
      </c>
      <c r="J47" s="122">
        <f>'Sheet1 (3)'!J41</f>
        <v>2</v>
      </c>
      <c r="K47" s="122">
        <f>'Sheet1 (3)'!K41</f>
        <v>52</v>
      </c>
      <c r="L47" s="122">
        <f>'Sheet1 (3)'!L41</f>
        <v>45</v>
      </c>
      <c r="M47" s="122">
        <f>'Sheet1 (3)'!M41</f>
        <v>3</v>
      </c>
      <c r="N47" s="122">
        <f>'Sheet1 (3)'!N41</f>
        <v>4</v>
      </c>
      <c r="O47" s="157">
        <v>5</v>
      </c>
      <c r="P47" s="158">
        <f t="shared" ref="P47:P51" si="34">N47/O47</f>
        <v>0.8</v>
      </c>
      <c r="Q47" s="76">
        <f t="shared" ref="Q47:Q51" si="35">M47/K47</f>
        <v>5.7692307692307696E-2</v>
      </c>
      <c r="R47" s="114">
        <f>VLOOKUP(C47,'Sheet1 (3)'!C:P,14,0)</f>
        <v>116603.80734837931</v>
      </c>
      <c r="S47" s="120">
        <f t="shared" ref="S47:S51" si="36">(K47/R47)*100000</f>
        <v>44.595456342723573</v>
      </c>
      <c r="T47" s="10"/>
      <c r="Z47" s="10"/>
    </row>
    <row r="48" spans="2:30" ht="19" customHeight="1" x14ac:dyDescent="0.35">
      <c r="B48" s="414"/>
      <c r="C48" s="203" t="s">
        <v>103</v>
      </c>
      <c r="D48" s="122">
        <f>'Sheet1 (3)'!D42</f>
        <v>0</v>
      </c>
      <c r="E48" s="122">
        <f>'Sheet1 (3)'!E42</f>
        <v>0</v>
      </c>
      <c r="F48" s="122">
        <f>'Sheet1 (3)'!F42</f>
        <v>0</v>
      </c>
      <c r="G48" s="122">
        <f>'Sheet1 (3)'!G42</f>
        <v>0</v>
      </c>
      <c r="H48" s="122">
        <f>'Sheet1 (3)'!H42</f>
        <v>0</v>
      </c>
      <c r="I48" s="122">
        <f>'Sheet1 (3)'!I42</f>
        <v>1</v>
      </c>
      <c r="J48" s="122">
        <f>'Sheet1 (3)'!J42</f>
        <v>0</v>
      </c>
      <c r="K48" s="122">
        <f>'Sheet1 (3)'!K42</f>
        <v>1</v>
      </c>
      <c r="L48" s="122">
        <f>'Sheet1 (3)'!L42</f>
        <v>1</v>
      </c>
      <c r="M48" s="122">
        <f>'Sheet1 (3)'!M42</f>
        <v>0</v>
      </c>
      <c r="N48" s="122">
        <f>'Sheet1 (3)'!N42</f>
        <v>0</v>
      </c>
      <c r="O48" s="305">
        <v>5</v>
      </c>
      <c r="P48" s="306">
        <f t="shared" si="34"/>
        <v>0</v>
      </c>
      <c r="Q48" s="307">
        <f t="shared" si="35"/>
        <v>0</v>
      </c>
      <c r="R48" s="308">
        <f>VLOOKUP(C48,'Sheet1 (3)'!C:P,14,0)</f>
        <v>138715.4519827622</v>
      </c>
      <c r="S48" s="309">
        <f t="shared" si="36"/>
        <v>0.72090022106857088</v>
      </c>
      <c r="T48" s="10"/>
      <c r="Z48" s="10"/>
    </row>
    <row r="49" spans="2:30" ht="19" customHeight="1" x14ac:dyDescent="0.35">
      <c r="B49" s="414"/>
      <c r="C49" s="291" t="s">
        <v>115</v>
      </c>
      <c r="D49" s="122">
        <f>'Sheet1 (3)'!D43</f>
        <v>0</v>
      </c>
      <c r="E49" s="122">
        <f>'Sheet1 (3)'!E43</f>
        <v>0</v>
      </c>
      <c r="F49" s="122">
        <f>'Sheet1 (3)'!F43</f>
        <v>0</v>
      </c>
      <c r="G49" s="122">
        <f>'Sheet1 (3)'!G43</f>
        <v>0</v>
      </c>
      <c r="H49" s="122">
        <f>'Sheet1 (3)'!H43</f>
        <v>0</v>
      </c>
      <c r="I49" s="122">
        <f>'Sheet1 (3)'!I43</f>
        <v>2</v>
      </c>
      <c r="J49" s="122">
        <f>'Sheet1 (3)'!J43</f>
        <v>0</v>
      </c>
      <c r="K49" s="122">
        <f>'Sheet1 (3)'!K43</f>
        <v>2</v>
      </c>
      <c r="L49" s="122">
        <f>'Sheet1 (3)'!L43</f>
        <v>2</v>
      </c>
      <c r="M49" s="122">
        <f>'Sheet1 (3)'!M43</f>
        <v>0</v>
      </c>
      <c r="N49" s="122">
        <f>'Sheet1 (3)'!N43</f>
        <v>0</v>
      </c>
      <c r="O49" s="310">
        <v>5</v>
      </c>
      <c r="P49" s="306">
        <f t="shared" ref="P49" si="37">N49/O49</f>
        <v>0</v>
      </c>
      <c r="Q49" s="307">
        <f t="shared" ref="Q49" si="38">M49/K49</f>
        <v>0</v>
      </c>
      <c r="R49" s="308">
        <f>VLOOKUP(C49,'Sheet1 (3)'!C:P,14,0)</f>
        <v>64209.935716887107</v>
      </c>
      <c r="S49" s="309">
        <f t="shared" ref="S49" si="39">(K49/R49)*100000</f>
        <v>3.1147827476706276</v>
      </c>
      <c r="T49" s="10"/>
      <c r="Z49" s="10"/>
    </row>
    <row r="50" spans="2:30" ht="19" customHeight="1" thickBot="1" x14ac:dyDescent="0.4">
      <c r="B50" s="414"/>
      <c r="C50" s="244" t="s">
        <v>105</v>
      </c>
      <c r="D50" s="154">
        <f>'Sheet1 (3)'!D44</f>
        <v>0</v>
      </c>
      <c r="E50" s="160">
        <f>'Sheet1 (3)'!E44</f>
        <v>0</v>
      </c>
      <c r="F50" s="160">
        <f>'Sheet1 (3)'!F44</f>
        <v>0</v>
      </c>
      <c r="G50" s="121">
        <f>'Sheet1 (3)'!G44</f>
        <v>0</v>
      </c>
      <c r="H50" s="121">
        <f>'Sheet1 (3)'!H44</f>
        <v>0</v>
      </c>
      <c r="I50" s="121">
        <f>'Sheet1 (3)'!I44</f>
        <v>14</v>
      </c>
      <c r="J50" s="121">
        <f>'Sheet1 (3)'!J44</f>
        <v>27</v>
      </c>
      <c r="K50" s="121">
        <f>'Sheet1 (3)'!K44</f>
        <v>41</v>
      </c>
      <c r="L50" s="121">
        <f>'Sheet1 (3)'!L44</f>
        <v>41</v>
      </c>
      <c r="M50" s="121">
        <f>'Sheet1 (3)'!M44</f>
        <v>0</v>
      </c>
      <c r="N50" s="160">
        <f>'Sheet1 (3)'!N44</f>
        <v>0</v>
      </c>
      <c r="O50" s="155">
        <v>20</v>
      </c>
      <c r="P50" s="156">
        <f t="shared" si="34"/>
        <v>0</v>
      </c>
      <c r="Q50" s="99">
        <f t="shared" si="35"/>
        <v>0</v>
      </c>
      <c r="R50" s="115">
        <f>VLOOKUP(C50,'Sheet1 (3)'!C:P,14,0)</f>
        <v>518856.33563500224</v>
      </c>
      <c r="S50" s="119">
        <f t="shared" si="36"/>
        <v>7.9019946725372749</v>
      </c>
      <c r="T50" s="10"/>
      <c r="Z50" s="10"/>
    </row>
    <row r="51" spans="2:30" ht="19" customHeight="1" thickBot="1" x14ac:dyDescent="0.4">
      <c r="B51" s="415"/>
      <c r="C51" s="133" t="s">
        <v>102</v>
      </c>
      <c r="D51" s="243">
        <f t="shared" ref="D51:O51" si="40">SUM(D47:D50)</f>
        <v>3</v>
      </c>
      <c r="E51" s="161">
        <f t="shared" si="40"/>
        <v>0</v>
      </c>
      <c r="F51" s="161">
        <f t="shared" si="40"/>
        <v>3</v>
      </c>
      <c r="G51" s="161">
        <f t="shared" si="40"/>
        <v>0</v>
      </c>
      <c r="H51" s="161">
        <f t="shared" si="40"/>
        <v>0</v>
      </c>
      <c r="I51" s="161">
        <f t="shared" si="40"/>
        <v>67</v>
      </c>
      <c r="J51" s="161">
        <f t="shared" si="40"/>
        <v>29</v>
      </c>
      <c r="K51" s="161">
        <f t="shared" si="40"/>
        <v>96</v>
      </c>
      <c r="L51" s="161">
        <f t="shared" si="40"/>
        <v>89</v>
      </c>
      <c r="M51" s="161">
        <f t="shared" si="40"/>
        <v>3</v>
      </c>
      <c r="N51" s="161">
        <f t="shared" si="40"/>
        <v>4</v>
      </c>
      <c r="O51" s="134">
        <f t="shared" si="40"/>
        <v>35</v>
      </c>
      <c r="P51" s="135">
        <f t="shared" si="34"/>
        <v>0.11428571428571428</v>
      </c>
      <c r="Q51" s="136">
        <f t="shared" si="35"/>
        <v>3.125E-2</v>
      </c>
      <c r="R51" s="137">
        <v>2674787</v>
      </c>
      <c r="S51" s="138">
        <f t="shared" si="36"/>
        <v>3.5890708306867052</v>
      </c>
      <c r="T51" s="10"/>
      <c r="Z51" s="10"/>
    </row>
    <row r="52" spans="2:30" ht="16" thickBot="1" x14ac:dyDescent="0.4">
      <c r="B52" s="40"/>
      <c r="C52" s="77" t="s">
        <v>11</v>
      </c>
      <c r="D52" s="78">
        <f t="shared" ref="D52:O52" si="41">D46+D39+D32+D25+D20+D8+D51</f>
        <v>55</v>
      </c>
      <c r="E52" s="78">
        <f t="shared" si="41"/>
        <v>2</v>
      </c>
      <c r="F52" s="78">
        <f t="shared" si="41"/>
        <v>57</v>
      </c>
      <c r="G52" s="78">
        <f t="shared" si="41"/>
        <v>52</v>
      </c>
      <c r="H52" s="78">
        <f t="shared" si="41"/>
        <v>0</v>
      </c>
      <c r="I52" s="78">
        <f t="shared" si="41"/>
        <v>8245</v>
      </c>
      <c r="J52" s="78">
        <f t="shared" si="41"/>
        <v>2962</v>
      </c>
      <c r="K52" s="78">
        <f t="shared" si="41"/>
        <v>11207</v>
      </c>
      <c r="L52" s="78">
        <f t="shared" si="41"/>
        <v>11105</v>
      </c>
      <c r="M52" s="78">
        <f t="shared" si="41"/>
        <v>26</v>
      </c>
      <c r="N52" s="78">
        <f t="shared" si="41"/>
        <v>76</v>
      </c>
      <c r="O52" s="159">
        <f t="shared" si="41"/>
        <v>664</v>
      </c>
      <c r="P52" s="79">
        <f>N52/O52</f>
        <v>0.1144578313253012</v>
      </c>
      <c r="Q52" s="79">
        <f t="shared" si="15"/>
        <v>2.3199785848130633E-3</v>
      </c>
      <c r="R52" s="105">
        <v>33244414</v>
      </c>
      <c r="S52" s="106">
        <f>(K52/R52)*100000</f>
        <v>33.710926593562455</v>
      </c>
      <c r="T52" s="10"/>
      <c r="AA52" s="24">
        <f>SUM(AA9:AA33)</f>
        <v>1646</v>
      </c>
      <c r="AB52" s="24">
        <f>SUM(AB9:AB33)</f>
        <v>2568</v>
      </c>
      <c r="AC52" s="24">
        <f>SUM(AC9:AC33)</f>
        <v>922</v>
      </c>
      <c r="AD52" s="24" t="str">
        <f t="shared" si="29"/>
        <v>Not OK</v>
      </c>
    </row>
    <row r="54" spans="2:30" ht="15.5" x14ac:dyDescent="0.35">
      <c r="B54" s="11"/>
      <c r="C54" s="174" t="s">
        <v>92</v>
      </c>
      <c r="E54" s="12"/>
      <c r="G54" s="12"/>
      <c r="H54" s="13"/>
    </row>
    <row r="55" spans="2:30" x14ac:dyDescent="0.35">
      <c r="F55" s="13"/>
    </row>
  </sheetData>
  <autoFilter ref="AA3:AD52" xr:uid="{00000000-0009-0000-0000-000000000000}"/>
  <mergeCells count="19">
    <mergeCell ref="B47:B51"/>
    <mergeCell ref="B21:B25"/>
    <mergeCell ref="B26:B32"/>
    <mergeCell ref="B33:B39"/>
    <mergeCell ref="B4:B8"/>
    <mergeCell ref="B40:B46"/>
    <mergeCell ref="B9:B20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9:T52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2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1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28" t="s">
        <v>41</v>
      </c>
      <c r="C2" s="422" t="s">
        <v>30</v>
      </c>
      <c r="D2" s="430" t="s">
        <v>1</v>
      </c>
      <c r="E2" s="431"/>
      <c r="F2" s="431"/>
      <c r="G2" s="431"/>
      <c r="H2" s="432"/>
      <c r="I2" s="430" t="s">
        <v>2</v>
      </c>
      <c r="J2" s="431"/>
      <c r="K2" s="431"/>
      <c r="L2" s="431"/>
      <c r="M2" s="432"/>
      <c r="N2" s="422" t="s">
        <v>3</v>
      </c>
      <c r="O2" s="424" t="s">
        <v>4</v>
      </c>
    </row>
    <row r="3" spans="2:15" ht="27" customHeight="1" x14ac:dyDescent="0.35">
      <c r="B3" s="429"/>
      <c r="C3" s="423"/>
      <c r="D3" s="48" t="s">
        <v>5</v>
      </c>
      <c r="E3" s="48" t="s">
        <v>73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73</v>
      </c>
      <c r="K3" s="48" t="s">
        <v>40</v>
      </c>
      <c r="L3" s="48" t="s">
        <v>6</v>
      </c>
      <c r="M3" s="48" t="s">
        <v>7</v>
      </c>
      <c r="N3" s="423"/>
      <c r="O3" s="425"/>
    </row>
    <row r="4" spans="2:15" x14ac:dyDescent="0.35">
      <c r="B4" s="426" t="s">
        <v>25</v>
      </c>
      <c r="C4" s="50" t="s">
        <v>74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5" thickBot="1" x14ac:dyDescent="0.4">
      <c r="B5" s="427"/>
      <c r="C5" s="56" t="s">
        <v>75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" thickBot="1" x14ac:dyDescent="0.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33" t="s">
        <v>0</v>
      </c>
      <c r="C4" s="435" t="s">
        <v>1</v>
      </c>
      <c r="D4" s="436"/>
      <c r="E4" s="437"/>
      <c r="F4" s="438" t="s">
        <v>2</v>
      </c>
      <c r="G4" s="439"/>
      <c r="H4" s="440"/>
      <c r="I4" s="441" t="s">
        <v>3</v>
      </c>
      <c r="J4" s="443" t="s">
        <v>4</v>
      </c>
    </row>
    <row r="5" spans="2:10" ht="15.5" x14ac:dyDescent="0.35">
      <c r="B5" s="434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2"/>
      <c r="J5" s="444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2947F5-7F12-485E-AA7E-729E4A3BDCF3}"/>
</file>

<file path=customXml/itemProps2.xml><?xml version="1.0" encoding="utf-8"?>
<ds:datastoreItem xmlns:ds="http://schemas.openxmlformats.org/officeDocument/2006/customXml" ds:itemID="{87080483-3FEA-4E96-B3D3-F015F5EA7D98}"/>
</file>

<file path=customXml/itemProps3.xml><?xml version="1.0" encoding="utf-8"?>
<ds:datastoreItem xmlns:ds="http://schemas.openxmlformats.org/officeDocument/2006/customXml" ds:itemID="{22B54FB1-0883-471E-BEFF-E81D9D87A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06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2023-01-12T09:05:37Z</dcterms:created>
  <dcterms:modified xsi:type="dcterms:W3CDTF">2024-02-08T12:55:11Z</dcterms:modified>
</cp:coreProperties>
</file>