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nforme diário sobre cólera\"/>
    </mc:Choice>
  </mc:AlternateContent>
  <bookViews>
    <workbookView xWindow="0" yWindow="0" windowWidth="19200" windowHeight="7310" activeTab="3"/>
  </bookViews>
  <sheets>
    <sheet name="Sheet1 (3)" sheetId="4" r:id="rId1"/>
    <sheet name="Week 02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(3)'!$Y$3:$AB$37</definedName>
    <definedName name="_xlnm._FilterDatabase" localSheetId="3" hidden="1">'Taxa Ocup Camas'!$AA$3:$AD$44</definedName>
    <definedName name="_xlnm._FilterDatabase" localSheetId="1" hidden="1">'Week 02'!$U$2:$V$25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" i="7" l="1"/>
  <c r="E40" i="10"/>
  <c r="G40" i="10"/>
  <c r="H40" i="10"/>
  <c r="I40" i="10"/>
  <c r="J40" i="10"/>
  <c r="L40" i="10"/>
  <c r="M40" i="10"/>
  <c r="N40" i="10"/>
  <c r="P40" i="10" s="1"/>
  <c r="E41" i="10"/>
  <c r="G41" i="10"/>
  <c r="H41" i="10"/>
  <c r="I41" i="10"/>
  <c r="J41" i="10"/>
  <c r="L41" i="10"/>
  <c r="M41" i="10"/>
  <c r="N41" i="10"/>
  <c r="P41" i="10" s="1"/>
  <c r="E42" i="10"/>
  <c r="E43" i="10" s="1"/>
  <c r="G42" i="10"/>
  <c r="H42" i="10"/>
  <c r="I42" i="10"/>
  <c r="J42" i="10"/>
  <c r="L42" i="10"/>
  <c r="M42" i="10"/>
  <c r="N42" i="10"/>
  <c r="P42" i="10" s="1"/>
  <c r="D41" i="10"/>
  <c r="D42" i="10"/>
  <c r="D40" i="10"/>
  <c r="O43" i="10"/>
  <c r="O44" i="10" s="1"/>
  <c r="R42" i="10"/>
  <c r="R41" i="10"/>
  <c r="R40" i="10"/>
  <c r="G6" i="6"/>
  <c r="F6" i="6"/>
  <c r="D6" i="6"/>
  <c r="S32" i="7"/>
  <c r="R32" i="7"/>
  <c r="S31" i="7"/>
  <c r="R31" i="7"/>
  <c r="S30" i="7"/>
  <c r="R30" i="7"/>
  <c r="E37" i="4"/>
  <c r="G37" i="4"/>
  <c r="H37" i="4"/>
  <c r="I37" i="4"/>
  <c r="J37" i="4"/>
  <c r="L37" i="4"/>
  <c r="M37" i="4"/>
  <c r="N37" i="4"/>
  <c r="D37" i="4"/>
  <c r="K36" i="4"/>
  <c r="F36" i="4"/>
  <c r="F42" i="10" s="1"/>
  <c r="K35" i="4"/>
  <c r="Q35" i="4" s="1"/>
  <c r="F35" i="4"/>
  <c r="F41" i="10" s="1"/>
  <c r="K34" i="4"/>
  <c r="F34" i="4"/>
  <c r="F40" i="10" s="1"/>
  <c r="E36" i="7"/>
  <c r="D36" i="7"/>
  <c r="F36" i="7"/>
  <c r="G43" i="10" l="1"/>
  <c r="D43" i="10"/>
  <c r="O34" i="4"/>
  <c r="R34" i="4"/>
  <c r="O36" i="4"/>
  <c r="R36" i="4"/>
  <c r="O35" i="4"/>
  <c r="R35" i="4"/>
  <c r="J43" i="10"/>
  <c r="L43" i="10"/>
  <c r="N43" i="10"/>
  <c r="Q36" i="4"/>
  <c r="I43" i="10"/>
  <c r="K42" i="10"/>
  <c r="Q42" i="10" s="1"/>
  <c r="Q34" i="4"/>
  <c r="C6" i="6"/>
  <c r="K41" i="10"/>
  <c r="Q41" i="10" s="1"/>
  <c r="K40" i="10"/>
  <c r="Q40" i="10"/>
  <c r="S41" i="10"/>
  <c r="M43" i="10"/>
  <c r="F43" i="10"/>
  <c r="H43" i="10"/>
  <c r="P43" i="10"/>
  <c r="E6" i="6"/>
  <c r="F4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R22" i="10"/>
  <c r="R21" i="10"/>
  <c r="R20" i="10"/>
  <c r="R19" i="10"/>
  <c r="R38" i="10"/>
  <c r="R37" i="10"/>
  <c r="R36" i="10"/>
  <c r="R34" i="10"/>
  <c r="R33" i="10"/>
  <c r="R32" i="10"/>
  <c r="R31" i="10"/>
  <c r="R30" i="10"/>
  <c r="R28" i="10"/>
  <c r="R27" i="10"/>
  <c r="R26" i="10"/>
  <c r="R25" i="10"/>
  <c r="R24" i="10"/>
  <c r="R17" i="10"/>
  <c r="R16" i="10"/>
  <c r="R15" i="10"/>
  <c r="R14" i="10"/>
  <c r="R13" i="10"/>
  <c r="R12" i="10"/>
  <c r="R11" i="10"/>
  <c r="R10" i="10"/>
  <c r="R9" i="10"/>
  <c r="R8" i="10"/>
  <c r="R6" i="10"/>
  <c r="R5" i="10"/>
  <c r="R4" i="10"/>
  <c r="S42" i="10" l="1"/>
  <c r="K43" i="10"/>
  <c r="S43" i="10" s="1"/>
  <c r="S40" i="10"/>
  <c r="Q43" i="10"/>
  <c r="S33" i="7"/>
  <c r="S29" i="7"/>
  <c r="S28" i="7"/>
  <c r="S27" i="7"/>
  <c r="S26" i="7"/>
  <c r="S25" i="7"/>
  <c r="S23" i="7"/>
  <c r="D27" i="10" l="1"/>
  <c r="E27" i="10"/>
  <c r="G27" i="10"/>
  <c r="H27" i="10"/>
  <c r="I27" i="10"/>
  <c r="J27" i="10"/>
  <c r="L27" i="10"/>
  <c r="M27" i="10"/>
  <c r="N27" i="10"/>
  <c r="D28" i="10"/>
  <c r="E28" i="10"/>
  <c r="G28" i="10"/>
  <c r="H28" i="10"/>
  <c r="I28" i="10"/>
  <c r="J28" i="10"/>
  <c r="L28" i="10"/>
  <c r="M28" i="10"/>
  <c r="N28" i="10"/>
  <c r="P28" i="10" s="1"/>
  <c r="O29" i="10"/>
  <c r="R23" i="7"/>
  <c r="K24" i="4"/>
  <c r="F24" i="4"/>
  <c r="F27" i="10" s="1"/>
  <c r="Q24" i="4" l="1"/>
  <c r="R24" i="4"/>
  <c r="K27" i="10"/>
  <c r="O24" i="4"/>
  <c r="N34" i="10" l="1"/>
  <c r="O35" i="10" l="1"/>
  <c r="G11" i="6"/>
  <c r="S35" i="7" l="1"/>
  <c r="R35" i="7"/>
  <c r="S34" i="7"/>
  <c r="R34" i="7"/>
  <c r="R33" i="7"/>
  <c r="R29" i="7"/>
  <c r="R28" i="7"/>
  <c r="R27" i="7"/>
  <c r="R26" i="7"/>
  <c r="R25" i="7"/>
  <c r="R24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P34" i="10"/>
  <c r="M34" i="10"/>
  <c r="L34" i="10"/>
  <c r="J34" i="10"/>
  <c r="I34" i="10"/>
  <c r="H34" i="10"/>
  <c r="G34" i="10"/>
  <c r="E34" i="10"/>
  <c r="D34" i="10"/>
  <c r="F10" i="6" l="1"/>
  <c r="D10" i="6"/>
  <c r="F11" i="6"/>
  <c r="F30" i="4"/>
  <c r="F34" i="10" s="1"/>
  <c r="F31" i="4"/>
  <c r="K30" i="4" l="1"/>
  <c r="R30" i="4" s="1"/>
  <c r="K31" i="4"/>
  <c r="G36" i="7"/>
  <c r="P27" i="10"/>
  <c r="R31" i="4" l="1"/>
  <c r="O30" i="4"/>
  <c r="Q30" i="4"/>
  <c r="K34" i="10"/>
  <c r="F25" i="4"/>
  <c r="F28" i="10" s="1"/>
  <c r="K25" i="4"/>
  <c r="K28" i="10" l="1"/>
  <c r="S28" i="10" s="1"/>
  <c r="R25" i="4"/>
  <c r="S34" i="10"/>
  <c r="Q34" i="10"/>
  <c r="O25" i="4"/>
  <c r="Q25" i="4"/>
  <c r="Q28" i="10" l="1"/>
  <c r="Q27" i="10"/>
  <c r="S27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F33" i="4" l="1"/>
  <c r="F32" i="4"/>
  <c r="E5" i="6" l="1"/>
  <c r="E21" i="10"/>
  <c r="G21" i="10"/>
  <c r="H21" i="10"/>
  <c r="I21" i="10"/>
  <c r="J21" i="10"/>
  <c r="L21" i="10"/>
  <c r="M21" i="10"/>
  <c r="N21" i="10"/>
  <c r="P21" i="10" s="1"/>
  <c r="D21" i="10"/>
  <c r="K19" i="4"/>
  <c r="R19" i="4" s="1"/>
  <c r="F19" i="4"/>
  <c r="F21" i="10" s="1"/>
  <c r="O19" i="4" l="1"/>
  <c r="K21" i="10"/>
  <c r="Q19" i="4"/>
  <c r="Q21" i="10" l="1"/>
  <c r="S21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2" i="4"/>
  <c r="R32" i="4" l="1"/>
  <c r="N36" i="7"/>
  <c r="O36" i="7"/>
  <c r="K36" i="7"/>
  <c r="L36" i="7"/>
  <c r="P36" i="7"/>
  <c r="M36" i="7"/>
  <c r="Q36" i="7"/>
  <c r="K4" i="4"/>
  <c r="U4" i="4" l="1"/>
  <c r="V4" i="4"/>
  <c r="O7" i="10"/>
  <c r="O18" i="10" s="1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M7" i="10" s="1"/>
  <c r="L4" i="10"/>
  <c r="J4" i="10"/>
  <c r="J7" i="10" s="1"/>
  <c r="I4" i="10"/>
  <c r="H4" i="10"/>
  <c r="G4" i="10"/>
  <c r="E4" i="10"/>
  <c r="G3" i="6"/>
  <c r="F3" i="6"/>
  <c r="D3" i="6"/>
  <c r="V37" i="4"/>
  <c r="U37" i="4"/>
  <c r="S3" i="7"/>
  <c r="K6" i="4"/>
  <c r="R6" i="4" s="1"/>
  <c r="F6" i="4"/>
  <c r="H7" i="10" l="1"/>
  <c r="F6" i="10"/>
  <c r="F4" i="10"/>
  <c r="L7" i="10"/>
  <c r="I7" i="10"/>
  <c r="Q6" i="4"/>
  <c r="C3" i="6"/>
  <c r="R4" i="4"/>
  <c r="G7" i="10"/>
  <c r="E7" i="10"/>
  <c r="P4" i="10"/>
  <c r="N7" i="10"/>
  <c r="P7" i="10" s="1"/>
  <c r="K6" i="10"/>
  <c r="S6" i="10" s="1"/>
  <c r="O6" i="4"/>
  <c r="K4" i="10"/>
  <c r="Q4" i="10" s="1"/>
  <c r="E3" i="6"/>
  <c r="Q4" i="4"/>
  <c r="O4" i="4"/>
  <c r="F7" i="10" l="1"/>
  <c r="R3" i="7"/>
  <c r="Q6" i="10"/>
  <c r="S4" i="10"/>
  <c r="K7" i="10"/>
  <c r="E37" i="10"/>
  <c r="G37" i="10"/>
  <c r="H37" i="10"/>
  <c r="I37" i="10"/>
  <c r="J37" i="10"/>
  <c r="L37" i="10"/>
  <c r="M37" i="10"/>
  <c r="N37" i="10"/>
  <c r="P37" i="10" s="1"/>
  <c r="D37" i="10"/>
  <c r="S7" i="10" l="1"/>
  <c r="Q7" i="10"/>
  <c r="F37" i="10" l="1"/>
  <c r="Q32" i="4"/>
  <c r="O32" i="4"/>
  <c r="K37" i="10"/>
  <c r="E36" i="10"/>
  <c r="G36" i="10"/>
  <c r="H36" i="10"/>
  <c r="I36" i="10"/>
  <c r="J36" i="10"/>
  <c r="L36" i="10"/>
  <c r="M36" i="10"/>
  <c r="N36" i="10"/>
  <c r="E38" i="10"/>
  <c r="G38" i="10"/>
  <c r="H38" i="10"/>
  <c r="I38" i="10"/>
  <c r="J38" i="10"/>
  <c r="L38" i="10"/>
  <c r="M38" i="10"/>
  <c r="N38" i="10"/>
  <c r="D38" i="10"/>
  <c r="D36" i="10"/>
  <c r="E30" i="10"/>
  <c r="G30" i="10"/>
  <c r="H30" i="10"/>
  <c r="I30" i="10"/>
  <c r="J30" i="10"/>
  <c r="L30" i="10"/>
  <c r="M30" i="10"/>
  <c r="N30" i="10"/>
  <c r="E31" i="10"/>
  <c r="G31" i="10"/>
  <c r="H31" i="10"/>
  <c r="I31" i="10"/>
  <c r="J31" i="10"/>
  <c r="L31" i="10"/>
  <c r="M31" i="10"/>
  <c r="N31" i="10"/>
  <c r="E32" i="10"/>
  <c r="G32" i="10"/>
  <c r="H32" i="10"/>
  <c r="I32" i="10"/>
  <c r="J32" i="10"/>
  <c r="L32" i="10"/>
  <c r="M32" i="10"/>
  <c r="N32" i="10"/>
  <c r="E33" i="10"/>
  <c r="G33" i="10"/>
  <c r="H33" i="10"/>
  <c r="I33" i="10"/>
  <c r="J33" i="10"/>
  <c r="L33" i="10"/>
  <c r="M33" i="10"/>
  <c r="N33" i="10"/>
  <c r="D33" i="10"/>
  <c r="D32" i="10"/>
  <c r="D31" i="10"/>
  <c r="D30" i="10"/>
  <c r="E24" i="10"/>
  <c r="G24" i="10"/>
  <c r="H24" i="10"/>
  <c r="I24" i="10"/>
  <c r="J24" i="10"/>
  <c r="L24" i="10"/>
  <c r="M24" i="10"/>
  <c r="N24" i="10"/>
  <c r="E25" i="10"/>
  <c r="G25" i="10"/>
  <c r="H25" i="10"/>
  <c r="I25" i="10"/>
  <c r="J25" i="10"/>
  <c r="L25" i="10"/>
  <c r="M25" i="10"/>
  <c r="N25" i="10"/>
  <c r="E26" i="10"/>
  <c r="G26" i="10"/>
  <c r="H26" i="10"/>
  <c r="I26" i="10"/>
  <c r="J26" i="10"/>
  <c r="L26" i="10"/>
  <c r="M26" i="10"/>
  <c r="N26" i="10"/>
  <c r="D25" i="10"/>
  <c r="D26" i="10"/>
  <c r="D24" i="10"/>
  <c r="E19" i="10"/>
  <c r="G19" i="10"/>
  <c r="H19" i="10"/>
  <c r="I19" i="10"/>
  <c r="J19" i="10"/>
  <c r="L19" i="10"/>
  <c r="M19" i="10"/>
  <c r="N19" i="10"/>
  <c r="E20" i="10"/>
  <c r="G20" i="10"/>
  <c r="H20" i="10"/>
  <c r="I20" i="10"/>
  <c r="J20" i="10"/>
  <c r="L20" i="10"/>
  <c r="M20" i="10"/>
  <c r="N20" i="10"/>
  <c r="E22" i="10"/>
  <c r="G22" i="10"/>
  <c r="H22" i="10"/>
  <c r="I22" i="10"/>
  <c r="J22" i="10"/>
  <c r="L22" i="10"/>
  <c r="M22" i="10"/>
  <c r="N22" i="10"/>
  <c r="D20" i="10"/>
  <c r="D22" i="10"/>
  <c r="D19" i="10"/>
  <c r="M29" i="10" l="1"/>
  <c r="N29" i="10"/>
  <c r="L29" i="10"/>
  <c r="J29" i="10"/>
  <c r="I29" i="10"/>
  <c r="H29" i="10"/>
  <c r="G29" i="10"/>
  <c r="E29" i="10"/>
  <c r="D29" i="10"/>
  <c r="M35" i="10"/>
  <c r="L35" i="10"/>
  <c r="N35" i="10"/>
  <c r="H35" i="10"/>
  <c r="J35" i="10"/>
  <c r="I35" i="10"/>
  <c r="G35" i="10"/>
  <c r="E35" i="10"/>
  <c r="D35" i="10"/>
  <c r="S37" i="10"/>
  <c r="Q37" i="10"/>
  <c r="E8" i="10"/>
  <c r="G8" i="10"/>
  <c r="H8" i="10"/>
  <c r="I8" i="10"/>
  <c r="J8" i="10"/>
  <c r="L8" i="10"/>
  <c r="M8" i="10"/>
  <c r="X8" i="10" s="1"/>
  <c r="N8" i="10"/>
  <c r="E9" i="10"/>
  <c r="G9" i="10"/>
  <c r="H9" i="10"/>
  <c r="I9" i="10"/>
  <c r="W9" i="10" s="1"/>
  <c r="J9" i="10"/>
  <c r="L9" i="10"/>
  <c r="M9" i="10"/>
  <c r="X9" i="10" s="1"/>
  <c r="N9" i="10"/>
  <c r="P9" i="10" s="1"/>
  <c r="E10" i="10"/>
  <c r="G10" i="10"/>
  <c r="H10" i="10"/>
  <c r="I10" i="10"/>
  <c r="W10" i="10" s="1"/>
  <c r="J10" i="10"/>
  <c r="L10" i="10"/>
  <c r="M10" i="10"/>
  <c r="X10" i="10" s="1"/>
  <c r="N10" i="10"/>
  <c r="P10" i="10" s="1"/>
  <c r="E11" i="10"/>
  <c r="G11" i="10"/>
  <c r="H11" i="10"/>
  <c r="I11" i="10"/>
  <c r="W11" i="10" s="1"/>
  <c r="J11" i="10"/>
  <c r="L11" i="10"/>
  <c r="M11" i="10"/>
  <c r="X11" i="10" s="1"/>
  <c r="N11" i="10"/>
  <c r="P11" i="10" s="1"/>
  <c r="E12" i="10"/>
  <c r="G12" i="10"/>
  <c r="H12" i="10"/>
  <c r="I12" i="10"/>
  <c r="W12" i="10" s="1"/>
  <c r="J12" i="10"/>
  <c r="L12" i="10"/>
  <c r="M12" i="10"/>
  <c r="X12" i="10" s="1"/>
  <c r="N12" i="10"/>
  <c r="P12" i="10" s="1"/>
  <c r="E13" i="10"/>
  <c r="G13" i="10"/>
  <c r="H13" i="10"/>
  <c r="I13" i="10"/>
  <c r="W13" i="10" s="1"/>
  <c r="J13" i="10"/>
  <c r="L13" i="10"/>
  <c r="M13" i="10"/>
  <c r="X13" i="10" s="1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W16" i="10" s="1"/>
  <c r="J16" i="10"/>
  <c r="L16" i="10"/>
  <c r="M16" i="10"/>
  <c r="X16" i="10" s="1"/>
  <c r="N16" i="10"/>
  <c r="P16" i="10" s="1"/>
  <c r="E17" i="10"/>
  <c r="G17" i="10"/>
  <c r="H17" i="10"/>
  <c r="I17" i="10"/>
  <c r="J17" i="10"/>
  <c r="L17" i="10"/>
  <c r="M17" i="10"/>
  <c r="N17" i="10"/>
  <c r="P17" i="10" s="1"/>
  <c r="D9" i="10"/>
  <c r="D10" i="10"/>
  <c r="D11" i="10"/>
  <c r="D12" i="10"/>
  <c r="D13" i="10"/>
  <c r="D14" i="10"/>
  <c r="D15" i="10"/>
  <c r="D16" i="10"/>
  <c r="D17" i="10"/>
  <c r="D8" i="10"/>
  <c r="AA44" i="10"/>
  <c r="V44" i="10"/>
  <c r="U44" i="10"/>
  <c r="O39" i="10"/>
  <c r="N39" i="10"/>
  <c r="M39" i="10"/>
  <c r="L39" i="10"/>
  <c r="J39" i="10"/>
  <c r="I39" i="10"/>
  <c r="H39" i="10"/>
  <c r="G39" i="10"/>
  <c r="E39" i="10"/>
  <c r="D39" i="10"/>
  <c r="X38" i="10"/>
  <c r="W38" i="10"/>
  <c r="P38" i="10"/>
  <c r="X36" i="10"/>
  <c r="W36" i="10"/>
  <c r="P36" i="10"/>
  <c r="X33" i="10"/>
  <c r="W33" i="10"/>
  <c r="P33" i="10"/>
  <c r="X32" i="10"/>
  <c r="W32" i="10"/>
  <c r="P32" i="10"/>
  <c r="X31" i="10"/>
  <c r="W31" i="10"/>
  <c r="P31" i="10"/>
  <c r="X30" i="10"/>
  <c r="W30" i="10"/>
  <c r="P30" i="10"/>
  <c r="X26" i="10"/>
  <c r="W26" i="10"/>
  <c r="P26" i="10"/>
  <c r="X25" i="10"/>
  <c r="W25" i="10"/>
  <c r="P25" i="10"/>
  <c r="X24" i="10"/>
  <c r="W24" i="10"/>
  <c r="P24" i="10"/>
  <c r="O23" i="10"/>
  <c r="N23" i="10"/>
  <c r="M23" i="10"/>
  <c r="L23" i="10"/>
  <c r="J23" i="10"/>
  <c r="I23" i="10"/>
  <c r="H23" i="10"/>
  <c r="G23" i="10"/>
  <c r="E23" i="10"/>
  <c r="D23" i="10"/>
  <c r="X22" i="10"/>
  <c r="W22" i="10"/>
  <c r="P22" i="10"/>
  <c r="X20" i="10"/>
  <c r="W20" i="10"/>
  <c r="P20" i="10"/>
  <c r="X19" i="10"/>
  <c r="W19" i="10"/>
  <c r="P19" i="10"/>
  <c r="P29" i="10" l="1"/>
  <c r="P23" i="10"/>
  <c r="P35" i="10"/>
  <c r="N18" i="10"/>
  <c r="P18" i="10" s="1"/>
  <c r="P8" i="10"/>
  <c r="H18" i="10"/>
  <c r="H44" i="10" s="1"/>
  <c r="I18" i="10"/>
  <c r="W8" i="10"/>
  <c r="G18" i="10"/>
  <c r="G44" i="10" s="1"/>
  <c r="J18" i="10"/>
  <c r="J44" i="10" s="1"/>
  <c r="E18" i="10"/>
  <c r="E44" i="10" s="1"/>
  <c r="L18" i="10"/>
  <c r="L44" i="10" s="1"/>
  <c r="M18" i="10"/>
  <c r="M44" i="10" s="1"/>
  <c r="D18" i="10"/>
  <c r="D44" i="10" s="1"/>
  <c r="P39" i="10"/>
  <c r="N44" i="10" l="1"/>
  <c r="P44" i="10" s="1"/>
  <c r="I44" i="10"/>
  <c r="W44" i="10" s="1"/>
  <c r="X44" i="10"/>
  <c r="K15" i="4" l="1"/>
  <c r="R15" i="4" s="1"/>
  <c r="F15" i="4"/>
  <c r="F16" i="10" l="1"/>
  <c r="Q15" i="4"/>
  <c r="K16" i="10"/>
  <c r="O15" i="4"/>
  <c r="Q16" i="10" l="1"/>
  <c r="S16" i="10"/>
  <c r="T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6" i="4"/>
  <c r="R16" i="4" s="1"/>
  <c r="K9" i="10" l="1"/>
  <c r="K12" i="10"/>
  <c r="K11" i="10"/>
  <c r="K13" i="10"/>
  <c r="K17" i="10"/>
  <c r="K15" i="10"/>
  <c r="K14" i="10"/>
  <c r="K10" i="10"/>
  <c r="D11" i="6"/>
  <c r="T13" i="10" l="1"/>
  <c r="Q13" i="10"/>
  <c r="S13" i="10"/>
  <c r="S15" i="10"/>
  <c r="Q15" i="10"/>
  <c r="S14" i="10"/>
  <c r="Q14" i="10"/>
  <c r="Q17" i="10"/>
  <c r="S17" i="10"/>
  <c r="T11" i="10"/>
  <c r="Q11" i="10"/>
  <c r="S11" i="10"/>
  <c r="Q9" i="10"/>
  <c r="T9" i="10"/>
  <c r="AB9" i="10"/>
  <c r="S9" i="10"/>
  <c r="T10" i="10"/>
  <c r="S10" i="10"/>
  <c r="Q10" i="10"/>
  <c r="S12" i="10"/>
  <c r="T12" i="10"/>
  <c r="Q12" i="10"/>
  <c r="Q13" i="4"/>
  <c r="O14" i="4"/>
  <c r="F13" i="4"/>
  <c r="F14" i="4"/>
  <c r="F15" i="10" l="1"/>
  <c r="F14" i="10"/>
  <c r="AC9" i="10"/>
  <c r="O13" i="4"/>
  <c r="Q14" i="4"/>
  <c r="H5" i="6" l="1"/>
  <c r="G5" i="6"/>
  <c r="F5" i="6"/>
  <c r="D5" i="6"/>
  <c r="K33" i="4"/>
  <c r="H4" i="6"/>
  <c r="G4" i="6"/>
  <c r="F4" i="6"/>
  <c r="D4" i="6"/>
  <c r="R33" i="4" l="1"/>
  <c r="F38" i="10"/>
  <c r="F36" i="10"/>
  <c r="O33" i="4"/>
  <c r="K38" i="10"/>
  <c r="K36" i="10"/>
  <c r="Q33" i="4"/>
  <c r="O31" i="4"/>
  <c r="Q31" i="4"/>
  <c r="C5" i="6"/>
  <c r="Q12" i="4"/>
  <c r="Q16" i="4"/>
  <c r="K17" i="4"/>
  <c r="R17" i="4" s="1"/>
  <c r="K18" i="4"/>
  <c r="R18" i="4" s="1"/>
  <c r="K20" i="4"/>
  <c r="R20" i="4" s="1"/>
  <c r="K21" i="4"/>
  <c r="R21" i="4" s="1"/>
  <c r="K22" i="4"/>
  <c r="R22" i="4" s="1"/>
  <c r="K23" i="4"/>
  <c r="R23" i="4" s="1"/>
  <c r="K26" i="4"/>
  <c r="R26" i="4" s="1"/>
  <c r="K27" i="4"/>
  <c r="R27" i="4" s="1"/>
  <c r="K28" i="4"/>
  <c r="R28" i="4" s="1"/>
  <c r="K29" i="4"/>
  <c r="R29" i="4" s="1"/>
  <c r="C11" i="6" l="1"/>
  <c r="F39" i="10"/>
  <c r="C10" i="6"/>
  <c r="K22" i="10"/>
  <c r="T22" i="10" s="1"/>
  <c r="K19" i="10"/>
  <c r="S19" i="10" s="1"/>
  <c r="K20" i="10"/>
  <c r="S20" i="10" s="1"/>
  <c r="K26" i="10"/>
  <c r="T26" i="10" s="1"/>
  <c r="K24" i="10"/>
  <c r="Q26" i="4"/>
  <c r="K30" i="10"/>
  <c r="Q29" i="4"/>
  <c r="K33" i="10"/>
  <c r="Q28" i="4"/>
  <c r="K32" i="10"/>
  <c r="Q27" i="4"/>
  <c r="K31" i="10"/>
  <c r="K25" i="10"/>
  <c r="T36" i="10"/>
  <c r="S36" i="10"/>
  <c r="K39" i="10"/>
  <c r="Q36" i="10"/>
  <c r="Q38" i="10"/>
  <c r="S38" i="10"/>
  <c r="T38" i="10"/>
  <c r="Q21" i="4"/>
  <c r="Q23" i="4"/>
  <c r="Q20" i="4"/>
  <c r="Q18" i="4"/>
  <c r="Q17" i="4"/>
  <c r="O12" i="4"/>
  <c r="O16" i="4"/>
  <c r="F12" i="4"/>
  <c r="F16" i="4"/>
  <c r="K7" i="4"/>
  <c r="R7" i="4" s="1"/>
  <c r="K37" i="4" l="1"/>
  <c r="R37" i="4" s="1"/>
  <c r="K29" i="10"/>
  <c r="Q29" i="10" s="1"/>
  <c r="K35" i="10"/>
  <c r="T24" i="10"/>
  <c r="T19" i="10"/>
  <c r="Q24" i="10"/>
  <c r="S24" i="10"/>
  <c r="F17" i="10"/>
  <c r="F13" i="10"/>
  <c r="T20" i="10"/>
  <c r="Q20" i="10"/>
  <c r="K23" i="10"/>
  <c r="S23" i="10" s="1"/>
  <c r="S22" i="10"/>
  <c r="Q22" i="10"/>
  <c r="Q19" i="10"/>
  <c r="S26" i="10"/>
  <c r="Q26" i="10"/>
  <c r="S31" i="10"/>
  <c r="T31" i="10"/>
  <c r="Q31" i="10"/>
  <c r="Q33" i="10"/>
  <c r="T33" i="10"/>
  <c r="S33" i="10"/>
  <c r="S32" i="10"/>
  <c r="T32" i="10"/>
  <c r="Q32" i="10"/>
  <c r="T30" i="10"/>
  <c r="Q30" i="10"/>
  <c r="AB30" i="10"/>
  <c r="S30" i="10"/>
  <c r="S25" i="10"/>
  <c r="Q25" i="10"/>
  <c r="T25" i="10"/>
  <c r="C4" i="6"/>
  <c r="K8" i="10"/>
  <c r="Q39" i="10"/>
  <c r="S39" i="10"/>
  <c r="Q23" i="10" l="1"/>
  <c r="S29" i="10"/>
  <c r="AC30" i="10"/>
  <c r="AB44" i="10"/>
  <c r="S35" i="10"/>
  <c r="Q35" i="10"/>
  <c r="Q8" i="10"/>
  <c r="K18" i="10"/>
  <c r="K44" i="10" s="1"/>
  <c r="S8" i="10"/>
  <c r="T8" i="10"/>
  <c r="O23" i="4"/>
  <c r="F23" i="4"/>
  <c r="F26" i="10" l="1"/>
  <c r="AC44" i="10"/>
  <c r="S18" i="10"/>
  <c r="Q18" i="10"/>
  <c r="O29" i="4"/>
  <c r="O28" i="4"/>
  <c r="O27" i="4"/>
  <c r="F27" i="4"/>
  <c r="F28" i="4"/>
  <c r="F29" i="4"/>
  <c r="F32" i="10" l="1"/>
  <c r="F31" i="10"/>
  <c r="F33" i="10"/>
  <c r="S44" i="10"/>
  <c r="T44" i="10"/>
  <c r="Q44" i="10"/>
  <c r="O10" i="4"/>
  <c r="F10" i="4"/>
  <c r="F11" i="10" l="1"/>
  <c r="Q10" i="4"/>
  <c r="F11" i="4" l="1"/>
  <c r="F22" i="4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0" i="4"/>
  <c r="O18" i="4"/>
  <c r="F17" i="4"/>
  <c r="F18" i="4"/>
  <c r="F9" i="4"/>
  <c r="E9" i="6" l="1"/>
  <c r="F19" i="10"/>
  <c r="F10" i="10"/>
  <c r="F12" i="10"/>
  <c r="F22" i="10"/>
  <c r="F20" i="10"/>
  <c r="F25" i="10"/>
  <c r="O17" i="4"/>
  <c r="Q11" i="4"/>
  <c r="O11" i="4"/>
  <c r="O22" i="4"/>
  <c r="Q22" i="4"/>
  <c r="O20" i="4"/>
  <c r="K6" i="9"/>
  <c r="O6" i="9" s="1"/>
  <c r="F6" i="9"/>
  <c r="O4" i="9"/>
  <c r="F23" i="10" l="1"/>
  <c r="O9" i="4"/>
  <c r="Q9" i="4"/>
  <c r="F7" i="4" l="1"/>
  <c r="F8" i="10" l="1"/>
  <c r="O7" i="4"/>
  <c r="Q7" i="4"/>
  <c r="G10" i="6" l="1"/>
  <c r="F21" i="4" l="1"/>
  <c r="E10" i="6" s="1"/>
  <c r="F24" i="10" l="1"/>
  <c r="F29" i="10" s="1"/>
  <c r="C40" i="6"/>
  <c r="O21" i="4"/>
  <c r="S36" i="7" l="1"/>
  <c r="F8" i="4" l="1"/>
  <c r="E4" i="6" s="1"/>
  <c r="F9" i="10" l="1"/>
  <c r="AD9" i="10" s="1"/>
  <c r="Q37" i="4"/>
  <c r="Q8" i="4"/>
  <c r="Z8" i="4"/>
  <c r="AA8" i="4" s="1"/>
  <c r="AB8" i="4" s="1"/>
  <c r="O8" i="4"/>
  <c r="F26" i="4"/>
  <c r="F37" i="4" s="1"/>
  <c r="E11" i="6" l="1"/>
  <c r="E14" i="6" s="1"/>
  <c r="J36" i="7"/>
  <c r="I36" i="7"/>
  <c r="H36" i="7"/>
  <c r="F18" i="10"/>
  <c r="F30" i="10"/>
  <c r="F35" i="10" s="1"/>
  <c r="O37" i="4"/>
  <c r="Y37" i="4"/>
  <c r="F44" i="10" l="1"/>
  <c r="R36" i="7"/>
  <c r="AD30" i="10"/>
  <c r="H10" i="6"/>
  <c r="AD44" i="10" l="1"/>
  <c r="H11" i="6" l="1"/>
  <c r="H14" i="6" l="1"/>
  <c r="D43" i="6" l="1"/>
  <c r="C43" i="6" l="1"/>
  <c r="Z26" i="4" l="1"/>
  <c r="C9" i="6" l="1"/>
  <c r="AA26" i="4" l="1"/>
  <c r="AB26" i="4" s="1"/>
  <c r="O26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E36" i="6" s="1"/>
  <c r="C33" i="6"/>
  <c r="C35" i="6"/>
  <c r="E35" i="6" s="1"/>
  <c r="C38" i="6"/>
  <c r="C37" i="6"/>
  <c r="C39" i="6"/>
  <c r="E39" i="6" s="1"/>
  <c r="C34" i="6"/>
  <c r="E34" i="6" l="1"/>
  <c r="Z37" i="4"/>
  <c r="C44" i="6"/>
  <c r="C14" i="6"/>
  <c r="J10" i="6" s="1"/>
  <c r="E44" i="6" l="1"/>
  <c r="AA37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37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<sst xmlns="http://schemas.openxmlformats.org/spreadsheetml/2006/main" count="296" uniqueCount="118">
  <si>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</si>
  <si>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</si>
  <si>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</si>
  <si>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</si>
  <si>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</si>
  <si>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</si>
  <si>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</si>
  <si>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</si>
  <si>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</si>
  <si>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</si>
  <si>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</si>
  <si>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</si>
  <si>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</si>
  <si>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</si>
  <si>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</si>
  <si>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</si>
  <si>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</si>
  <si>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</si>
  <si>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</si>
  <si>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</si>
  <si>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</si>
  <si>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</si>
  <si>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</si>
  <si>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</si>
  <si>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</si>
  <si>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</si>
  <si>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</si>
  <si>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</si>
  <si>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</si>
  <si>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</si>
  <si>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</si>
  <si>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</si>
  <si>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</si>
  <si>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</si>
  <si>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</si>
  <si>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</si>
  <si>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</si>
  <si>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</si>
  <si>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</si>
  <si>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</si>
  <si>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</si>
  <si>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</si>
  <si>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</si>
  <si>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</si>
  <si>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</si>
  <si>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</si>
  <si>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</si>
  <si>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</si>
  <si>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</si>
  <si>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</si>
  <si>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</si>
  <si>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</si>
  <si>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</si>
  <si>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</si>
  <si>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</si>
  <si>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</si>
  <si>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</si>
  <si>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</si>
  <si>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</si>
  <si>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</si>
  <si>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</si>
  <si>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</si>
  <si>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</si>
  <si>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</si>
  <si>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</si>
  <si>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</si>
  <si>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</si>
  <si>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</si>
  <si>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</si>
  <si>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</si>
  <si>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Moatize</t>
  </si>
  <si>
    <t>Zumbo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</si>
  <si>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</si>
  <si>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</si>
  <si>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</si>
  <si>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</si>
  <si>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</si>
  <si>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</si>
  <si>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</si>
  <si>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Maravia</t>
  </si>
  <si>
    <t>Magoe</t>
  </si>
  <si>
    <t>Erati</t>
  </si>
  <si>
    <t>Malema</t>
  </si>
  <si>
    <t>Mecuburi</t>
  </si>
  <si>
    <t>Balama</t>
  </si>
  <si>
    <t>Angonia</t>
  </si>
  <si>
    <t>Cidade de Tete</t>
  </si>
  <si>
    <t>Maringue</t>
  </si>
  <si>
    <t>Buzi</t>
  </si>
  <si>
    <t>Tsangano</t>
  </si>
  <si>
    <t>Marara</t>
  </si>
  <si>
    <t>Changara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</si>
  <si>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</si>
  <si>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</si>
  <si>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</si>
  <si>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</si>
  <si>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</si>
  <si>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</si>
  <si>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</si>
  <si>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</si>
  <si>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Macanga*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</si>
  <si>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</si>
  <si>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</si>
  <si>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</si>
  <si>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</si>
  <si>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</si>
  <si>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</si>
  <si>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</si>
  <si>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</si>
  <si>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</si>
  <si>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</si>
  <si>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Angonia*</t>
  </si>
  <si>
    <t>Cidade de Tete*</t>
  </si>
  <si>
    <t>Total Manica</t>
  </si>
  <si>
    <t>Vanduzi</t>
  </si>
  <si>
    <t>Guro</t>
  </si>
  <si>
    <t>Chimoio</t>
  </si>
  <si>
    <t>Changara*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</si>
</sst>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dd/mm/yyyy;@"/>
    <numFmt numFmtId="166" formatCode="0.000%"/>
  </numFmts>
  <fonts count="20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20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/>
      <bottom style="thick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/>
      <diagonal/>
    </border>
    <border>
      <left style="double">
        <color auto="1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auto="1"/>
      </left>
      <right style="double">
        <color auto="1"/>
      </right>
      <top/>
      <bottom style="thin">
        <color rgb="FF000000"/>
      </bottom>
      <diagonal/>
    </border>
    <border>
      <left style="double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rgb="FF000000"/>
      </left>
      <right/>
      <top style="double">
        <color indexed="64"/>
      </top>
      <bottom style="thin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auto="1"/>
      </right>
      <top style="thin">
        <color rgb="FF000000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0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2" fillId="0" borderId="4" xfId="0" applyFont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2" fontId="2" fillId="5" borderId="37" xfId="0" applyNumberFormat="1" applyFont="1" applyFill="1" applyBorder="1" applyAlignment="1">
      <alignment horizontal="center" wrapText="1" readingOrder="1"/>
    </xf>
    <xf numFmtId="1" fontId="2" fillId="5" borderId="32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9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40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41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42" xfId="0" applyFont="1" applyFill="1" applyBorder="1" applyAlignment="1">
      <alignment horizontal="center" wrapText="1" readingOrder="1"/>
    </xf>
    <xf numFmtId="2" fontId="2" fillId="5" borderId="43" xfId="0" applyNumberFormat="1" applyFont="1" applyFill="1" applyBorder="1" applyAlignment="1">
      <alignment horizontal="center" wrapText="1" readingOrder="1"/>
    </xf>
    <xf numFmtId="0" fontId="2" fillId="5" borderId="44" xfId="0" applyFont="1" applyFill="1" applyBorder="1" applyAlignment="1">
      <alignment horizontal="left" vertic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9" xfId="0" applyFont="1" applyBorder="1" applyAlignment="1">
      <alignment horizontal="center" wrapText="1" readingOrder="1"/>
    </xf>
    <xf numFmtId="0" fontId="1" fillId="2" borderId="47" xfId="0" applyFont="1" applyFill="1" applyBorder="1" applyAlignment="1">
      <alignment horizontal="left" wrapText="1" readingOrder="1"/>
    </xf>
    <xf numFmtId="0" fontId="1" fillId="2" borderId="48" xfId="0" applyFont="1" applyFill="1" applyBorder="1" applyAlignment="1">
      <alignment horizontal="center" wrapText="1" readingOrder="1"/>
    </xf>
    <xf numFmtId="0" fontId="1" fillId="2" borderId="49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vertical="center" wrapText="1" readingOrder="1"/>
    </xf>
    <xf numFmtId="0" fontId="1" fillId="2" borderId="51" xfId="0" applyFont="1" applyFill="1" applyBorder="1" applyAlignment="1">
      <alignment horizontal="center" vertical="center" wrapText="1" readingOrder="1"/>
    </xf>
    <xf numFmtId="0" fontId="2" fillId="0" borderId="45" xfId="0" applyFont="1" applyBorder="1" applyAlignment="1">
      <alignment horizontal="center" wrapText="1" readingOrder="1"/>
    </xf>
    <xf numFmtId="0" fontId="2" fillId="0" borderId="46" xfId="0" applyFont="1" applyBorder="1" applyAlignment="1">
      <alignment horizont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3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54" xfId="1" applyNumberFormat="1" applyFont="1" applyFill="1" applyBorder="1" applyAlignment="1">
      <alignment horizontal="center" wrapText="1" readingOrder="1"/>
    </xf>
    <xf numFmtId="0" fontId="6" fillId="8" borderId="47" xfId="0" applyFont="1" applyFill="1" applyBorder="1" applyAlignment="1">
      <alignment horizontal="left" wrapText="1" readingOrder="1"/>
    </xf>
    <xf numFmtId="0" fontId="6" fillId="8" borderId="48" xfId="0" applyFont="1" applyFill="1" applyBorder="1" applyAlignment="1">
      <alignment horizontal="center" wrapText="1" readingOrder="1"/>
    </xf>
    <xf numFmtId="164" fontId="6" fillId="8" borderId="50" xfId="1" applyNumberFormat="1" applyFont="1" applyFill="1" applyBorder="1" applyAlignment="1">
      <alignment horizontal="center" wrapText="1" readingOrder="1"/>
    </xf>
    <xf numFmtId="0" fontId="2" fillId="5" borderId="55" xfId="0" applyFont="1" applyFill="1" applyBorder="1" applyAlignment="1">
      <alignment horizontal="left" vertical="center" wrapText="1" readingOrder="1"/>
    </xf>
    <xf numFmtId="0" fontId="2" fillId="5" borderId="56" xfId="0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wrapText="1" readingOrder="1"/>
    </xf>
    <xf numFmtId="0" fontId="2" fillId="0" borderId="58" xfId="0" applyFont="1" applyBorder="1" applyAlignment="1">
      <alignment horizontal="center" wrapText="1" readingOrder="1"/>
    </xf>
    <xf numFmtId="0" fontId="2" fillId="0" borderId="61" xfId="0" applyFont="1" applyBorder="1" applyAlignment="1">
      <alignment horizontal="center" wrapText="1" readingOrder="1"/>
    </xf>
    <xf numFmtId="0" fontId="2" fillId="0" borderId="62" xfId="0" applyFont="1" applyBorder="1" applyAlignment="1">
      <alignment horizontal="center" wrapText="1" readingOrder="1"/>
    </xf>
    <xf numFmtId="0" fontId="2" fillId="0" borderId="63" xfId="0" applyFont="1" applyBorder="1" applyAlignment="1">
      <alignment horizontal="center" wrapText="1" readingOrder="1"/>
    </xf>
    <xf numFmtId="0" fontId="1" fillId="2" borderId="64" xfId="0" applyFont="1" applyFill="1" applyBorder="1" applyAlignment="1">
      <alignment vertical="center" wrapText="1" readingOrder="1"/>
    </xf>
    <xf numFmtId="0" fontId="2" fillId="0" borderId="52" xfId="0" applyFont="1" applyBorder="1" applyAlignment="1">
      <alignment horizontal="left" wrapText="1" readingOrder="1"/>
    </xf>
    <xf numFmtId="0" fontId="2" fillId="0" borderId="65" xfId="0" applyFont="1" applyBorder="1" applyAlignment="1">
      <alignment horizontal="left" wrapText="1" readingOrder="1"/>
    </xf>
    <xf numFmtId="0" fontId="2" fillId="0" borderId="66" xfId="0" applyFont="1" applyBorder="1" applyAlignment="1">
      <alignment horizontal="left" wrapText="1" readingOrder="1"/>
    </xf>
    <xf numFmtId="1" fontId="2" fillId="5" borderId="41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3" xfId="0" applyNumberFormat="1" applyFont="1" applyFill="1" applyBorder="1" applyAlignment="1">
      <alignment horizontal="center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64" fontId="2" fillId="5" borderId="74" xfId="1" applyNumberFormat="1" applyFont="1" applyFill="1" applyBorder="1" applyAlignment="1">
      <alignment horizontal="center" wrapText="1" readingOrder="1"/>
    </xf>
    <xf numFmtId="0" fontId="2" fillId="5" borderId="75" xfId="0" applyFont="1" applyFill="1" applyBorder="1" applyAlignment="1">
      <alignment horizontal="left" vertical="center" wrapText="1" readingOrder="1"/>
    </xf>
    <xf numFmtId="164" fontId="2" fillId="5" borderId="76" xfId="1" applyNumberFormat="1" applyFont="1" applyFill="1" applyBorder="1" applyAlignment="1">
      <alignment horizontal="center" wrapText="1" readingOrder="1"/>
    </xf>
    <xf numFmtId="0" fontId="2" fillId="5" borderId="77" xfId="0" applyFont="1" applyFill="1" applyBorder="1" applyAlignment="1">
      <alignment horizontal="left" vertical="center" wrapText="1" readingOrder="1"/>
    </xf>
    <xf numFmtId="0" fontId="2" fillId="5" borderId="78" xfId="0" applyFont="1" applyFill="1" applyBorder="1" applyAlignment="1">
      <alignment horizontal="left" vertical="center" wrapText="1" readingOrder="1"/>
    </xf>
    <xf numFmtId="0" fontId="2" fillId="5" borderId="79" xfId="0" applyFont="1" applyFill="1" applyBorder="1" applyAlignment="1">
      <alignment horizontal="center" wrapText="1" readingOrder="1"/>
    </xf>
    <xf numFmtId="164" fontId="2" fillId="5" borderId="80" xfId="1" applyNumberFormat="1" applyFont="1" applyFill="1" applyBorder="1" applyAlignment="1">
      <alignment horizontal="center" wrapText="1" readingOrder="1"/>
    </xf>
    <xf numFmtId="164" fontId="2" fillId="5" borderId="81" xfId="1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83" xfId="0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wrapText="1" readingOrder="1"/>
    </xf>
    <xf numFmtId="2" fontId="2" fillId="5" borderId="86" xfId="0" applyNumberFormat="1" applyFont="1" applyFill="1" applyBorder="1" applyAlignment="1">
      <alignment horizontal="center" wrapText="1" readingOrder="1"/>
    </xf>
    <xf numFmtId="1" fontId="6" fillId="8" borderId="38" xfId="0" applyNumberFormat="1" applyFont="1" applyFill="1" applyBorder="1" applyAlignment="1">
      <alignment horizontal="center" wrapText="1" readingOrder="1"/>
    </xf>
    <xf numFmtId="2" fontId="6" fillId="8" borderId="87" xfId="0" applyNumberFormat="1" applyFont="1" applyFill="1" applyBorder="1" applyAlignment="1">
      <alignment horizontal="center" wrapText="1" readingOrder="1"/>
    </xf>
    <xf numFmtId="1" fontId="2" fillId="5" borderId="89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wrapText="1" readingOrder="1"/>
    </xf>
    <xf numFmtId="1" fontId="2" fillId="5" borderId="90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69" xfId="0" applyNumberFormat="1" applyFont="1" applyFill="1" applyBorder="1" applyAlignment="1">
      <alignment horizontal="center" wrapText="1" readingOrder="1"/>
    </xf>
    <xf numFmtId="2" fontId="2" fillId="5" borderId="92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vertical="center" wrapText="1" readingOrder="1"/>
    </xf>
    <xf numFmtId="1" fontId="2" fillId="5" borderId="88" xfId="0" applyNumberFormat="1" applyFont="1" applyFill="1" applyBorder="1" applyAlignment="1">
      <alignment horizontal="center" vertical="center" wrapText="1" readingOrder="1"/>
    </xf>
    <xf numFmtId="1" fontId="2" fillId="5" borderId="91" xfId="0" applyNumberFormat="1" applyFont="1" applyFill="1" applyBorder="1" applyAlignment="1">
      <alignment horizontal="center" vertical="center" wrapText="1" readingOrder="1"/>
    </xf>
    <xf numFmtId="0" fontId="5" fillId="0" borderId="96" xfId="0" applyFont="1" applyBorder="1" applyAlignment="1">
      <alignment horizontal="center" vertical="center" wrapText="1"/>
    </xf>
    <xf numFmtId="0" fontId="5" fillId="0" borderId="9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 readingOrder="1"/>
    </xf>
    <xf numFmtId="0" fontId="2" fillId="0" borderId="67" xfId="0" applyFont="1" applyBorder="1" applyAlignment="1">
      <alignment horizontal="center" wrapText="1" readingOrder="1"/>
    </xf>
    <xf numFmtId="0" fontId="5" fillId="0" borderId="98" xfId="0" applyFont="1" applyBorder="1" applyAlignment="1">
      <alignment horizontal="center" vertical="center" wrapText="1"/>
    </xf>
    <xf numFmtId="0" fontId="5" fillId="0" borderId="99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wrapText="1" readingOrder="1"/>
    </xf>
    <xf numFmtId="0" fontId="2" fillId="0" borderId="101" xfId="0" applyFont="1" applyBorder="1" applyAlignment="1">
      <alignment horizontal="left" wrapText="1" readingOrder="1"/>
    </xf>
    <xf numFmtId="0" fontId="5" fillId="0" borderId="102" xfId="0" applyFont="1" applyBorder="1" applyAlignment="1">
      <alignment horizontal="center" vertical="center" wrapText="1"/>
    </xf>
    <xf numFmtId="0" fontId="5" fillId="0" borderId="103" xfId="0" applyFont="1" applyBorder="1" applyAlignment="1">
      <alignment horizontal="center" vertical="center" wrapText="1"/>
    </xf>
    <xf numFmtId="0" fontId="2" fillId="0" borderId="88" xfId="0" applyFont="1" applyBorder="1" applyAlignment="1">
      <alignment horizontal="left" wrapText="1" readingOrder="1"/>
    </xf>
    <xf numFmtId="0" fontId="2" fillId="0" borderId="104" xfId="0" applyFont="1" applyBorder="1" applyAlignment="1">
      <alignment horizontal="center" wrapText="1" readingOrder="1"/>
    </xf>
    <xf numFmtId="0" fontId="5" fillId="0" borderId="105" xfId="0" applyFont="1" applyBorder="1" applyAlignment="1">
      <alignment horizontal="center" vertical="center" wrapText="1"/>
    </xf>
    <xf numFmtId="0" fontId="5" fillId="0" borderId="106" xfId="0" applyFont="1" applyBorder="1" applyAlignment="1">
      <alignment horizontal="center" vertical="center" wrapText="1"/>
    </xf>
    <xf numFmtId="0" fontId="2" fillId="5" borderId="107" xfId="0" applyFont="1" applyFill="1" applyBorder="1" applyAlignment="1">
      <alignment horizontal="left" vertical="center" wrapText="1" readingOrder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2" fillId="5" borderId="110" xfId="0" applyFont="1" applyFill="1" applyBorder="1" applyAlignment="1">
      <alignment horizontal="left" vertical="center" wrapText="1" readingOrder="1"/>
    </xf>
    <xf numFmtId="0" fontId="2" fillId="0" borderId="111" xfId="0" applyFont="1" applyBorder="1" applyAlignment="1">
      <alignment horizontal="center" wrapText="1" readingOrder="1"/>
    </xf>
    <xf numFmtId="0" fontId="2" fillId="5" borderId="112" xfId="0" applyFont="1" applyFill="1" applyBorder="1" applyAlignment="1">
      <alignment horizontal="left" vertical="center" wrapText="1" readingOrder="1"/>
    </xf>
    <xf numFmtId="0" fontId="2" fillId="0" borderId="113" xfId="0" applyFont="1" applyBorder="1" applyAlignment="1">
      <alignment horizontal="center" wrapText="1" readingOrder="1"/>
    </xf>
    <xf numFmtId="0" fontId="2" fillId="0" borderId="114" xfId="0" applyFont="1" applyBorder="1" applyAlignment="1">
      <alignment horizontal="center" wrapText="1" readingOrder="1"/>
    </xf>
    <xf numFmtId="0" fontId="2" fillId="0" borderId="115" xfId="0" applyFont="1" applyBorder="1" applyAlignment="1">
      <alignment horizontal="center" wrapText="1" readingOrder="1"/>
    </xf>
    <xf numFmtId="0" fontId="2" fillId="0" borderId="27" xfId="0" applyFont="1" applyBorder="1" applyAlignment="1">
      <alignment horizontal="center" wrapText="1" readingOrder="1"/>
    </xf>
    <xf numFmtId="0" fontId="2" fillId="0" borderId="117" xfId="0" applyFont="1" applyBorder="1" applyAlignment="1">
      <alignment horizontal="center" wrapText="1" readingOrder="1"/>
    </xf>
    <xf numFmtId="0" fontId="2" fillId="0" borderId="118" xfId="0" applyFont="1" applyBorder="1" applyAlignment="1">
      <alignment horizontal="center" wrapText="1" readingOrder="1"/>
    </xf>
    <xf numFmtId="0" fontId="2" fillId="0" borderId="119" xfId="0" applyFont="1" applyBorder="1" applyAlignment="1">
      <alignment horizontal="center" wrapText="1" readingOrder="1"/>
    </xf>
    <xf numFmtId="0" fontId="2" fillId="0" borderId="12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116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5" borderId="79" xfId="0" applyFont="1" applyFill="1" applyBorder="1" applyAlignment="1">
      <alignment horizontal="left" vertical="center" wrapText="1" readingOrder="1"/>
    </xf>
    <xf numFmtId="2" fontId="2" fillId="5" borderId="69" xfId="0" applyNumberFormat="1" applyFont="1" applyFill="1" applyBorder="1" applyAlignment="1">
      <alignment horizontal="center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93" xfId="0" applyNumberFormat="1" applyFont="1" applyFill="1" applyBorder="1" applyAlignment="1">
      <alignment horizontal="center" vertical="center" wrapText="1" readingOrder="1"/>
    </xf>
    <xf numFmtId="0" fontId="2" fillId="0" borderId="123" xfId="0" applyFont="1" applyBorder="1" applyAlignment="1">
      <alignment horizontal="center" wrapText="1" readingOrder="1"/>
    </xf>
    <xf numFmtId="0" fontId="2" fillId="0" borderId="124" xfId="0" applyFont="1" applyBorder="1" applyAlignment="1">
      <alignment horizontal="center" wrapText="1" readingOrder="1"/>
    </xf>
    <xf numFmtId="0" fontId="2" fillId="0" borderId="125" xfId="0" applyFont="1" applyBorder="1" applyAlignment="1">
      <alignment horizontal="center" wrapText="1" readingOrder="1"/>
    </xf>
    <xf numFmtId="0" fontId="2" fillId="0" borderId="126" xfId="0" applyFont="1" applyBorder="1" applyAlignment="1">
      <alignment horizontal="center" wrapText="1" readingOrder="1"/>
    </xf>
    <xf numFmtId="0" fontId="5" fillId="0" borderId="127" xfId="0" applyFont="1" applyBorder="1" applyAlignment="1">
      <alignment horizontal="center" vertical="center" wrapText="1"/>
    </xf>
    <xf numFmtId="0" fontId="5" fillId="0" borderId="128" xfId="0" applyFont="1" applyBorder="1" applyAlignment="1">
      <alignment horizontal="center" vertical="center" wrapText="1"/>
    </xf>
    <xf numFmtId="1" fontId="2" fillId="5" borderId="129" xfId="0" applyNumberFormat="1" applyFont="1" applyFill="1" applyBorder="1" applyAlignment="1">
      <alignment horizontal="center" wrapText="1" readingOrder="1"/>
    </xf>
    <xf numFmtId="0" fontId="2" fillId="0" borderId="130" xfId="0" applyFont="1" applyBorder="1" applyAlignment="1">
      <alignment horizont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5" borderId="133" xfId="0" applyFont="1" applyFill="1" applyBorder="1" applyAlignment="1">
      <alignment horizontal="center" wrapText="1" readingOrder="1"/>
    </xf>
    <xf numFmtId="0" fontId="2" fillId="5" borderId="134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136" xfId="0" applyNumberFormat="1" applyFont="1" applyFill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wrapText="1" readingOrder="1"/>
    </xf>
    <xf numFmtId="164" fontId="2" fillId="5" borderId="139" xfId="1" applyNumberFormat="1" applyFont="1" applyFill="1" applyBorder="1" applyAlignment="1">
      <alignment horizontal="center" wrapText="1" readingOrder="1"/>
    </xf>
    <xf numFmtId="0" fontId="2" fillId="11" borderId="91" xfId="0" applyFont="1" applyFill="1" applyBorder="1" applyAlignment="1">
      <alignment horizontal="left" vertical="center" wrapText="1" readingOrder="1"/>
    </xf>
    <xf numFmtId="0" fontId="2" fillId="11" borderId="140" xfId="0" applyFont="1" applyFill="1" applyBorder="1" applyAlignment="1">
      <alignment horizontal="center" wrapText="1" readingOrder="1"/>
    </xf>
    <xf numFmtId="164" fontId="2" fillId="11" borderId="141" xfId="1" applyNumberFormat="1" applyFont="1" applyFill="1" applyBorder="1" applyAlignment="1">
      <alignment horizontal="center" wrapText="1" readingOrder="1"/>
    </xf>
    <xf numFmtId="164" fontId="2" fillId="11" borderId="142" xfId="1" applyNumberFormat="1" applyFont="1" applyFill="1" applyBorder="1" applyAlignment="1">
      <alignment horizontal="center" wrapText="1" readingOrder="1"/>
    </xf>
    <xf numFmtId="1" fontId="2" fillId="11" borderId="84" xfId="0" applyNumberFormat="1" applyFont="1" applyFill="1" applyBorder="1" applyAlignment="1">
      <alignment horizontal="center" wrapText="1" readingOrder="1"/>
    </xf>
    <xf numFmtId="2" fontId="2" fillId="11" borderId="84" xfId="0" applyNumberFormat="1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horizontal="left" vertical="center" wrapText="1" readingOrder="1"/>
    </xf>
    <xf numFmtId="0" fontId="2" fillId="5" borderId="58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44" xfId="1" applyNumberFormat="1" applyFont="1" applyFill="1" applyBorder="1" applyAlignment="1">
      <alignment horizontal="center" wrapText="1" readingOrder="1"/>
    </xf>
    <xf numFmtId="1" fontId="2" fillId="5" borderId="145" xfId="0" applyNumberFormat="1" applyFont="1" applyFill="1" applyBorder="1" applyAlignment="1">
      <alignment horizontal="center" wrapText="1" readingOrder="1"/>
    </xf>
    <xf numFmtId="2" fontId="2" fillId="5" borderId="145" xfId="0" applyNumberFormat="1" applyFont="1" applyFill="1" applyBorder="1" applyAlignment="1">
      <alignment horizontal="center" wrapText="1" readingOrder="1"/>
    </xf>
    <xf numFmtId="164" fontId="2" fillId="5" borderId="146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47" xfId="0" applyFont="1" applyFill="1" applyBorder="1" applyAlignment="1">
      <alignment horizontal="center" wrapText="1" readingOrder="1"/>
    </xf>
    <xf numFmtId="0" fontId="2" fillId="5" borderId="148" xfId="0" applyFont="1" applyFill="1" applyBorder="1" applyAlignment="1">
      <alignment horizontal="center" wrapText="1" readingOrder="1"/>
    </xf>
    <xf numFmtId="164" fontId="2" fillId="5" borderId="148" xfId="1" applyNumberFormat="1" applyFont="1" applyFill="1" applyBorder="1" applyAlignment="1">
      <alignment horizontal="center" wrapText="1" readingOrder="1"/>
    </xf>
    <xf numFmtId="0" fontId="2" fillId="5" borderId="149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164" fontId="2" fillId="5" borderId="151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50" xfId="0" applyFont="1" applyFill="1" applyBorder="1" applyAlignment="1">
      <alignment horizontal="center" wrapText="1" readingOrder="1"/>
    </xf>
    <xf numFmtId="0" fontId="2" fillId="5" borderId="152" xfId="0" applyFont="1" applyFill="1" applyBorder="1" applyAlignment="1">
      <alignment horizontal="center" wrapText="1" readingOrder="1"/>
    </xf>
    <xf numFmtId="0" fontId="2" fillId="11" borderId="153" xfId="0" applyFont="1" applyFill="1" applyBorder="1" applyAlignment="1">
      <alignment horizontal="center" wrapText="1" readingOrder="1"/>
    </xf>
    <xf numFmtId="0" fontId="2" fillId="11" borderId="154" xfId="0" applyFont="1" applyFill="1" applyBorder="1" applyAlignment="1">
      <alignment horizontal="left" vertical="center" wrapText="1" readingOrder="1"/>
    </xf>
    <xf numFmtId="164" fontId="2" fillId="11" borderId="135" xfId="1" applyNumberFormat="1" applyFont="1" applyFill="1" applyBorder="1" applyAlignment="1">
      <alignment horizontal="center" wrapText="1" readingOrder="1"/>
    </xf>
    <xf numFmtId="164" fontId="2" fillId="11" borderId="155" xfId="1" applyNumberFormat="1" applyFont="1" applyFill="1" applyBorder="1" applyAlignment="1">
      <alignment horizontal="center" wrapText="1" readingOrder="1"/>
    </xf>
    <xf numFmtId="1" fontId="2" fillId="11" borderId="156" xfId="0" applyNumberFormat="1" applyFont="1" applyFill="1" applyBorder="1" applyAlignment="1">
      <alignment horizontal="center" wrapText="1" readingOrder="1"/>
    </xf>
    <xf numFmtId="2" fontId="2" fillId="11" borderId="156" xfId="0" applyNumberFormat="1" applyFont="1" applyFill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left" vertical="center" wrapText="1" readingOrder="1"/>
    </xf>
    <xf numFmtId="164" fontId="2" fillId="5" borderId="158" xfId="1" applyNumberFormat="1" applyFont="1" applyFill="1" applyBorder="1" applyAlignment="1">
      <alignment horizontal="center" wrapText="1" readingOrder="1"/>
    </xf>
    <xf numFmtId="1" fontId="2" fillId="5" borderId="101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59" xfId="0" applyFont="1" applyFill="1" applyBorder="1" applyAlignment="1">
      <alignment horizontal="center" vertical="center" wrapText="1" readingOrder="1"/>
    </xf>
    <xf numFmtId="164" fontId="2" fillId="5" borderId="159" xfId="1" applyNumberFormat="1" applyFont="1" applyFill="1" applyBorder="1" applyAlignment="1">
      <alignment horizontal="center" vertical="center" wrapText="1" readingOrder="1"/>
    </xf>
    <xf numFmtId="0" fontId="2" fillId="0" borderId="161" xfId="0" applyFont="1" applyBorder="1" applyAlignment="1">
      <alignment horizont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 wrapText="1" readingOrder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2" fillId="5" borderId="166" xfId="0" applyFont="1" applyFill="1" applyBorder="1" applyAlignment="1">
      <alignment horizontal="center" vertical="center" wrapText="1" readingOrder="1"/>
    </xf>
    <xf numFmtId="0" fontId="2" fillId="5" borderId="164" xfId="0" applyFont="1" applyFill="1" applyBorder="1" applyAlignment="1">
      <alignment horizontal="center" vertical="center" wrapText="1" readingOrder="1"/>
    </xf>
    <xf numFmtId="0" fontId="2" fillId="5" borderId="165" xfId="0" applyFont="1" applyFill="1" applyBorder="1" applyAlignment="1">
      <alignment horizontal="center" vertical="center" wrapText="1" readingOrder="1"/>
    </xf>
    <xf numFmtId="0" fontId="2" fillId="5" borderId="169" xfId="0" applyFont="1" applyFill="1" applyBorder="1" applyAlignment="1">
      <alignment horizontal="center" vertical="center" wrapText="1" readingOrder="1"/>
    </xf>
    <xf numFmtId="0" fontId="2" fillId="5" borderId="62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17" fillId="5" borderId="79" xfId="0" applyFont="1" applyFill="1" applyBorder="1" applyAlignment="1">
      <alignment horizontal="left" vertical="center" wrapText="1" readingOrder="1"/>
    </xf>
    <xf numFmtId="0" fontId="2" fillId="5" borderId="167" xfId="0" applyFont="1" applyFill="1" applyBorder="1" applyAlignment="1">
      <alignment vertical="center" wrapText="1" readingOrder="1"/>
    </xf>
    <xf numFmtId="0" fontId="2" fillId="5" borderId="168" xfId="0" applyFont="1" applyFill="1" applyBorder="1" applyAlignment="1">
      <alignment vertical="center" wrapText="1" readingOrder="1"/>
    </xf>
    <xf numFmtId="1" fontId="2" fillId="5" borderId="86" xfId="0" applyNumberFormat="1" applyFont="1" applyFill="1" applyBorder="1" applyAlignment="1">
      <alignment horizontal="center" wrapText="1" readingOrder="1"/>
    </xf>
    <xf numFmtId="0" fontId="2" fillId="5" borderId="170" xfId="1" applyNumberFormat="1" applyFont="1" applyFill="1" applyBorder="1" applyAlignment="1">
      <alignment horizontal="center" wrapText="1" readingOrder="1"/>
    </xf>
    <xf numFmtId="0" fontId="2" fillId="5" borderId="146" xfId="1" applyNumberFormat="1" applyFont="1" applyFill="1" applyBorder="1" applyAlignment="1">
      <alignment horizontal="center" wrapText="1" readingOrder="1"/>
    </xf>
    <xf numFmtId="164" fontId="2" fillId="5" borderId="42" xfId="1" applyNumberFormat="1" applyFont="1" applyFill="1" applyBorder="1" applyAlignment="1">
      <alignment horizontal="center" wrapText="1" readingOrder="1"/>
    </xf>
    <xf numFmtId="164" fontId="2" fillId="5" borderId="56" xfId="1" applyNumberFormat="1" applyFont="1" applyFill="1" applyBorder="1" applyAlignment="1">
      <alignment horizontal="center" wrapText="1" readingOrder="1"/>
    </xf>
    <xf numFmtId="164" fontId="2" fillId="5" borderId="43" xfId="1" applyNumberFormat="1" applyFont="1" applyFill="1" applyBorder="1" applyAlignment="1">
      <alignment horizontal="center" wrapText="1" readingOrder="1"/>
    </xf>
    <xf numFmtId="164" fontId="2" fillId="5" borderId="86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137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64" fontId="2" fillId="5" borderId="171" xfId="1" applyNumberFormat="1" applyFont="1" applyFill="1" applyBorder="1" applyAlignment="1">
      <alignment horizont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172" xfId="0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vertical="center" wrapText="1" readingOrder="1"/>
    </xf>
    <xf numFmtId="0" fontId="2" fillId="5" borderId="58" xfId="0" applyFont="1" applyFill="1" applyBorder="1" applyAlignment="1">
      <alignment horizontal="center" vertical="center" wrapText="1" readingOrder="1"/>
    </xf>
    <xf numFmtId="0" fontId="2" fillId="5" borderId="137" xfId="0" applyFont="1" applyFill="1" applyBorder="1" applyAlignment="1">
      <alignment horizontal="center"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0" borderId="23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 vertical="center" wrapText="1"/>
    </xf>
    <xf numFmtId="164" fontId="2" fillId="5" borderId="79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7" xfId="1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vertical="center" wrapText="1" readingOrder="1"/>
    </xf>
    <xf numFmtId="0" fontId="2" fillId="0" borderId="152" xfId="0" applyFont="1" applyBorder="1" applyAlignment="1">
      <alignment horizontal="center" wrapText="1" readingOrder="1"/>
    </xf>
    <xf numFmtId="1" fontId="2" fillId="5" borderId="79" xfId="0" applyNumberFormat="1" applyFont="1" applyFill="1" applyBorder="1" applyAlignment="1">
      <alignment horizontal="center" wrapText="1" readingOrder="1"/>
    </xf>
    <xf numFmtId="2" fontId="2" fillId="5" borderId="80" xfId="0" applyNumberFormat="1" applyFont="1" applyFill="1" applyBorder="1" applyAlignment="1">
      <alignment horizontal="center" wrapText="1" readingOrder="1"/>
    </xf>
    <xf numFmtId="0" fontId="1" fillId="0" borderId="175" xfId="0" applyFont="1" applyBorder="1" applyAlignment="1">
      <alignment vertical="center" wrapText="1" readingOrder="1"/>
    </xf>
    <xf numFmtId="0" fontId="6" fillId="8" borderId="176" xfId="0" applyFont="1" applyFill="1" applyBorder="1" applyAlignment="1">
      <alignment horizontal="left" wrapText="1" readingOrder="1"/>
    </xf>
    <xf numFmtId="0" fontId="6" fillId="8" borderId="176" xfId="0" applyFont="1" applyFill="1" applyBorder="1" applyAlignment="1">
      <alignment horizontal="center" wrapText="1" readingOrder="1"/>
    </xf>
    <xf numFmtId="164" fontId="6" fillId="8" borderId="176" xfId="1" applyNumberFormat="1" applyFont="1" applyFill="1" applyBorder="1" applyAlignment="1">
      <alignment horizontal="center" wrapText="1" readingOrder="1"/>
    </xf>
    <xf numFmtId="1" fontId="6" fillId="8" borderId="176" xfId="0" applyNumberFormat="1" applyFont="1" applyFill="1" applyBorder="1" applyAlignment="1">
      <alignment horizontal="center" wrapText="1" readingOrder="1"/>
    </xf>
    <xf numFmtId="2" fontId="6" fillId="8" borderId="177" xfId="0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vertic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2" fontId="2" fillId="5" borderId="76" xfId="0" applyNumberFormat="1" applyFont="1" applyFill="1" applyBorder="1" applyAlignment="1">
      <alignment horizontal="center" vertical="center" wrapText="1" readingOrder="1"/>
    </xf>
    <xf numFmtId="0" fontId="2" fillId="5" borderId="79" xfId="0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2" fontId="2" fillId="5" borderId="80" xfId="0" applyNumberFormat="1" applyFont="1" applyFill="1" applyBorder="1" applyAlignment="1">
      <alignment horizontal="center" vertical="center" wrapText="1" readingOrder="1"/>
    </xf>
    <xf numFmtId="0" fontId="2" fillId="5" borderId="173" xfId="0" applyFont="1" applyFill="1" applyBorder="1" applyAlignment="1">
      <alignment horizontal="left" vertical="center" wrapText="1" readingOrder="1"/>
    </xf>
    <xf numFmtId="0" fontId="2" fillId="5" borderId="178" xfId="0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vertical="center" wrapText="1" readingOrder="1"/>
    </xf>
    <xf numFmtId="164" fontId="2" fillId="5" borderId="139" xfId="1" applyNumberFormat="1" applyFont="1" applyFill="1" applyBorder="1" applyAlignment="1">
      <alignment horizontal="center" vertical="center" wrapText="1" readingOrder="1"/>
    </xf>
    <xf numFmtId="1" fontId="2" fillId="5" borderId="90" xfId="0" applyNumberFormat="1" applyFont="1" applyFill="1" applyBorder="1" applyAlignment="1">
      <alignment horizontal="center" vertical="center" wrapText="1" readingOrder="1"/>
    </xf>
    <xf numFmtId="2" fontId="2" fillId="5" borderId="92" xfId="0" applyNumberFormat="1" applyFont="1" applyFill="1" applyBorder="1" applyAlignment="1">
      <alignment horizontal="center" vertical="center" wrapText="1" readingOrder="1"/>
    </xf>
    <xf numFmtId="0" fontId="2" fillId="5" borderId="179" xfId="0" applyFont="1" applyFill="1" applyBorder="1" applyAlignment="1">
      <alignment horizontal="center" wrapText="1" readingOrder="1"/>
    </xf>
    <xf numFmtId="0" fontId="2" fillId="0" borderId="180" xfId="0" applyFont="1" applyBorder="1" applyAlignment="1">
      <alignment horizontal="left" wrapText="1" readingOrder="1"/>
    </xf>
    <xf numFmtId="0" fontId="2" fillId="0" borderId="110" xfId="0" applyFont="1" applyBorder="1" applyAlignment="1">
      <alignment horizontal="center" wrapText="1" readingOrder="1"/>
    </xf>
    <xf numFmtId="0" fontId="5" fillId="0" borderId="110" xfId="0" applyFont="1" applyBorder="1" applyAlignment="1">
      <alignment horizontal="center" vertical="center" wrapText="1"/>
    </xf>
    <xf numFmtId="0" fontId="5" fillId="0" borderId="181" xfId="0" applyFont="1" applyBorder="1" applyAlignment="1">
      <alignment horizontal="center" vertical="center" wrapText="1"/>
    </xf>
    <xf numFmtId="0" fontId="2" fillId="0" borderId="77" xfId="0" applyFont="1" applyBorder="1" applyAlignment="1">
      <alignment horizontal="left" wrapText="1" readingOrder="1"/>
    </xf>
    <xf numFmtId="0" fontId="5" fillId="0" borderId="33" xfId="0" applyFont="1" applyBorder="1" applyAlignment="1">
      <alignment horizontal="center" vertical="center" wrapText="1"/>
    </xf>
    <xf numFmtId="0" fontId="2" fillId="0" borderId="182" xfId="0" applyFont="1" applyBorder="1" applyAlignment="1">
      <alignment horizontal="left" wrapText="1" readingOrder="1"/>
    </xf>
    <xf numFmtId="0" fontId="2" fillId="0" borderId="112" xfId="0" applyFont="1" applyBorder="1" applyAlignment="1">
      <alignment horizontal="center" wrapText="1" readingOrder="1"/>
    </xf>
    <xf numFmtId="0" fontId="5" fillId="0" borderId="112" xfId="0" applyFont="1" applyBorder="1" applyAlignment="1">
      <alignment horizontal="center" vertical="center" wrapText="1"/>
    </xf>
    <xf numFmtId="0" fontId="2" fillId="0" borderId="184" xfId="0" applyFont="1" applyBorder="1" applyAlignment="1">
      <alignment horizontal="center" wrapText="1" readingOrder="1"/>
    </xf>
    <xf numFmtId="0" fontId="2" fillId="0" borderId="185" xfId="0" applyFont="1" applyBorder="1" applyAlignment="1">
      <alignment horizontal="center" wrapText="1" readingOrder="1"/>
    </xf>
    <xf numFmtId="0" fontId="2" fillId="0" borderId="186" xfId="0" applyFont="1" applyBorder="1" applyAlignment="1">
      <alignment horizontal="center" wrapText="1" readingOrder="1"/>
    </xf>
    <xf numFmtId="0" fontId="5" fillId="0" borderId="187" xfId="0" applyFont="1" applyBorder="1" applyAlignment="1">
      <alignment horizontal="center" vertical="center" wrapText="1"/>
    </xf>
    <xf numFmtId="0" fontId="5" fillId="0" borderId="188" xfId="0" applyFont="1" applyBorder="1" applyAlignment="1">
      <alignment horizontal="center" vertical="center" wrapText="1"/>
    </xf>
    <xf numFmtId="0" fontId="18" fillId="5" borderId="79" xfId="0" applyFont="1" applyFill="1" applyBorder="1" applyAlignment="1">
      <alignment horizontal="left" vertical="center" wrapText="1" readingOrder="1"/>
    </xf>
    <xf numFmtId="0" fontId="2" fillId="11" borderId="189" xfId="0" applyFont="1" applyFill="1" applyBorder="1" applyAlignment="1">
      <alignment horizontal="center" wrapText="1" readingOrder="1"/>
    </xf>
    <xf numFmtId="0" fontId="2" fillId="5" borderId="175" xfId="0" applyFont="1" applyFill="1" applyBorder="1" applyAlignment="1">
      <alignment horizontal="left" vertical="center" wrapText="1" readingOrder="1"/>
    </xf>
    <xf numFmtId="0" fontId="2" fillId="5" borderId="176" xfId="0" applyFont="1" applyFill="1" applyBorder="1" applyAlignment="1">
      <alignment horizontal="center" wrapText="1" readingOrder="1"/>
    </xf>
    <xf numFmtId="164" fontId="2" fillId="5" borderId="176" xfId="1" applyNumberFormat="1" applyFont="1" applyFill="1" applyBorder="1" applyAlignment="1">
      <alignment horizontal="center" wrapText="1" readingOrder="1"/>
    </xf>
    <xf numFmtId="164" fontId="2" fillId="5" borderId="177" xfId="1" applyNumberFormat="1" applyFont="1" applyFill="1" applyBorder="1" applyAlignment="1">
      <alignment horizontal="center" wrapText="1" readingOrder="1"/>
    </xf>
    <xf numFmtId="1" fontId="2" fillId="5" borderId="17" xfId="0" applyNumberFormat="1" applyFont="1" applyFill="1" applyBorder="1" applyAlignment="1">
      <alignment horizontal="center" wrapText="1" readingOrder="1"/>
    </xf>
    <xf numFmtId="2" fontId="2" fillId="5" borderId="190" xfId="0" applyNumberFormat="1" applyFont="1" applyFill="1" applyBorder="1" applyAlignment="1">
      <alignment horizontal="center" wrapText="1" readingOrder="1"/>
    </xf>
    <xf numFmtId="1" fontId="2" fillId="5" borderId="69" xfId="0" applyNumberFormat="1" applyFont="1" applyFill="1" applyBorder="1" applyAlignment="1">
      <alignment horizontal="center" wrapText="1" readingOrder="1"/>
    </xf>
    <xf numFmtId="2" fontId="2" fillId="5" borderId="191" xfId="0" applyNumberFormat="1" applyFont="1" applyFill="1" applyBorder="1" applyAlignment="1">
      <alignment horizontal="center" wrapText="1" readingOrder="1"/>
    </xf>
    <xf numFmtId="0" fontId="2" fillId="0" borderId="173" xfId="0" applyFont="1" applyBorder="1" applyAlignment="1">
      <alignment horizontal="left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192" xfId="0" applyFont="1" applyFill="1" applyBorder="1" applyAlignment="1">
      <alignment horizontal="center" wrapText="1" readingOrder="1"/>
    </xf>
    <xf numFmtId="0" fontId="2" fillId="5" borderId="193" xfId="0" applyFont="1" applyFill="1" applyBorder="1" applyAlignment="1">
      <alignment horizontal="center" wrapText="1" readingOrder="1"/>
    </xf>
    <xf numFmtId="0" fontId="2" fillId="5" borderId="194" xfId="0" applyFont="1" applyFill="1" applyBorder="1" applyAlignment="1">
      <alignment horizontal="center" wrapText="1" readingOrder="1"/>
    </xf>
    <xf numFmtId="0" fontId="2" fillId="5" borderId="123" xfId="0" applyFont="1" applyFill="1" applyBorder="1" applyAlignment="1">
      <alignment horizontal="center" wrapText="1" readingOrder="1"/>
    </xf>
    <xf numFmtId="0" fontId="2" fillId="5" borderId="195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40" xfId="0" applyFont="1" applyFill="1" applyBorder="1" applyAlignment="1">
      <alignment horizontal="center" wrapText="1" readingOrder="1"/>
    </xf>
    <xf numFmtId="0" fontId="2" fillId="5" borderId="196" xfId="0" applyFont="1" applyFill="1" applyBorder="1" applyAlignment="1">
      <alignment horizontal="center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97" xfId="0" applyFont="1" applyFill="1" applyBorder="1" applyAlignment="1">
      <alignment horizontal="center" wrapText="1" readingOrder="1"/>
    </xf>
    <xf numFmtId="0" fontId="2" fillId="5" borderId="198" xfId="0" applyFont="1" applyFill="1" applyBorder="1" applyAlignment="1">
      <alignment horizontal="center" wrapText="1" readingOrder="1"/>
    </xf>
    <xf numFmtId="0" fontId="19" fillId="5" borderId="79" xfId="0" applyFont="1" applyFill="1" applyBorder="1" applyAlignment="1">
      <alignment horizontal="left" vertical="center" wrapText="1" readingOrder="1"/>
    </xf>
    <xf numFmtId="0" fontId="5" fillId="0" borderId="19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1" fillId="5" borderId="75" xfId="0" applyFont="1" applyFill="1" applyBorder="1" applyAlignment="1">
      <alignment horizontal="left" vertical="center" wrapText="1" readingOrder="1"/>
    </xf>
    <xf numFmtId="0" fontId="1" fillId="5" borderId="77" xfId="0" applyFont="1" applyFill="1" applyBorder="1" applyAlignment="1">
      <alignment horizontal="left" vertical="center" wrapText="1" readingOrder="1"/>
    </xf>
    <xf numFmtId="0" fontId="1" fillId="5" borderId="78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1" fillId="5" borderId="88" xfId="0" applyFont="1" applyFill="1" applyBorder="1" applyAlignment="1">
      <alignment horizontal="left" vertic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90" xfId="0" applyFont="1" applyFill="1" applyBorder="1" applyAlignment="1">
      <alignment horizontal="left" vertical="center" wrapText="1" readingOrder="1"/>
    </xf>
    <xf numFmtId="0" fontId="1" fillId="5" borderId="173" xfId="0" applyFont="1" applyFill="1" applyBorder="1" applyAlignment="1">
      <alignment horizontal="left" vertical="center" wrapText="1" readingOrder="1"/>
    </xf>
    <xf numFmtId="0" fontId="1" fillId="5" borderId="75" xfId="0" applyFont="1" applyFill="1" applyBorder="1" applyAlignment="1">
      <alignment horizontal="center" vertical="center" wrapText="1" readingOrder="1"/>
    </xf>
    <xf numFmtId="0" fontId="1" fillId="5" borderId="77" xfId="0" applyFont="1" applyFill="1" applyBorder="1" applyAlignment="1">
      <alignment horizontal="center" vertical="center" wrapText="1" readingOrder="1"/>
    </xf>
    <xf numFmtId="0" fontId="1" fillId="5" borderId="173" xfId="0" applyFont="1" applyFill="1" applyBorder="1" applyAlignment="1">
      <alignment horizontal="center" vertical="center" wrapText="1" readingOrder="1"/>
    </xf>
    <xf numFmtId="0" fontId="1" fillId="5" borderId="78" xfId="0" applyFont="1" applyFill="1" applyBorder="1" applyAlignment="1">
      <alignment horizontal="center" vertical="center" wrapText="1" readingOrder="1"/>
    </xf>
    <xf numFmtId="0" fontId="1" fillId="5" borderId="174" xfId="0" applyFont="1" applyFill="1" applyBorder="1" applyAlignment="1">
      <alignment horizontal="center" vertical="center" wrapText="1" readingOrder="1"/>
    </xf>
    <xf numFmtId="165" fontId="1" fillId="2" borderId="33" xfId="0" applyNumberFormat="1" applyFont="1" applyFill="1" applyBorder="1" applyAlignment="1">
      <alignment horizontal="center" vertical="center" wrapText="1" readingOrder="1"/>
    </xf>
    <xf numFmtId="165" fontId="1" fillId="2" borderId="53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94" xfId="0" applyFont="1" applyFill="1" applyBorder="1" applyAlignment="1">
      <alignment horizontal="left" vertical="center" wrapText="1" readingOrder="1"/>
    </xf>
    <xf numFmtId="0" fontId="1" fillId="4" borderId="160" xfId="0" applyFont="1" applyFill="1" applyBorder="1" applyAlignment="1">
      <alignment horizontal="left" vertical="center" wrapText="1" readingOrder="1"/>
    </xf>
    <xf numFmtId="0" fontId="1" fillId="4" borderId="95" xfId="0" applyFont="1" applyFill="1" applyBorder="1" applyAlignment="1">
      <alignment horizontal="left" vertical="center" wrapText="1" readingOrder="1"/>
    </xf>
    <xf numFmtId="0" fontId="1" fillId="4" borderId="3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3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7" xfId="0" applyFont="1" applyFill="1" applyBorder="1" applyAlignment="1">
      <alignment horizontal="center" vertical="center" wrapText="1" readingOrder="1"/>
    </xf>
    <xf numFmtId="0" fontId="1" fillId="4" borderId="183" xfId="0" applyFont="1" applyFill="1" applyBorder="1" applyAlignment="1">
      <alignment horizontal="center" vertical="center" wrapText="1" readingOrder="1"/>
    </xf>
    <xf numFmtId="0" fontId="1" fillId="4" borderId="59" xfId="0" applyFont="1" applyFill="1" applyBorder="1" applyAlignment="1">
      <alignment horizontal="center" vertical="center" wrapText="1" readingOrder="1"/>
    </xf>
    <xf numFmtId="0" fontId="1" fillId="4" borderId="60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" fillId="5" borderId="71" xfId="0" applyFont="1" applyFill="1" applyBorder="1" applyAlignment="1">
      <alignment horizontal="center" vertical="center" wrapText="1" readingOrder="1"/>
    </xf>
    <xf numFmtId="0" fontId="1" fillId="5" borderId="101" xfId="0" applyFont="1" applyFill="1" applyBorder="1" applyAlignment="1">
      <alignment horizontal="center" vertical="center" wrapText="1" readingOrder="1"/>
    </xf>
    <xf numFmtId="0" fontId="1" fillId="5" borderId="72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0" fontId="2" fillId="5" borderId="101" xfId="0" applyFont="1" applyFill="1" applyBorder="1" applyAlignment="1">
      <alignment horizontal="center" vertical="center" wrapText="1" readingOrder="1"/>
    </xf>
    <xf numFmtId="0" fontId="2" fillId="5" borderId="72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8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H14" totalsRowShown="0" headerRowDxfId="25" headerRowBorderDxfId="24" tableBorderDxfId="23" totalsRowBorderDxfId="22">
  <tableColumns count="7">
    <tableColumn id="1" name="Provincia" dataDxfId="21"/>
    <tableColumn id="5" name="Casos Cumulativos" dataDxfId="20"/>
    <tableColumn id="6" name="Obitos Cumulativos" dataDxfId="19"/>
    <tableColumn id="2" name="Casos 24h" dataDxfId="18"/>
    <tableColumn id="3" name="Internamentos 24h" dataDxfId="17"/>
    <tableColumn id="4" name="Obitos 24h" dataDxfId="16"/>
    <tableColumn id="7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B17:D29" totalsRowShown="0" headerRowDxfId="14" headerRowBorderDxfId="13" tableBorderDxfId="12" totalsRowBorderDxfId="11">
  <tableColumns count="3">
    <tableColumn id="1" name="Provincia" dataDxfId="10"/>
    <tableColumn id="3" name="Casos Week 16" dataDxfId="9"/>
    <tableColumn id="4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zoomScale="90" zoomScaleNormal="90" workbookViewId="0">
      <pane xSplit="3" ySplit="3" topLeftCell="E27" activePane="bottomRight" state="frozen"/>
      <selection pane="topRight" activeCell="D1" sqref="D1"/>
      <selection pane="bottomLeft" activeCell="A6" sqref="A6"/>
      <selection pane="bottomRight" activeCell="N39" sqref="N39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1" hidden="1" customWidth="1" outlineLevel="2"/>
    <col min="20" max="20" width="8" style="11" hidden="1" customWidth="1" outlineLevel="2"/>
    <col min="21" max="21" width="16.26953125" style="11" hidden="1" customWidth="1" outlineLevel="2"/>
    <col min="22" max="23" width="11.26953125" style="11" hidden="1" customWidth="1" outlineLevel="2"/>
    <col min="24" max="24" width="8.81640625" collapsed="1"/>
    <col min="25" max="28" width="9.1796875" style="25" hidden="1" customWidth="1"/>
    <col min="29" max="29" width="8.81640625" style="25" customWidth="1"/>
  </cols>
  <sheetData>
    <row r="1" spans="2:30" x14ac:dyDescent="0.35">
      <c r="Y1" s="25" t="s">
        <v>68</v>
      </c>
    </row>
    <row r="2" spans="2:30" ht="29.5" customHeight="1" x14ac:dyDescent="0.35">
      <c r="B2" s="346" t="s">
        <v>41</v>
      </c>
      <c r="C2" s="339" t="s">
        <v>30</v>
      </c>
      <c r="D2" s="339" t="s">
        <v>1</v>
      </c>
      <c r="E2" s="339"/>
      <c r="F2" s="339"/>
      <c r="G2" s="339"/>
      <c r="H2" s="339"/>
      <c r="I2" s="339" t="s">
        <v>2</v>
      </c>
      <c r="J2" s="339"/>
      <c r="K2" s="339"/>
      <c r="L2" s="339"/>
      <c r="M2" s="339"/>
      <c r="N2" s="339" t="s">
        <v>3</v>
      </c>
      <c r="O2" s="339" t="s">
        <v>4</v>
      </c>
      <c r="P2" s="339" t="s">
        <v>31</v>
      </c>
      <c r="Q2" s="341" t="s">
        <v>32</v>
      </c>
      <c r="U2" s="338" t="s">
        <v>35</v>
      </c>
      <c r="V2" s="338" t="s">
        <v>36</v>
      </c>
      <c r="W2" s="42"/>
    </row>
    <row r="3" spans="2:30" ht="19.399999999999999" customHeight="1" thickBot="1" x14ac:dyDescent="0.4">
      <c r="B3" s="347"/>
      <c r="C3" s="340"/>
      <c r="D3" s="228" t="s">
        <v>5</v>
      </c>
      <c r="E3" s="228" t="s">
        <v>52</v>
      </c>
      <c r="F3" s="228" t="s">
        <v>40</v>
      </c>
      <c r="G3" s="228" t="s">
        <v>6</v>
      </c>
      <c r="H3" s="228" t="s">
        <v>7</v>
      </c>
      <c r="I3" s="228" t="s">
        <v>5</v>
      </c>
      <c r="J3" s="228" t="s">
        <v>52</v>
      </c>
      <c r="K3" s="228" t="s">
        <v>40</v>
      </c>
      <c r="L3" s="228" t="s">
        <v>6</v>
      </c>
      <c r="M3" s="228" t="s">
        <v>7</v>
      </c>
      <c r="N3" s="340"/>
      <c r="O3" s="340"/>
      <c r="P3" s="340"/>
      <c r="Q3" s="342"/>
      <c r="S3" s="11" t="s">
        <v>37</v>
      </c>
      <c r="T3" s="11" t="s">
        <v>38</v>
      </c>
      <c r="U3" s="338"/>
      <c r="V3" s="338"/>
      <c r="W3" s="42"/>
      <c r="Y3" s="25" t="s">
        <v>48</v>
      </c>
      <c r="Z3" s="25" t="s">
        <v>49</v>
      </c>
      <c r="AA3" s="25" t="s">
        <v>50</v>
      </c>
      <c r="AB3" s="25" t="s">
        <v>51</v>
      </c>
    </row>
    <row r="4" spans="2:30" ht="19.5" customHeight="1" x14ac:dyDescent="0.35">
      <c r="B4" s="343" t="s">
        <v>21</v>
      </c>
      <c r="C4" s="230" t="s">
        <v>102</v>
      </c>
      <c r="D4" s="90">
        <v>3</v>
      </c>
      <c r="E4" s="90">
        <v>0</v>
      </c>
      <c r="F4" s="90">
        <f t="shared" ref="F4:F33" si="0">SUM(D4:E4)</f>
        <v>3</v>
      </c>
      <c r="G4" s="90">
        <v>0</v>
      </c>
      <c r="H4" s="90">
        <v>0</v>
      </c>
      <c r="I4" s="90">
        <v>142</v>
      </c>
      <c r="J4" s="90">
        <v>0</v>
      </c>
      <c r="K4" s="90">
        <f t="shared" ref="K4:K33" si="1">J4+I4</f>
        <v>142</v>
      </c>
      <c r="L4" s="90">
        <v>139</v>
      </c>
      <c r="M4" s="90">
        <v>0</v>
      </c>
      <c r="N4" s="90">
        <v>3</v>
      </c>
      <c r="O4" s="272">
        <f t="shared" ref="O4:O7" si="2">M4/K4</f>
        <v>0</v>
      </c>
      <c r="P4" s="273">
        <v>336264.32329028018</v>
      </c>
      <c r="Q4" s="274">
        <f t="shared" ref="Q4:Q7" si="3">(K4/P4)*100000</f>
        <v>42.228684449946385</v>
      </c>
      <c r="R4" s="11" t="str">
        <f t="shared" ref="R4:R37" si="4">IF(K4&lt;&gt;SUM(L4:N4),"NOT OK","OK")</f>
        <v>OK</v>
      </c>
      <c r="S4" s="11">
        <v>123</v>
      </c>
      <c r="T4" s="11">
        <v>0</v>
      </c>
      <c r="U4" s="11" t="str">
        <f t="shared" ref="U4" si="5">IF(I4-S4&lt;0,"Not OK","Ok")</f>
        <v>Ok</v>
      </c>
      <c r="V4" s="11" t="str">
        <f t="shared" ref="V4" si="6">IF(M4-T4&lt;0,"Not OK","Ok")</f>
        <v>Ok</v>
      </c>
      <c r="W4" s="42"/>
      <c r="AD4" s="25"/>
    </row>
    <row r="5" spans="2:30" ht="19.5" customHeight="1" x14ac:dyDescent="0.35">
      <c r="B5" s="344"/>
      <c r="C5" s="267" t="s">
        <v>105</v>
      </c>
      <c r="D5" s="78">
        <v>0</v>
      </c>
      <c r="E5" s="78">
        <v>0</v>
      </c>
      <c r="F5" s="78">
        <f t="shared" si="0"/>
        <v>0</v>
      </c>
      <c r="G5" s="78">
        <v>2</v>
      </c>
      <c r="H5" s="78">
        <v>0</v>
      </c>
      <c r="I5" s="78">
        <v>41</v>
      </c>
      <c r="J5" s="78">
        <v>0</v>
      </c>
      <c r="K5" s="78">
        <f t="shared" si="1"/>
        <v>41</v>
      </c>
      <c r="L5" s="78">
        <v>40</v>
      </c>
      <c r="M5" s="78">
        <v>1</v>
      </c>
      <c r="N5" s="78">
        <v>0</v>
      </c>
      <c r="O5" s="268">
        <f t="shared" si="2"/>
        <v>2.4390243902439025E-2</v>
      </c>
      <c r="P5" s="269">
        <v>52060.454851553091</v>
      </c>
      <c r="Q5" s="275">
        <f t="shared" si="3"/>
        <v>78.754594282567766</v>
      </c>
      <c r="R5" s="11" t="str">
        <f t="shared" si="4"/>
        <v>OK</v>
      </c>
      <c r="S5" s="11">
        <v>37</v>
      </c>
      <c r="T5" s="11">
        <v>1</v>
      </c>
      <c r="U5" s="11" t="str">
        <f t="shared" ref="U5:U23" si="7">IF(I5-S5&lt;0,"Not OK","Ok")</f>
        <v>Ok</v>
      </c>
      <c r="V5" s="11" t="str">
        <f t="shared" ref="V5:V23" si="8">IF(M5-T5&lt;0,"Not OK","Ok")</f>
        <v>Ok</v>
      </c>
      <c r="W5" s="42"/>
      <c r="AD5" s="25"/>
    </row>
    <row r="6" spans="2:30" ht="19.5" customHeight="1" thickBot="1" x14ac:dyDescent="0.4">
      <c r="B6" s="351"/>
      <c r="C6" s="241" t="s">
        <v>103</v>
      </c>
      <c r="D6" s="110">
        <v>0</v>
      </c>
      <c r="E6" s="110">
        <v>0</v>
      </c>
      <c r="F6" s="110">
        <f t="shared" si="0"/>
        <v>0</v>
      </c>
      <c r="G6" s="110">
        <v>1</v>
      </c>
      <c r="H6" s="110">
        <v>0</v>
      </c>
      <c r="I6" s="110">
        <v>56</v>
      </c>
      <c r="J6" s="110">
        <v>0</v>
      </c>
      <c r="K6" s="110">
        <f t="shared" si="1"/>
        <v>56</v>
      </c>
      <c r="L6" s="110">
        <v>56</v>
      </c>
      <c r="M6" s="110">
        <v>0</v>
      </c>
      <c r="N6" s="110">
        <v>0</v>
      </c>
      <c r="O6" s="266">
        <f t="shared" si="2"/>
        <v>0</v>
      </c>
      <c r="P6" s="278">
        <v>94353.671419741513</v>
      </c>
      <c r="Q6" s="279">
        <f t="shared" si="3"/>
        <v>59.351161600144358</v>
      </c>
      <c r="R6" s="11" t="str">
        <f t="shared" si="4"/>
        <v>OK</v>
      </c>
      <c r="S6" s="11">
        <v>51</v>
      </c>
      <c r="T6" s="11">
        <v>0</v>
      </c>
      <c r="U6" s="11" t="str">
        <f t="shared" si="7"/>
        <v>Ok</v>
      </c>
      <c r="V6" s="11" t="str">
        <f t="shared" si="8"/>
        <v>Ok</v>
      </c>
      <c r="W6" s="42"/>
      <c r="AD6" s="25"/>
    </row>
    <row r="7" spans="2:30" ht="19" customHeight="1" x14ac:dyDescent="0.35">
      <c r="B7" s="343" t="s">
        <v>22</v>
      </c>
      <c r="C7" s="230" t="s">
        <v>70</v>
      </c>
      <c r="D7" s="90">
        <v>0</v>
      </c>
      <c r="E7" s="90">
        <v>0</v>
      </c>
      <c r="F7" s="90">
        <f t="shared" si="0"/>
        <v>0</v>
      </c>
      <c r="G7" s="90">
        <v>0</v>
      </c>
      <c r="H7" s="90">
        <v>0</v>
      </c>
      <c r="I7" s="90">
        <v>77</v>
      </c>
      <c r="J7" s="90">
        <v>296</v>
      </c>
      <c r="K7" s="90">
        <f t="shared" si="1"/>
        <v>373</v>
      </c>
      <c r="L7" s="90">
        <v>373</v>
      </c>
      <c r="M7" s="90">
        <v>0</v>
      </c>
      <c r="N7" s="90">
        <v>0</v>
      </c>
      <c r="O7" s="272">
        <f t="shared" si="2"/>
        <v>0</v>
      </c>
      <c r="P7" s="273">
        <v>342584.14810972248</v>
      </c>
      <c r="Q7" s="274">
        <f t="shared" si="3"/>
        <v>108.87835939231373</v>
      </c>
      <c r="R7" s="11" t="str">
        <f t="shared" si="4"/>
        <v>OK</v>
      </c>
      <c r="S7" s="11">
        <v>77</v>
      </c>
      <c r="T7" s="11">
        <v>0</v>
      </c>
      <c r="U7" s="11" t="str">
        <f t="shared" si="7"/>
        <v>Ok</v>
      </c>
      <c r="V7" s="11" t="str">
        <f t="shared" si="8"/>
        <v>Ok</v>
      </c>
      <c r="AD7" s="25"/>
    </row>
    <row r="8" spans="2:30" ht="19" customHeight="1" x14ac:dyDescent="0.35">
      <c r="B8" s="344"/>
      <c r="C8" s="270" t="s">
        <v>100</v>
      </c>
      <c r="D8" s="78">
        <v>0</v>
      </c>
      <c r="E8" s="78">
        <v>0</v>
      </c>
      <c r="F8" s="78">
        <f t="shared" si="0"/>
        <v>0</v>
      </c>
      <c r="G8" s="78">
        <v>0</v>
      </c>
      <c r="H8" s="78">
        <v>0</v>
      </c>
      <c r="I8" s="78">
        <v>101</v>
      </c>
      <c r="J8" s="78">
        <v>2</v>
      </c>
      <c r="K8" s="78">
        <f t="shared" si="1"/>
        <v>103</v>
      </c>
      <c r="L8" s="78">
        <v>101</v>
      </c>
      <c r="M8" s="78">
        <v>2</v>
      </c>
      <c r="N8" s="78">
        <v>0</v>
      </c>
      <c r="O8" s="268">
        <f t="shared" ref="O8" si="9">M8/K8</f>
        <v>1.9417475728155338E-2</v>
      </c>
      <c r="P8" s="269">
        <v>188074.15671123541</v>
      </c>
      <c r="Q8" s="275">
        <f t="shared" ref="Q8" si="10">(K8/P8)*100000</f>
        <v>54.765631706722871</v>
      </c>
      <c r="R8" s="11" t="str">
        <f t="shared" si="4"/>
        <v>OK</v>
      </c>
      <c r="S8" s="11">
        <v>101</v>
      </c>
      <c r="T8" s="11">
        <v>2</v>
      </c>
      <c r="U8" s="11" t="str">
        <f t="shared" si="7"/>
        <v>Ok</v>
      </c>
      <c r="V8" s="11" t="str">
        <f t="shared" si="8"/>
        <v>Ok</v>
      </c>
      <c r="Y8" s="25">
        <v>48</v>
      </c>
      <c r="Z8" s="25">
        <f t="shared" ref="Z8:Z26" si="11">K8</f>
        <v>103</v>
      </c>
      <c r="AA8" s="25">
        <f t="shared" ref="AA8" si="12">Z8-Y8</f>
        <v>55</v>
      </c>
      <c r="AB8" s="25" t="str">
        <f t="shared" ref="AB8" si="13">IF(AA8&lt;&gt;F8,"Not OK","Ok")</f>
        <v>Not OK</v>
      </c>
      <c r="AD8" s="25"/>
    </row>
    <row r="9" spans="2:30" ht="19" customHeight="1" x14ac:dyDescent="0.35">
      <c r="B9" s="344"/>
      <c r="C9" s="267" t="s">
        <v>71</v>
      </c>
      <c r="D9" s="78">
        <v>0</v>
      </c>
      <c r="E9" s="78">
        <v>0</v>
      </c>
      <c r="F9" s="78">
        <f>SUM(D9:E9)</f>
        <v>0</v>
      </c>
      <c r="G9" s="78">
        <v>0</v>
      </c>
      <c r="H9" s="78">
        <v>0</v>
      </c>
      <c r="I9" s="78">
        <v>283</v>
      </c>
      <c r="J9" s="78">
        <v>478</v>
      </c>
      <c r="K9" s="78">
        <f t="shared" si="1"/>
        <v>761</v>
      </c>
      <c r="L9" s="78">
        <v>758</v>
      </c>
      <c r="M9" s="78">
        <v>3</v>
      </c>
      <c r="N9" s="78">
        <v>0</v>
      </c>
      <c r="O9" s="268">
        <f>M9/K9</f>
        <v>3.9421813403416554E-3</v>
      </c>
      <c r="P9" s="269">
        <v>98420.049258469153</v>
      </c>
      <c r="Q9" s="275">
        <f>(K9/P9)*100000</f>
        <v>773.21643885939739</v>
      </c>
      <c r="R9" s="11" t="str">
        <f t="shared" si="4"/>
        <v>OK</v>
      </c>
      <c r="S9" s="11">
        <v>282</v>
      </c>
      <c r="T9" s="11">
        <v>3</v>
      </c>
      <c r="U9" s="11" t="str">
        <f t="shared" si="7"/>
        <v>Ok</v>
      </c>
      <c r="V9" s="11" t="str">
        <f t="shared" si="8"/>
        <v>Ok</v>
      </c>
      <c r="X9" s="11"/>
      <c r="AD9" s="25"/>
    </row>
    <row r="10" spans="2:30" ht="19" customHeight="1" x14ac:dyDescent="0.35">
      <c r="B10" s="344"/>
      <c r="C10" s="270" t="s">
        <v>108</v>
      </c>
      <c r="D10" s="78">
        <v>0</v>
      </c>
      <c r="E10" s="78">
        <v>0</v>
      </c>
      <c r="F10" s="78">
        <f>SUM(D10:E10)</f>
        <v>0</v>
      </c>
      <c r="G10" s="78">
        <v>0</v>
      </c>
      <c r="H10" s="78">
        <v>0</v>
      </c>
      <c r="I10" s="78">
        <v>0</v>
      </c>
      <c r="J10" s="78">
        <v>29</v>
      </c>
      <c r="K10" s="78">
        <f t="shared" si="1"/>
        <v>29</v>
      </c>
      <c r="L10" s="78">
        <v>29</v>
      </c>
      <c r="M10" s="78">
        <v>0</v>
      </c>
      <c r="N10" s="78">
        <v>0</v>
      </c>
      <c r="O10" s="268">
        <f t="shared" ref="O10:O16" si="14">M10/K10</f>
        <v>0</v>
      </c>
      <c r="P10" s="269">
        <v>149898.26902074186</v>
      </c>
      <c r="Q10" s="275">
        <f t="shared" ref="Q10:Q33" si="15">(K10/P10)*100000</f>
        <v>19.346454224889808</v>
      </c>
      <c r="R10" s="11" t="str">
        <f t="shared" si="4"/>
        <v>OK</v>
      </c>
      <c r="S10" s="11">
        <v>0</v>
      </c>
      <c r="T10" s="11">
        <v>0</v>
      </c>
      <c r="U10" s="11" t="str">
        <f t="shared" si="7"/>
        <v>Ok</v>
      </c>
      <c r="V10" s="11" t="str">
        <f t="shared" si="8"/>
        <v>Ok</v>
      </c>
      <c r="X10" s="11"/>
      <c r="AD10" s="25"/>
    </row>
    <row r="11" spans="2:30" ht="19" customHeight="1" x14ac:dyDescent="0.35">
      <c r="B11" s="344"/>
      <c r="C11" s="267" t="s">
        <v>80</v>
      </c>
      <c r="D11" s="78">
        <v>1</v>
      </c>
      <c r="E11" s="78">
        <v>1</v>
      </c>
      <c r="F11" s="78">
        <f>SUM(D11:E11)</f>
        <v>2</v>
      </c>
      <c r="G11" s="78">
        <v>2</v>
      </c>
      <c r="H11" s="78">
        <v>0</v>
      </c>
      <c r="I11" s="78">
        <v>74</v>
      </c>
      <c r="J11" s="78">
        <v>289</v>
      </c>
      <c r="K11" s="78">
        <f t="shared" si="1"/>
        <v>363</v>
      </c>
      <c r="L11" s="78">
        <v>361</v>
      </c>
      <c r="M11" s="78">
        <v>1</v>
      </c>
      <c r="N11" s="78">
        <v>1</v>
      </c>
      <c r="O11" s="268">
        <f t="shared" si="14"/>
        <v>2.7548209366391185E-3</v>
      </c>
      <c r="P11" s="269">
        <v>105697.59164224498</v>
      </c>
      <c r="Q11" s="275">
        <f t="shared" si="15"/>
        <v>343.43261219105864</v>
      </c>
      <c r="R11" s="11" t="str">
        <f t="shared" si="4"/>
        <v>OK</v>
      </c>
      <c r="S11" s="11">
        <v>62</v>
      </c>
      <c r="T11" s="11">
        <v>1</v>
      </c>
      <c r="U11" s="11" t="str">
        <f t="shared" si="7"/>
        <v>Ok</v>
      </c>
      <c r="V11" s="11" t="str">
        <f t="shared" si="8"/>
        <v>Ok</v>
      </c>
      <c r="X11" s="11"/>
      <c r="AD11" s="25"/>
    </row>
    <row r="12" spans="2:30" ht="19" customHeight="1" x14ac:dyDescent="0.35">
      <c r="B12" s="344"/>
      <c r="C12" s="333" t="s">
        <v>111</v>
      </c>
      <c r="D12" s="78">
        <v>0</v>
      </c>
      <c r="E12" s="78">
        <v>0</v>
      </c>
      <c r="F12" s="78">
        <f t="shared" ref="F12:F16" si="16">SUM(D12:E12)</f>
        <v>0</v>
      </c>
      <c r="G12" s="78">
        <v>0</v>
      </c>
      <c r="H12" s="78">
        <v>0</v>
      </c>
      <c r="I12" s="78">
        <v>4</v>
      </c>
      <c r="J12" s="78">
        <v>0</v>
      </c>
      <c r="K12" s="78">
        <f t="shared" si="1"/>
        <v>4</v>
      </c>
      <c r="L12" s="78">
        <v>4</v>
      </c>
      <c r="M12" s="78">
        <v>0</v>
      </c>
      <c r="N12" s="78">
        <v>0</v>
      </c>
      <c r="O12" s="268">
        <f t="shared" si="14"/>
        <v>0</v>
      </c>
      <c r="P12" s="269">
        <v>582465.4765337389</v>
      </c>
      <c r="Q12" s="275">
        <f t="shared" si="15"/>
        <v>0.6867359802685753</v>
      </c>
      <c r="R12" s="11" t="str">
        <f t="shared" si="4"/>
        <v>OK</v>
      </c>
      <c r="S12" s="11">
        <v>4</v>
      </c>
      <c r="T12" s="11">
        <v>0</v>
      </c>
      <c r="U12" s="11" t="str">
        <f t="shared" si="7"/>
        <v>Ok</v>
      </c>
      <c r="V12" s="11" t="str">
        <f t="shared" si="8"/>
        <v>Ok</v>
      </c>
      <c r="X12" s="11"/>
      <c r="AD12" s="25"/>
    </row>
    <row r="13" spans="2:30" ht="19" customHeight="1" x14ac:dyDescent="0.35">
      <c r="B13" s="344"/>
      <c r="C13" s="333" t="s">
        <v>112</v>
      </c>
      <c r="D13" s="78">
        <v>0</v>
      </c>
      <c r="E13" s="78">
        <v>0</v>
      </c>
      <c r="F13" s="78">
        <f t="shared" si="16"/>
        <v>0</v>
      </c>
      <c r="G13" s="78">
        <v>0</v>
      </c>
      <c r="H13" s="78">
        <v>0</v>
      </c>
      <c r="I13" s="78">
        <v>3</v>
      </c>
      <c r="J13" s="78">
        <v>8</v>
      </c>
      <c r="K13" s="78">
        <f t="shared" si="1"/>
        <v>11</v>
      </c>
      <c r="L13" s="78">
        <v>11</v>
      </c>
      <c r="M13" s="78">
        <v>0</v>
      </c>
      <c r="N13" s="78">
        <v>0</v>
      </c>
      <c r="O13" s="268">
        <f t="shared" si="14"/>
        <v>0</v>
      </c>
      <c r="P13" s="269">
        <v>523973.48002292763</v>
      </c>
      <c r="Q13" s="275">
        <f t="shared" si="15"/>
        <v>2.0993428903154929</v>
      </c>
      <c r="R13" s="11" t="str">
        <f t="shared" si="4"/>
        <v>OK</v>
      </c>
      <c r="S13" s="11">
        <v>3</v>
      </c>
      <c r="T13" s="11">
        <v>0</v>
      </c>
      <c r="U13" s="11" t="str">
        <f t="shared" si="7"/>
        <v>Ok</v>
      </c>
      <c r="V13" s="11" t="str">
        <f t="shared" si="8"/>
        <v>Ok</v>
      </c>
      <c r="X13" s="11"/>
      <c r="AD13" s="25"/>
    </row>
    <row r="14" spans="2:30" ht="19" customHeight="1" x14ac:dyDescent="0.35">
      <c r="B14" s="344"/>
      <c r="C14" s="267" t="s">
        <v>89</v>
      </c>
      <c r="D14" s="78">
        <v>0</v>
      </c>
      <c r="E14" s="78">
        <v>0</v>
      </c>
      <c r="F14" s="78">
        <f t="shared" si="16"/>
        <v>0</v>
      </c>
      <c r="G14" s="78">
        <v>1</v>
      </c>
      <c r="H14" s="78">
        <v>0</v>
      </c>
      <c r="I14" s="78">
        <v>12</v>
      </c>
      <c r="J14" s="78">
        <v>1</v>
      </c>
      <c r="K14" s="78">
        <f t="shared" si="1"/>
        <v>13</v>
      </c>
      <c r="L14" s="78">
        <v>13</v>
      </c>
      <c r="M14" s="78">
        <v>0</v>
      </c>
      <c r="N14" s="78">
        <v>0</v>
      </c>
      <c r="O14" s="268">
        <f t="shared" si="14"/>
        <v>0</v>
      </c>
      <c r="P14" s="269">
        <v>253967.90029942515</v>
      </c>
      <c r="Q14" s="275">
        <f t="shared" si="15"/>
        <v>5.1187571282328017</v>
      </c>
      <c r="R14" s="11" t="str">
        <f t="shared" si="4"/>
        <v>OK</v>
      </c>
      <c r="S14" s="11">
        <v>10</v>
      </c>
      <c r="T14" s="11">
        <v>0</v>
      </c>
      <c r="U14" s="11" t="str">
        <f t="shared" si="7"/>
        <v>Ok</v>
      </c>
      <c r="V14" s="11" t="str">
        <f t="shared" si="8"/>
        <v>Ok</v>
      </c>
      <c r="X14" s="11"/>
      <c r="AD14" s="25"/>
    </row>
    <row r="15" spans="2:30" ht="19" customHeight="1" x14ac:dyDescent="0.35">
      <c r="B15" s="344"/>
      <c r="C15" s="267" t="s">
        <v>90</v>
      </c>
      <c r="D15" s="78">
        <v>1</v>
      </c>
      <c r="E15" s="78">
        <v>2</v>
      </c>
      <c r="F15" s="78">
        <f t="shared" ref="F15" si="17">SUM(D15:E15)</f>
        <v>3</v>
      </c>
      <c r="G15" s="78">
        <v>5</v>
      </c>
      <c r="H15" s="78">
        <v>0</v>
      </c>
      <c r="I15" s="78">
        <v>123</v>
      </c>
      <c r="J15" s="78">
        <v>15</v>
      </c>
      <c r="K15" s="78">
        <f t="shared" si="1"/>
        <v>138</v>
      </c>
      <c r="L15" s="78">
        <v>138</v>
      </c>
      <c r="M15" s="78">
        <v>0</v>
      </c>
      <c r="N15" s="78">
        <v>0</v>
      </c>
      <c r="O15" s="268">
        <f t="shared" si="14"/>
        <v>0</v>
      </c>
      <c r="P15" s="269">
        <v>86458.017080248916</v>
      </c>
      <c r="Q15" s="275">
        <f t="shared" si="15"/>
        <v>159.61504168191905</v>
      </c>
      <c r="R15" s="11" t="str">
        <f t="shared" si="4"/>
        <v>OK</v>
      </c>
      <c r="S15" s="11">
        <v>112</v>
      </c>
      <c r="T15" s="11">
        <v>0</v>
      </c>
      <c r="U15" s="11" t="str">
        <f t="shared" si="7"/>
        <v>Ok</v>
      </c>
      <c r="V15" s="11" t="str">
        <f t="shared" si="8"/>
        <v>Ok</v>
      </c>
      <c r="X15" s="11"/>
      <c r="AD15" s="25"/>
    </row>
    <row r="16" spans="2:30" ht="19" customHeight="1" thickBot="1" x14ac:dyDescent="0.4">
      <c r="B16" s="345"/>
      <c r="C16" s="333" t="s">
        <v>117</v>
      </c>
      <c r="D16" s="110">
        <v>0</v>
      </c>
      <c r="E16" s="110">
        <v>0</v>
      </c>
      <c r="F16" s="110">
        <f t="shared" si="16"/>
        <v>0</v>
      </c>
      <c r="G16" s="110">
        <v>0</v>
      </c>
      <c r="H16" s="110">
        <v>0</v>
      </c>
      <c r="I16" s="110">
        <v>20</v>
      </c>
      <c r="J16" s="110">
        <v>61</v>
      </c>
      <c r="K16" s="110">
        <f t="shared" si="1"/>
        <v>81</v>
      </c>
      <c r="L16" s="110">
        <v>81</v>
      </c>
      <c r="M16" s="110">
        <v>0</v>
      </c>
      <c r="N16" s="110">
        <v>0</v>
      </c>
      <c r="O16" s="266">
        <f t="shared" si="14"/>
        <v>0</v>
      </c>
      <c r="P16" s="278">
        <v>145652.82069082581</v>
      </c>
      <c r="Q16" s="279">
        <f t="shared" si="15"/>
        <v>55.611693351230734</v>
      </c>
      <c r="R16" s="11" t="str">
        <f t="shared" si="4"/>
        <v>OK</v>
      </c>
      <c r="S16" s="11">
        <v>20</v>
      </c>
      <c r="T16" s="11">
        <v>0</v>
      </c>
      <c r="U16" s="11" t="str">
        <f t="shared" si="7"/>
        <v>Ok</v>
      </c>
      <c r="V16" s="11" t="str">
        <f t="shared" si="8"/>
        <v>Ok</v>
      </c>
      <c r="X16" s="11"/>
      <c r="AD16" s="25"/>
    </row>
    <row r="17" spans="2:30" ht="19" customHeight="1" x14ac:dyDescent="0.35">
      <c r="B17" s="348" t="s">
        <v>33</v>
      </c>
      <c r="C17" s="106" t="s">
        <v>72</v>
      </c>
      <c r="D17" s="90">
        <v>3</v>
      </c>
      <c r="E17" s="90">
        <v>0</v>
      </c>
      <c r="F17" s="90">
        <f t="shared" si="0"/>
        <v>3</v>
      </c>
      <c r="G17" s="90">
        <v>1</v>
      </c>
      <c r="H17" s="90">
        <v>0</v>
      </c>
      <c r="I17" s="90">
        <v>541</v>
      </c>
      <c r="J17" s="90">
        <v>328</v>
      </c>
      <c r="K17" s="90">
        <f t="shared" si="1"/>
        <v>869</v>
      </c>
      <c r="L17" s="90">
        <v>863</v>
      </c>
      <c r="M17" s="90">
        <v>1</v>
      </c>
      <c r="N17" s="90">
        <v>5</v>
      </c>
      <c r="O17" s="272">
        <f t="shared" ref="O17:O33" si="18">M17/K17</f>
        <v>1.1507479861910242E-3</v>
      </c>
      <c r="P17" s="273">
        <v>516704.9271270897</v>
      </c>
      <c r="Q17" s="274">
        <f t="shared" si="15"/>
        <v>168.18109415594157</v>
      </c>
      <c r="R17" s="11" t="str">
        <f t="shared" si="4"/>
        <v>OK</v>
      </c>
      <c r="S17" s="11">
        <v>521</v>
      </c>
      <c r="T17" s="11">
        <v>1</v>
      </c>
      <c r="U17" s="11" t="str">
        <f t="shared" si="7"/>
        <v>Ok</v>
      </c>
      <c r="V17" s="11" t="str">
        <f t="shared" si="8"/>
        <v>Ok</v>
      </c>
      <c r="AD17" s="25"/>
    </row>
    <row r="18" spans="2:30" ht="19" customHeight="1" x14ac:dyDescent="0.35">
      <c r="B18" s="349"/>
      <c r="C18" s="108" t="s">
        <v>73</v>
      </c>
      <c r="D18" s="78">
        <v>6</v>
      </c>
      <c r="E18" s="78">
        <v>0</v>
      </c>
      <c r="F18" s="78">
        <f t="shared" si="0"/>
        <v>6</v>
      </c>
      <c r="G18" s="78">
        <v>1</v>
      </c>
      <c r="H18" s="78">
        <v>0</v>
      </c>
      <c r="I18" s="78">
        <v>206</v>
      </c>
      <c r="J18" s="78">
        <v>19</v>
      </c>
      <c r="K18" s="78">
        <f t="shared" si="1"/>
        <v>225</v>
      </c>
      <c r="L18" s="78">
        <v>218</v>
      </c>
      <c r="M18" s="78">
        <v>0</v>
      </c>
      <c r="N18" s="78">
        <v>6</v>
      </c>
      <c r="O18" s="268">
        <f t="shared" si="18"/>
        <v>0</v>
      </c>
      <c r="P18" s="269">
        <v>495778.75929512957</v>
      </c>
      <c r="Q18" s="275">
        <f t="shared" si="15"/>
        <v>45.383146369540391</v>
      </c>
      <c r="R18" s="11" t="str">
        <f t="shared" si="4"/>
        <v>NOT OK</v>
      </c>
      <c r="S18" s="11">
        <v>186</v>
      </c>
      <c r="T18" s="11">
        <v>0</v>
      </c>
      <c r="U18" s="11" t="str">
        <f t="shared" si="7"/>
        <v>Ok</v>
      </c>
      <c r="V18" s="11" t="str">
        <f t="shared" si="8"/>
        <v>Ok</v>
      </c>
      <c r="AD18" s="25"/>
    </row>
    <row r="19" spans="2:30" ht="19" customHeight="1" x14ac:dyDescent="0.35">
      <c r="B19" s="349"/>
      <c r="C19" s="108" t="s">
        <v>77</v>
      </c>
      <c r="D19" s="78">
        <v>1</v>
      </c>
      <c r="E19" s="78">
        <v>0</v>
      </c>
      <c r="F19" s="78">
        <f t="shared" si="0"/>
        <v>1</v>
      </c>
      <c r="G19" s="78">
        <v>1</v>
      </c>
      <c r="H19" s="78">
        <v>0</v>
      </c>
      <c r="I19" s="78">
        <v>104</v>
      </c>
      <c r="J19" s="78">
        <v>0</v>
      </c>
      <c r="K19" s="78">
        <f t="shared" si="1"/>
        <v>104</v>
      </c>
      <c r="L19" s="78">
        <v>103</v>
      </c>
      <c r="M19" s="78">
        <v>0</v>
      </c>
      <c r="N19" s="78">
        <v>1</v>
      </c>
      <c r="O19" s="268">
        <f t="shared" si="18"/>
        <v>0</v>
      </c>
      <c r="P19" s="269">
        <v>425021.8104728043</v>
      </c>
      <c r="Q19" s="275">
        <f t="shared" si="15"/>
        <v>24.469332499503484</v>
      </c>
      <c r="R19" s="11" t="str">
        <f t="shared" si="4"/>
        <v>OK</v>
      </c>
      <c r="S19" s="11">
        <v>91</v>
      </c>
      <c r="T19" s="11">
        <v>0</v>
      </c>
      <c r="U19" s="11" t="str">
        <f t="shared" si="7"/>
        <v>Ok</v>
      </c>
      <c r="V19" s="11" t="str">
        <f t="shared" si="8"/>
        <v>Ok</v>
      </c>
      <c r="AD19" s="25"/>
    </row>
    <row r="20" spans="2:30" ht="19" customHeight="1" thickBot="1" x14ac:dyDescent="0.4">
      <c r="B20" s="350"/>
      <c r="C20" s="109" t="s">
        <v>74</v>
      </c>
      <c r="D20" s="110">
        <v>0</v>
      </c>
      <c r="E20" s="110">
        <v>0</v>
      </c>
      <c r="F20" s="110">
        <f t="shared" si="0"/>
        <v>0</v>
      </c>
      <c r="G20" s="110">
        <v>0</v>
      </c>
      <c r="H20" s="110">
        <v>0</v>
      </c>
      <c r="I20" s="110">
        <v>322</v>
      </c>
      <c r="J20" s="110">
        <v>61</v>
      </c>
      <c r="K20" s="110">
        <f t="shared" si="1"/>
        <v>383</v>
      </c>
      <c r="L20" s="110">
        <v>383</v>
      </c>
      <c r="M20" s="110">
        <v>0</v>
      </c>
      <c r="N20" s="110">
        <v>0</v>
      </c>
      <c r="O20" s="266">
        <f t="shared" si="18"/>
        <v>0</v>
      </c>
      <c r="P20" s="278">
        <v>261887.52247528784</v>
      </c>
      <c r="Q20" s="279">
        <f t="shared" si="15"/>
        <v>146.24599002655447</v>
      </c>
      <c r="R20" s="11" t="str">
        <f t="shared" si="4"/>
        <v>OK</v>
      </c>
      <c r="S20" s="11">
        <v>316</v>
      </c>
      <c r="T20" s="11">
        <v>0</v>
      </c>
      <c r="U20" s="11" t="str">
        <f t="shared" si="7"/>
        <v>Ok</v>
      </c>
      <c r="V20" s="11" t="str">
        <f t="shared" si="8"/>
        <v>Ok</v>
      </c>
      <c r="AD20" s="25"/>
    </row>
    <row r="21" spans="2:30" ht="19" customHeight="1" x14ac:dyDescent="0.35">
      <c r="B21" s="352" t="s">
        <v>39</v>
      </c>
      <c r="C21" s="230" t="s">
        <v>69</v>
      </c>
      <c r="D21" s="90">
        <v>1</v>
      </c>
      <c r="E21" s="90">
        <v>0</v>
      </c>
      <c r="F21" s="90">
        <f t="shared" si="0"/>
        <v>1</v>
      </c>
      <c r="G21" s="90">
        <v>6</v>
      </c>
      <c r="H21" s="90">
        <v>0</v>
      </c>
      <c r="I21" s="90">
        <v>364</v>
      </c>
      <c r="J21" s="90">
        <v>225</v>
      </c>
      <c r="K21" s="90">
        <f t="shared" si="1"/>
        <v>589</v>
      </c>
      <c r="L21" s="90">
        <v>585</v>
      </c>
      <c r="M21" s="90">
        <v>1</v>
      </c>
      <c r="N21" s="90">
        <v>3</v>
      </c>
      <c r="O21" s="272">
        <f t="shared" ref="O21:O25" si="19">M21/K21</f>
        <v>1.697792869269949E-3</v>
      </c>
      <c r="P21" s="273">
        <v>342007.76203903509</v>
      </c>
      <c r="Q21" s="274">
        <f t="shared" si="15"/>
        <v>172.21831355183522</v>
      </c>
      <c r="R21" s="11" t="str">
        <f t="shared" si="4"/>
        <v>OK</v>
      </c>
      <c r="S21" s="11">
        <v>347</v>
      </c>
      <c r="T21" s="11">
        <v>1</v>
      </c>
      <c r="U21" s="11" t="str">
        <f t="shared" si="7"/>
        <v>Ok</v>
      </c>
      <c r="V21" s="11" t="str">
        <f t="shared" si="8"/>
        <v>Ok</v>
      </c>
      <c r="X21" s="11"/>
      <c r="AD21" s="25"/>
    </row>
    <row r="22" spans="2:30" ht="19" customHeight="1" x14ac:dyDescent="0.35">
      <c r="B22" s="353"/>
      <c r="C22" s="267" t="s">
        <v>78</v>
      </c>
      <c r="D22" s="78">
        <v>5</v>
      </c>
      <c r="E22" s="78">
        <v>0</v>
      </c>
      <c r="F22" s="78">
        <f t="shared" si="0"/>
        <v>5</v>
      </c>
      <c r="G22" s="78">
        <v>4</v>
      </c>
      <c r="H22" s="78">
        <v>0</v>
      </c>
      <c r="I22" s="78">
        <v>255</v>
      </c>
      <c r="J22" s="78">
        <v>110</v>
      </c>
      <c r="K22" s="78">
        <f t="shared" si="1"/>
        <v>365</v>
      </c>
      <c r="L22" s="78">
        <v>357</v>
      </c>
      <c r="M22" s="78">
        <v>0</v>
      </c>
      <c r="N22" s="78">
        <v>8</v>
      </c>
      <c r="O22" s="268">
        <f t="shared" si="19"/>
        <v>0</v>
      </c>
      <c r="P22" s="269">
        <v>371741.61071145313</v>
      </c>
      <c r="Q22" s="275">
        <f t="shared" ref="Q22" si="20">(K22/P22)*100000</f>
        <v>98.186479393966465</v>
      </c>
      <c r="R22" s="11" t="str">
        <f t="shared" si="4"/>
        <v>OK</v>
      </c>
      <c r="S22" s="11">
        <v>237</v>
      </c>
      <c r="T22" s="11">
        <v>0</v>
      </c>
      <c r="U22" s="11" t="str">
        <f t="shared" si="7"/>
        <v>Ok</v>
      </c>
      <c r="V22" s="11" t="str">
        <f t="shared" si="8"/>
        <v>Ok</v>
      </c>
      <c r="X22" s="11"/>
      <c r="AD22" s="25"/>
    </row>
    <row r="23" spans="2:30" ht="19" customHeight="1" x14ac:dyDescent="0.35">
      <c r="B23" s="353"/>
      <c r="C23" s="267" t="s">
        <v>84</v>
      </c>
      <c r="D23" s="78">
        <v>0</v>
      </c>
      <c r="E23" s="78">
        <v>0</v>
      </c>
      <c r="F23" s="78">
        <f t="shared" si="0"/>
        <v>0</v>
      </c>
      <c r="G23" s="78">
        <v>0</v>
      </c>
      <c r="H23" s="78">
        <v>0</v>
      </c>
      <c r="I23" s="78">
        <v>89</v>
      </c>
      <c r="J23" s="78">
        <v>22</v>
      </c>
      <c r="K23" s="78">
        <f t="shared" si="1"/>
        <v>111</v>
      </c>
      <c r="L23" s="78">
        <v>111</v>
      </c>
      <c r="M23" s="78">
        <v>0</v>
      </c>
      <c r="N23" s="78">
        <v>0</v>
      </c>
      <c r="O23" s="268">
        <f t="shared" si="19"/>
        <v>0</v>
      </c>
      <c r="P23" s="269">
        <v>215852.42876214883</v>
      </c>
      <c r="Q23" s="275">
        <f t="shared" si="15"/>
        <v>51.424021789586924</v>
      </c>
      <c r="R23" s="11" t="str">
        <f t="shared" si="4"/>
        <v>OK</v>
      </c>
      <c r="S23" s="11">
        <v>89</v>
      </c>
      <c r="T23" s="11">
        <v>0</v>
      </c>
      <c r="U23" s="11" t="str">
        <f t="shared" si="7"/>
        <v>Ok</v>
      </c>
      <c r="V23" s="11" t="str">
        <f t="shared" si="8"/>
        <v>Ok</v>
      </c>
      <c r="X23" s="11"/>
      <c r="AD23" s="25"/>
    </row>
    <row r="24" spans="2:30" ht="19" customHeight="1" x14ac:dyDescent="0.35">
      <c r="B24" s="354"/>
      <c r="C24" s="267" t="s">
        <v>106</v>
      </c>
      <c r="D24" s="78">
        <v>4</v>
      </c>
      <c r="E24" s="78">
        <v>4</v>
      </c>
      <c r="F24" s="78">
        <f t="shared" si="0"/>
        <v>8</v>
      </c>
      <c r="G24" s="78">
        <v>9</v>
      </c>
      <c r="H24" s="78">
        <v>0</v>
      </c>
      <c r="I24" s="78">
        <v>191</v>
      </c>
      <c r="J24" s="78">
        <v>99</v>
      </c>
      <c r="K24" s="78">
        <f t="shared" si="1"/>
        <v>290</v>
      </c>
      <c r="L24" s="78">
        <v>281</v>
      </c>
      <c r="M24" s="78">
        <v>0</v>
      </c>
      <c r="N24" s="78">
        <v>9</v>
      </c>
      <c r="O24" s="268">
        <f t="shared" si="19"/>
        <v>0</v>
      </c>
      <c r="P24" s="269">
        <v>195729.21838740172</v>
      </c>
      <c r="Q24" s="275">
        <f t="shared" si="15"/>
        <v>148.16387782533857</v>
      </c>
      <c r="R24" s="11" t="str">
        <f t="shared" si="4"/>
        <v>OK</v>
      </c>
      <c r="S24" s="11">
        <v>149</v>
      </c>
      <c r="T24" s="11">
        <v>0</v>
      </c>
      <c r="U24" s="11" t="str">
        <f t="shared" ref="U24:U37" si="21">IF(I24-S24&lt;0,"Not OK","Ok")</f>
        <v>Ok</v>
      </c>
      <c r="V24" s="11" t="str">
        <f t="shared" ref="V24:V37" si="22">IF(M24-T24&lt;0,"Not OK","Ok")</f>
        <v>Ok</v>
      </c>
      <c r="X24" s="11"/>
      <c r="AD24" s="25"/>
    </row>
    <row r="25" spans="2:30" ht="19" customHeight="1" thickBot="1" x14ac:dyDescent="0.4">
      <c r="B25" s="355"/>
      <c r="C25" s="159" t="s">
        <v>110</v>
      </c>
      <c r="D25" s="110">
        <v>17</v>
      </c>
      <c r="E25" s="110">
        <v>0</v>
      </c>
      <c r="F25" s="110">
        <f t="shared" si="0"/>
        <v>17</v>
      </c>
      <c r="G25" s="110">
        <v>9</v>
      </c>
      <c r="H25" s="110">
        <v>0</v>
      </c>
      <c r="I25" s="110">
        <v>183</v>
      </c>
      <c r="J25" s="110">
        <v>20</v>
      </c>
      <c r="K25" s="110">
        <f t="shared" si="1"/>
        <v>203</v>
      </c>
      <c r="L25" s="110">
        <v>167</v>
      </c>
      <c r="M25" s="110">
        <v>0</v>
      </c>
      <c r="N25" s="110">
        <v>36</v>
      </c>
      <c r="O25" s="266">
        <f t="shared" si="19"/>
        <v>0</v>
      </c>
      <c r="P25" s="278">
        <v>301237.28610864433</v>
      </c>
      <c r="Q25" s="279">
        <f t="shared" si="15"/>
        <v>67.3887361761671</v>
      </c>
      <c r="R25" s="11" t="str">
        <f t="shared" si="4"/>
        <v>OK</v>
      </c>
      <c r="S25" s="11">
        <v>105</v>
      </c>
      <c r="T25" s="11">
        <v>0</v>
      </c>
      <c r="U25" s="11" t="str">
        <f t="shared" si="21"/>
        <v>Ok</v>
      </c>
      <c r="V25" s="11" t="str">
        <f t="shared" si="22"/>
        <v>Ok</v>
      </c>
      <c r="X25" s="11"/>
      <c r="AD25" s="25"/>
    </row>
    <row r="26" spans="2:30" ht="19" customHeight="1" x14ac:dyDescent="0.35">
      <c r="B26" s="356" t="s">
        <v>53</v>
      </c>
      <c r="C26" s="230" t="s">
        <v>66</v>
      </c>
      <c r="D26" s="90">
        <v>17</v>
      </c>
      <c r="E26" s="90">
        <v>0</v>
      </c>
      <c r="F26" s="90">
        <f t="shared" si="0"/>
        <v>17</v>
      </c>
      <c r="G26" s="90">
        <v>7</v>
      </c>
      <c r="H26" s="90">
        <v>0</v>
      </c>
      <c r="I26" s="90">
        <v>1907</v>
      </c>
      <c r="J26" s="90">
        <v>147</v>
      </c>
      <c r="K26" s="90">
        <f t="shared" si="1"/>
        <v>2054</v>
      </c>
      <c r="L26" s="90">
        <v>2033</v>
      </c>
      <c r="M26" s="90">
        <v>3</v>
      </c>
      <c r="N26" s="90">
        <v>18</v>
      </c>
      <c r="O26" s="272">
        <f t="shared" si="18"/>
        <v>1.4605647517039922E-3</v>
      </c>
      <c r="P26" s="273">
        <v>1020952.7356870017</v>
      </c>
      <c r="Q26" s="274">
        <f t="shared" si="15"/>
        <v>201.18463159000777</v>
      </c>
      <c r="R26" s="11" t="str">
        <f t="shared" si="4"/>
        <v>OK</v>
      </c>
      <c r="S26" s="11">
        <v>1807</v>
      </c>
      <c r="T26" s="11">
        <v>3</v>
      </c>
      <c r="U26" s="11" t="str">
        <f t="shared" si="21"/>
        <v>Ok</v>
      </c>
      <c r="V26" s="11" t="str">
        <f t="shared" si="22"/>
        <v>Ok</v>
      </c>
      <c r="X26" s="11"/>
      <c r="Y26" s="25">
        <v>1598</v>
      </c>
      <c r="Z26" s="25">
        <f t="shared" si="11"/>
        <v>2054</v>
      </c>
      <c r="AA26" s="25">
        <f t="shared" ref="AA26" si="23">Z26-Y26</f>
        <v>456</v>
      </c>
      <c r="AB26" s="25" t="str">
        <f t="shared" ref="AB26:AB37" si="24">IF(AA26&lt;&gt;F26,"Not OK","Ok")</f>
        <v>Not OK</v>
      </c>
      <c r="AD26" s="25"/>
    </row>
    <row r="27" spans="2:30" ht="19" customHeight="1" x14ac:dyDescent="0.35">
      <c r="B27" s="356"/>
      <c r="C27" s="267" t="s">
        <v>81</v>
      </c>
      <c r="D27" s="78">
        <v>1</v>
      </c>
      <c r="E27" s="78">
        <v>0</v>
      </c>
      <c r="F27" s="78">
        <f t="shared" si="0"/>
        <v>1</v>
      </c>
      <c r="G27" s="78">
        <v>4</v>
      </c>
      <c r="H27" s="78">
        <v>0</v>
      </c>
      <c r="I27" s="79">
        <v>367</v>
      </c>
      <c r="J27" s="79">
        <v>0</v>
      </c>
      <c r="K27" s="78">
        <f t="shared" si="1"/>
        <v>367</v>
      </c>
      <c r="L27" s="79">
        <v>366</v>
      </c>
      <c r="M27" s="79">
        <v>0</v>
      </c>
      <c r="N27" s="79">
        <v>1</v>
      </c>
      <c r="O27" s="268">
        <f t="shared" si="18"/>
        <v>0</v>
      </c>
      <c r="P27" s="271">
        <v>469537.67557841213</v>
      </c>
      <c r="Q27" s="276">
        <f t="shared" si="15"/>
        <v>78.161991909999884</v>
      </c>
      <c r="R27" s="11" t="str">
        <f t="shared" si="4"/>
        <v>OK</v>
      </c>
      <c r="S27" s="11">
        <v>341</v>
      </c>
      <c r="T27" s="11">
        <v>0</v>
      </c>
      <c r="U27" s="11" t="str">
        <f t="shared" si="21"/>
        <v>Ok</v>
      </c>
      <c r="V27" s="11" t="str">
        <f t="shared" si="22"/>
        <v>Ok</v>
      </c>
      <c r="X27" s="11"/>
      <c r="AD27" s="25"/>
    </row>
    <row r="28" spans="2:30" ht="19" customHeight="1" x14ac:dyDescent="0.35">
      <c r="B28" s="356"/>
      <c r="C28" s="267" t="s">
        <v>82</v>
      </c>
      <c r="D28" s="78">
        <v>0</v>
      </c>
      <c r="E28" s="78">
        <v>0</v>
      </c>
      <c r="F28" s="78">
        <f t="shared" si="0"/>
        <v>0</v>
      </c>
      <c r="G28" s="78">
        <v>0</v>
      </c>
      <c r="H28" s="78">
        <v>0</v>
      </c>
      <c r="I28" s="79">
        <v>34</v>
      </c>
      <c r="J28" s="79">
        <v>0</v>
      </c>
      <c r="K28" s="78">
        <f t="shared" si="1"/>
        <v>34</v>
      </c>
      <c r="L28" s="79">
        <v>33</v>
      </c>
      <c r="M28" s="79">
        <v>0</v>
      </c>
      <c r="N28" s="79">
        <v>1</v>
      </c>
      <c r="O28" s="268">
        <f t="shared" si="18"/>
        <v>0</v>
      </c>
      <c r="P28" s="271">
        <v>265250.258077587</v>
      </c>
      <c r="Q28" s="276">
        <f t="shared" si="15"/>
        <v>12.818083664240898</v>
      </c>
      <c r="R28" s="11" t="str">
        <f t="shared" si="4"/>
        <v>OK</v>
      </c>
      <c r="S28" s="11">
        <v>33</v>
      </c>
      <c r="T28" s="11">
        <v>0</v>
      </c>
      <c r="U28" s="11" t="str">
        <f t="shared" si="21"/>
        <v>Ok</v>
      </c>
      <c r="V28" s="11" t="str">
        <f t="shared" si="22"/>
        <v>Ok</v>
      </c>
      <c r="X28" s="11"/>
      <c r="AD28" s="25"/>
    </row>
    <row r="29" spans="2:30" ht="19" customHeight="1" x14ac:dyDescent="0.35">
      <c r="B29" s="356"/>
      <c r="C29" s="267" t="s">
        <v>83</v>
      </c>
      <c r="D29" s="78">
        <v>6</v>
      </c>
      <c r="E29" s="78">
        <v>1</v>
      </c>
      <c r="F29" s="78">
        <f t="shared" si="0"/>
        <v>7</v>
      </c>
      <c r="G29" s="78">
        <v>12</v>
      </c>
      <c r="H29" s="78">
        <v>0</v>
      </c>
      <c r="I29" s="79">
        <v>247</v>
      </c>
      <c r="J29" s="79">
        <v>41</v>
      </c>
      <c r="K29" s="78">
        <f t="shared" si="1"/>
        <v>288</v>
      </c>
      <c r="L29" s="79">
        <v>273</v>
      </c>
      <c r="M29" s="79">
        <v>9</v>
      </c>
      <c r="N29" s="79">
        <v>6</v>
      </c>
      <c r="O29" s="268">
        <f t="shared" si="18"/>
        <v>3.125E-2</v>
      </c>
      <c r="P29" s="271">
        <v>248010.56044110621</v>
      </c>
      <c r="Q29" s="276">
        <f t="shared" si="15"/>
        <v>116.12408741295913</v>
      </c>
      <c r="R29" s="11" t="str">
        <f t="shared" si="4"/>
        <v>OK</v>
      </c>
      <c r="S29" s="11">
        <v>213</v>
      </c>
      <c r="T29" s="11">
        <v>7</v>
      </c>
      <c r="U29" s="11" t="str">
        <f t="shared" si="21"/>
        <v>Ok</v>
      </c>
      <c r="V29" s="11" t="str">
        <f t="shared" si="22"/>
        <v>Ok</v>
      </c>
      <c r="X29" s="11"/>
      <c r="AD29" s="25"/>
    </row>
    <row r="30" spans="2:30" ht="19" customHeight="1" thickBot="1" x14ac:dyDescent="0.4">
      <c r="B30" s="356"/>
      <c r="C30" s="159" t="s">
        <v>107</v>
      </c>
      <c r="D30" s="110">
        <v>2</v>
      </c>
      <c r="E30" s="110">
        <v>0</v>
      </c>
      <c r="F30" s="110">
        <f t="shared" si="0"/>
        <v>2</v>
      </c>
      <c r="G30" s="110">
        <v>3</v>
      </c>
      <c r="H30" s="110">
        <v>0</v>
      </c>
      <c r="I30" s="289">
        <v>189</v>
      </c>
      <c r="J30" s="289">
        <v>0</v>
      </c>
      <c r="K30" s="110">
        <f t="shared" si="1"/>
        <v>189</v>
      </c>
      <c r="L30" s="289">
        <v>186</v>
      </c>
      <c r="M30" s="289">
        <v>0</v>
      </c>
      <c r="N30" s="289">
        <v>3</v>
      </c>
      <c r="O30" s="266">
        <f t="shared" si="18"/>
        <v>0</v>
      </c>
      <c r="P30" s="290">
        <v>174025.86075197981</v>
      </c>
      <c r="Q30" s="291">
        <f t="shared" si="15"/>
        <v>108.60454830294516</v>
      </c>
      <c r="R30" s="11" t="str">
        <f t="shared" si="4"/>
        <v>OK</v>
      </c>
      <c r="S30" s="11">
        <v>160</v>
      </c>
      <c r="T30" s="11">
        <v>0</v>
      </c>
      <c r="U30" s="11" t="str">
        <f t="shared" si="21"/>
        <v>Ok</v>
      </c>
      <c r="V30" s="11" t="str">
        <f t="shared" si="22"/>
        <v>Ok</v>
      </c>
      <c r="X30" s="11"/>
      <c r="AD30" s="25"/>
    </row>
    <row r="31" spans="2:30" ht="19" customHeight="1" x14ac:dyDescent="0.35">
      <c r="B31" s="343" t="s">
        <v>23</v>
      </c>
      <c r="C31" s="230" t="s">
        <v>87</v>
      </c>
      <c r="D31" s="90">
        <v>3</v>
      </c>
      <c r="E31" s="90">
        <v>6</v>
      </c>
      <c r="F31" s="90">
        <f t="shared" si="0"/>
        <v>9</v>
      </c>
      <c r="G31" s="90">
        <v>2</v>
      </c>
      <c r="H31" s="90">
        <v>0</v>
      </c>
      <c r="I31" s="286">
        <v>354</v>
      </c>
      <c r="J31" s="286">
        <v>222</v>
      </c>
      <c r="K31" s="90">
        <f t="shared" si="1"/>
        <v>576</v>
      </c>
      <c r="L31" s="286">
        <v>572</v>
      </c>
      <c r="M31" s="286">
        <v>1</v>
      </c>
      <c r="N31" s="286">
        <v>3</v>
      </c>
      <c r="O31" s="272">
        <f t="shared" si="18"/>
        <v>1.736111111111111E-3</v>
      </c>
      <c r="P31" s="287">
        <v>116330.83416912338</v>
      </c>
      <c r="Q31" s="288">
        <f t="shared" si="15"/>
        <v>495.13957680609695</v>
      </c>
      <c r="R31" s="11" t="str">
        <f t="shared" si="4"/>
        <v>OK</v>
      </c>
      <c r="S31" s="11">
        <v>344</v>
      </c>
      <c r="T31" s="11">
        <v>1</v>
      </c>
      <c r="U31" s="11" t="str">
        <f t="shared" si="21"/>
        <v>Ok</v>
      </c>
      <c r="V31" s="11" t="str">
        <f t="shared" si="22"/>
        <v>Ok</v>
      </c>
      <c r="X31" s="11"/>
      <c r="AD31" s="25"/>
    </row>
    <row r="32" spans="2:30" ht="19" customHeight="1" x14ac:dyDescent="0.35">
      <c r="B32" s="344"/>
      <c r="C32" s="267" t="s">
        <v>99</v>
      </c>
      <c r="D32" s="78">
        <v>11</v>
      </c>
      <c r="E32" s="78">
        <v>1</v>
      </c>
      <c r="F32" s="78">
        <f t="shared" si="0"/>
        <v>12</v>
      </c>
      <c r="G32" s="78">
        <v>11</v>
      </c>
      <c r="H32" s="78">
        <v>0</v>
      </c>
      <c r="I32" s="79">
        <v>305</v>
      </c>
      <c r="J32" s="79">
        <v>50</v>
      </c>
      <c r="K32" s="78">
        <f t="shared" si="1"/>
        <v>355</v>
      </c>
      <c r="L32" s="79">
        <v>342</v>
      </c>
      <c r="M32" s="79">
        <v>0</v>
      </c>
      <c r="N32" s="79">
        <v>13</v>
      </c>
      <c r="O32" s="268">
        <f t="shared" si="18"/>
        <v>0</v>
      </c>
      <c r="P32" s="271">
        <v>195456.27773091197</v>
      </c>
      <c r="Q32" s="276">
        <f t="shared" si="15"/>
        <v>181.62629725750463</v>
      </c>
      <c r="R32" s="11" t="str">
        <f t="shared" si="4"/>
        <v>OK</v>
      </c>
      <c r="S32" s="11">
        <v>247</v>
      </c>
      <c r="T32" s="11">
        <v>0</v>
      </c>
      <c r="U32" s="11" t="str">
        <f t="shared" si="21"/>
        <v>Ok</v>
      </c>
      <c r="V32" s="11" t="str">
        <f t="shared" si="22"/>
        <v>Ok</v>
      </c>
      <c r="X32" s="11"/>
      <c r="AD32" s="25"/>
    </row>
    <row r="33" spans="2:30" ht="19" customHeight="1" thickBot="1" x14ac:dyDescent="0.4">
      <c r="B33" s="345"/>
      <c r="C33" s="313" t="s">
        <v>109</v>
      </c>
      <c r="D33" s="110">
        <v>0</v>
      </c>
      <c r="E33" s="110">
        <v>0</v>
      </c>
      <c r="F33" s="110">
        <f t="shared" si="0"/>
        <v>0</v>
      </c>
      <c r="G33" s="110">
        <v>0</v>
      </c>
      <c r="H33" s="110">
        <v>0</v>
      </c>
      <c r="I33" s="289">
        <v>1</v>
      </c>
      <c r="J33" s="289">
        <v>5</v>
      </c>
      <c r="K33" s="110">
        <f t="shared" si="1"/>
        <v>6</v>
      </c>
      <c r="L33" s="289">
        <v>6</v>
      </c>
      <c r="M33" s="289">
        <v>0</v>
      </c>
      <c r="N33" s="289">
        <v>0</v>
      </c>
      <c r="O33" s="266">
        <f t="shared" si="18"/>
        <v>0</v>
      </c>
      <c r="P33" s="290">
        <v>217763.58413614001</v>
      </c>
      <c r="Q33" s="291">
        <f t="shared" si="15"/>
        <v>2.7552816159789875</v>
      </c>
      <c r="R33" s="11" t="str">
        <f t="shared" si="4"/>
        <v>OK</v>
      </c>
      <c r="S33" s="11">
        <v>1</v>
      </c>
      <c r="T33" s="11">
        <v>0</v>
      </c>
      <c r="U33" s="11" t="str">
        <f t="shared" si="21"/>
        <v>Ok</v>
      </c>
      <c r="V33" s="11" t="str">
        <f t="shared" si="22"/>
        <v>Ok</v>
      </c>
      <c r="X33" s="11"/>
      <c r="AD33" s="25"/>
    </row>
    <row r="34" spans="2:30" ht="19" customHeight="1" x14ac:dyDescent="0.35">
      <c r="B34" s="343" t="s">
        <v>29</v>
      </c>
      <c r="C34" s="230" t="s">
        <v>115</v>
      </c>
      <c r="D34" s="90">
        <v>0</v>
      </c>
      <c r="E34" s="90">
        <v>0</v>
      </c>
      <c r="F34" s="90">
        <f t="shared" ref="F34:F36" si="25">SUM(D34:E34)</f>
        <v>0</v>
      </c>
      <c r="G34" s="90">
        <v>0</v>
      </c>
      <c r="H34" s="90">
        <v>0</v>
      </c>
      <c r="I34" s="286">
        <v>22</v>
      </c>
      <c r="J34" s="286">
        <v>0</v>
      </c>
      <c r="K34" s="90">
        <f t="shared" ref="K34:K36" si="26">J34+I34</f>
        <v>22</v>
      </c>
      <c r="L34" s="286">
        <v>19</v>
      </c>
      <c r="M34" s="286">
        <v>3</v>
      </c>
      <c r="N34" s="286">
        <v>0</v>
      </c>
      <c r="O34" s="272">
        <f t="shared" ref="O34:O36" si="27">M34/K34</f>
        <v>0.13636363636363635</v>
      </c>
      <c r="P34" s="287">
        <v>116603.80734837931</v>
      </c>
      <c r="Q34" s="288">
        <f t="shared" ref="Q34:Q36" si="28">(K34/P34)*100000</f>
        <v>18.867308452690743</v>
      </c>
      <c r="R34" s="11" t="str">
        <f t="shared" si="4"/>
        <v>OK</v>
      </c>
      <c r="X34" s="11"/>
      <c r="AD34" s="25"/>
    </row>
    <row r="35" spans="2:30" ht="19" customHeight="1" x14ac:dyDescent="0.35">
      <c r="B35" s="344"/>
      <c r="C35" s="267" t="s">
        <v>114</v>
      </c>
      <c r="D35" s="78">
        <v>0</v>
      </c>
      <c r="E35" s="78">
        <v>0</v>
      </c>
      <c r="F35" s="78">
        <f t="shared" si="25"/>
        <v>0</v>
      </c>
      <c r="G35" s="78">
        <v>0</v>
      </c>
      <c r="H35" s="78">
        <v>0</v>
      </c>
      <c r="I35" s="79">
        <v>1</v>
      </c>
      <c r="J35" s="79">
        <v>0</v>
      </c>
      <c r="K35" s="78">
        <f t="shared" si="26"/>
        <v>1</v>
      </c>
      <c r="L35" s="79">
        <v>1</v>
      </c>
      <c r="M35" s="79">
        <v>0</v>
      </c>
      <c r="N35" s="79">
        <v>0</v>
      </c>
      <c r="O35" s="268">
        <f t="shared" si="27"/>
        <v>0</v>
      </c>
      <c r="P35" s="271">
        <v>138715.4519827622</v>
      </c>
      <c r="Q35" s="276">
        <f t="shared" si="28"/>
        <v>0.72090022106857088</v>
      </c>
      <c r="R35" s="11" t="str">
        <f t="shared" si="4"/>
        <v>OK</v>
      </c>
      <c r="X35" s="11"/>
      <c r="AD35" s="25"/>
    </row>
    <row r="36" spans="2:30" ht="19" customHeight="1" thickBot="1" x14ac:dyDescent="0.4">
      <c r="B36" s="345"/>
      <c r="C36" s="159" t="s">
        <v>116</v>
      </c>
      <c r="D36" s="110">
        <v>1</v>
      </c>
      <c r="E36" s="110">
        <v>1</v>
      </c>
      <c r="F36" s="110">
        <f t="shared" si="25"/>
        <v>2</v>
      </c>
      <c r="G36" s="110">
        <v>1</v>
      </c>
      <c r="H36" s="110">
        <v>0</v>
      </c>
      <c r="I36" s="289">
        <v>10</v>
      </c>
      <c r="J36" s="289">
        <v>9</v>
      </c>
      <c r="K36" s="110">
        <f t="shared" si="26"/>
        <v>19</v>
      </c>
      <c r="L36" s="289">
        <v>17</v>
      </c>
      <c r="M36" s="289">
        <v>0</v>
      </c>
      <c r="N36" s="289">
        <v>2</v>
      </c>
      <c r="O36" s="266">
        <f t="shared" si="27"/>
        <v>0</v>
      </c>
      <c r="P36" s="290">
        <v>518856.33563500224</v>
      </c>
      <c r="Q36" s="291">
        <f t="shared" si="28"/>
        <v>3.6618999702002006</v>
      </c>
      <c r="R36" s="11" t="str">
        <f t="shared" si="4"/>
        <v>OK</v>
      </c>
      <c r="X36" s="11"/>
      <c r="AD36" s="25"/>
    </row>
    <row r="37" spans="2:30" ht="16" thickBot="1" x14ac:dyDescent="0.4">
      <c r="B37" s="280"/>
      <c r="C37" s="281" t="s">
        <v>11</v>
      </c>
      <c r="D37" s="282">
        <f>SUM(D4:D36)</f>
        <v>83</v>
      </c>
      <c r="E37" s="282">
        <f t="shared" ref="E37:N37" si="29">SUM(E4:E36)</f>
        <v>16</v>
      </c>
      <c r="F37" s="282">
        <f t="shared" si="29"/>
        <v>99</v>
      </c>
      <c r="G37" s="282">
        <f t="shared" si="29"/>
        <v>82</v>
      </c>
      <c r="H37" s="282">
        <f t="shared" si="29"/>
        <v>0</v>
      </c>
      <c r="I37" s="282">
        <f t="shared" si="29"/>
        <v>6628</v>
      </c>
      <c r="J37" s="282">
        <f t="shared" si="29"/>
        <v>2537</v>
      </c>
      <c r="K37" s="282">
        <f t="shared" si="29"/>
        <v>9165</v>
      </c>
      <c r="L37" s="282">
        <f t="shared" si="29"/>
        <v>9020</v>
      </c>
      <c r="M37" s="282">
        <f t="shared" si="29"/>
        <v>25</v>
      </c>
      <c r="N37" s="282">
        <f t="shared" si="29"/>
        <v>119</v>
      </c>
      <c r="O37" s="283">
        <f>M37/K37</f>
        <v>2.7277686852154939E-3</v>
      </c>
      <c r="P37" s="284">
        <v>33244414</v>
      </c>
      <c r="Q37" s="285">
        <f>(K37/P37)*100000</f>
        <v>27.568541289372703</v>
      </c>
      <c r="R37" s="11" t="str">
        <f t="shared" si="4"/>
        <v>NOT OK</v>
      </c>
      <c r="S37" s="11">
        <v>6069</v>
      </c>
      <c r="T37" s="11">
        <v>20</v>
      </c>
      <c r="U37" s="11" t="str">
        <f t="shared" si="21"/>
        <v>Ok</v>
      </c>
      <c r="V37" s="11" t="str">
        <f t="shared" si="22"/>
        <v>Ok</v>
      </c>
      <c r="Y37" s="25">
        <f>SUM(Y7:Y26)</f>
        <v>1646</v>
      </c>
      <c r="Z37" s="25">
        <f>SUM(Z7:Z26)</f>
        <v>2157</v>
      </c>
      <c r="AA37" s="25">
        <f>SUM(AA7:AA26)</f>
        <v>511</v>
      </c>
      <c r="AB37" s="25" t="str">
        <f t="shared" si="24"/>
        <v>Not OK</v>
      </c>
    </row>
    <row r="39" spans="2:30" ht="15.5" x14ac:dyDescent="0.35">
      <c r="B39" s="12"/>
      <c r="C39" s="227"/>
      <c r="E39" s="13"/>
      <c r="G39" s="13"/>
      <c r="H39" s="14"/>
    </row>
    <row r="40" spans="2:30" ht="15.5" x14ac:dyDescent="0.35">
      <c r="F40" s="14"/>
      <c r="G40" s="13"/>
    </row>
    <row r="41" spans="2:30" ht="15.5" x14ac:dyDescent="0.35">
      <c r="G41" s="13"/>
    </row>
    <row r="42" spans="2:30" ht="15.5" x14ac:dyDescent="0.35">
      <c r="G42" s="13"/>
    </row>
    <row r="43" spans="2:30" ht="15.5" x14ac:dyDescent="0.35">
      <c r="G43" s="13"/>
    </row>
    <row r="44" spans="2:30" ht="15.5" x14ac:dyDescent="0.35">
      <c r="G44" s="13"/>
    </row>
    <row r="45" spans="2:30" ht="15.5" x14ac:dyDescent="0.35">
      <c r="G45" s="13"/>
    </row>
    <row r="46" spans="2:30" ht="15.5" x14ac:dyDescent="0.35">
      <c r="G46" s="13"/>
    </row>
    <row r="47" spans="2:30" ht="15.5" x14ac:dyDescent="0.35">
      <c r="G47" s="13"/>
    </row>
    <row r="48" spans="2:30" ht="15.5" x14ac:dyDescent="0.35">
      <c r="G48" s="13"/>
    </row>
    <row r="49" spans="7:7" ht="15.5" x14ac:dyDescent="0.35">
      <c r="G49" s="13"/>
    </row>
  </sheetData>
  <autoFilter ref="Y3:AB37"/>
  <mergeCells count="17">
    <mergeCell ref="B34:B36"/>
    <mergeCell ref="B31:B33"/>
    <mergeCell ref="B2:B3"/>
    <mergeCell ref="C2:C3"/>
    <mergeCell ref="D2:H2"/>
    <mergeCell ref="B17:B20"/>
    <mergeCell ref="B7:B16"/>
    <mergeCell ref="B4:B6"/>
    <mergeCell ref="B21:B25"/>
    <mergeCell ref="B26:B30"/>
    <mergeCell ref="V2:V3"/>
    <mergeCell ref="U2:U3"/>
    <mergeCell ref="P2:P3"/>
    <mergeCell ref="Q2:Q3"/>
    <mergeCell ref="I2:M2"/>
    <mergeCell ref="N2:N3"/>
    <mergeCell ref="O2:O3"/>
  </mergeCells>
  <phoneticPr fontId="7" type="noConversion"/>
  <conditionalFormatting sqref="R4:R37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U4:V37 W7:W8 W9:X16 W21:X36 W17:W20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37 U38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8"/>
  <sheetViews>
    <sheetView zoomScale="78" zoomScaleNormal="78" workbookViewId="0">
      <pane xSplit="3" ySplit="2" topLeftCell="D24" activePane="bottomRight" state="frozen"/>
      <selection pane="topRight" activeCell="D1" sqref="D1"/>
      <selection pane="bottomLeft" activeCell="A6" sqref="A6"/>
      <selection pane="bottomRight" activeCell="H3" sqref="H3:H35"/>
    </sheetView>
  </sheetViews>
  <sheetFormatPr defaultRowHeight="14.5" x14ac:dyDescent="0.35"/>
  <cols>
    <col min="2" max="2" width="15.81640625" customWidth="1"/>
    <col min="3" max="3" width="16.26953125" customWidth="1"/>
    <col min="4" max="4" width="12.7265625" customWidth="1"/>
    <col min="5" max="10" width="13" bestFit="1" customWidth="1"/>
    <col min="11" max="17" width="13" customWidth="1"/>
    <col min="21" max="22" width="8.7265625" style="11"/>
  </cols>
  <sheetData>
    <row r="1" spans="2:19" ht="17.25" customHeight="1" x14ac:dyDescent="0.35">
      <c r="D1" s="359" t="s">
        <v>40</v>
      </c>
      <c r="E1" s="360"/>
      <c r="F1" s="360"/>
      <c r="G1" s="360"/>
      <c r="H1" s="360"/>
      <c r="I1" s="360"/>
      <c r="J1" s="360"/>
      <c r="K1" s="361" t="s">
        <v>38</v>
      </c>
      <c r="L1" s="360"/>
      <c r="M1" s="360"/>
      <c r="N1" s="360"/>
      <c r="O1" s="360"/>
      <c r="P1" s="360"/>
      <c r="Q1" s="360"/>
      <c r="R1" s="367" t="s">
        <v>54</v>
      </c>
      <c r="S1" s="357" t="s">
        <v>55</v>
      </c>
    </row>
    <row r="2" spans="2:19" ht="23.25" customHeight="1" thickBot="1" x14ac:dyDescent="0.4">
      <c r="B2" s="22" t="s">
        <v>41</v>
      </c>
      <c r="C2" s="95" t="s">
        <v>30</v>
      </c>
      <c r="D2" s="231">
        <v>45299</v>
      </c>
      <c r="E2" s="231">
        <v>45300</v>
      </c>
      <c r="F2" s="231">
        <v>45301</v>
      </c>
      <c r="G2" s="231">
        <v>45302</v>
      </c>
      <c r="H2" s="231">
        <v>45303</v>
      </c>
      <c r="I2" s="231">
        <v>45304</v>
      </c>
      <c r="J2" s="231">
        <v>45305</v>
      </c>
      <c r="K2" s="231">
        <v>45299</v>
      </c>
      <c r="L2" s="231">
        <v>45300</v>
      </c>
      <c r="M2" s="231">
        <v>45301</v>
      </c>
      <c r="N2" s="231">
        <v>45302</v>
      </c>
      <c r="O2" s="231">
        <v>45303</v>
      </c>
      <c r="P2" s="231">
        <v>45304</v>
      </c>
      <c r="Q2" s="231">
        <v>45305</v>
      </c>
      <c r="R2" s="368"/>
      <c r="S2" s="358"/>
    </row>
    <row r="3" spans="2:19" ht="23.25" customHeight="1" x14ac:dyDescent="0.35">
      <c r="B3" s="370" t="s">
        <v>21</v>
      </c>
      <c r="C3" s="242" t="s">
        <v>102</v>
      </c>
      <c r="D3" s="236">
        <v>2</v>
      </c>
      <c r="E3" s="236">
        <v>3</v>
      </c>
      <c r="F3" s="236">
        <v>6</v>
      </c>
      <c r="G3" s="236">
        <v>0</v>
      </c>
      <c r="H3" s="236">
        <v>3</v>
      </c>
      <c r="I3" s="236"/>
      <c r="J3" s="236"/>
      <c r="K3" s="235">
        <v>0</v>
      </c>
      <c r="L3" s="236">
        <v>0</v>
      </c>
      <c r="M3" s="236">
        <v>0</v>
      </c>
      <c r="N3" s="236">
        <v>0</v>
      </c>
      <c r="O3" s="236">
        <v>0</v>
      </c>
      <c r="P3" s="236">
        <v>0</v>
      </c>
      <c r="Q3" s="237">
        <v>0</v>
      </c>
      <c r="R3" s="233">
        <f t="shared" ref="R3" si="0">SUM(D3:J3)</f>
        <v>14</v>
      </c>
      <c r="S3" s="234">
        <f t="shared" ref="S3" si="1">SUM(K3:Q3)</f>
        <v>0</v>
      </c>
    </row>
    <row r="4" spans="2:19" ht="23.25" customHeight="1" x14ac:dyDescent="0.35">
      <c r="B4" s="366"/>
      <c r="C4" s="260" t="s">
        <v>105</v>
      </c>
      <c r="D4" s="261">
        <v>0</v>
      </c>
      <c r="E4" s="261">
        <v>4</v>
      </c>
      <c r="F4" s="261">
        <v>0</v>
      </c>
      <c r="G4" s="261">
        <v>0</v>
      </c>
      <c r="H4" s="261">
        <v>0</v>
      </c>
      <c r="I4" s="261"/>
      <c r="J4" s="262"/>
      <c r="K4" s="263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62">
        <v>0</v>
      </c>
      <c r="R4" s="26">
        <f t="shared" ref="R4:R35" si="2">SUM(D4:J4)</f>
        <v>4</v>
      </c>
      <c r="S4" s="49">
        <f t="shared" ref="S4:S35" si="3">SUM(K4:Q4)</f>
        <v>0</v>
      </c>
    </row>
    <row r="5" spans="2:19" ht="23.25" customHeight="1" thickBot="1" x14ac:dyDescent="0.4">
      <c r="B5" s="369"/>
      <c r="C5" s="243" t="s">
        <v>103</v>
      </c>
      <c r="D5" s="239">
        <v>0</v>
      </c>
      <c r="E5" s="239">
        <v>0</v>
      </c>
      <c r="F5" s="239">
        <v>1</v>
      </c>
      <c r="G5" s="239">
        <v>1</v>
      </c>
      <c r="H5" s="239">
        <v>0</v>
      </c>
      <c r="I5" s="239"/>
      <c r="J5" s="240"/>
      <c r="K5" s="238">
        <v>0</v>
      </c>
      <c r="L5" s="239">
        <v>0</v>
      </c>
      <c r="M5" s="239">
        <v>0</v>
      </c>
      <c r="N5" s="239">
        <v>0</v>
      </c>
      <c r="O5" s="239">
        <v>0</v>
      </c>
      <c r="P5" s="239">
        <v>0</v>
      </c>
      <c r="Q5" s="240">
        <v>0</v>
      </c>
      <c r="R5" s="143">
        <f t="shared" si="2"/>
        <v>2</v>
      </c>
      <c r="S5" s="144">
        <f t="shared" si="3"/>
        <v>0</v>
      </c>
    </row>
    <row r="6" spans="2:19" ht="23.25" customHeight="1" thickTop="1" x14ac:dyDescent="0.35">
      <c r="B6" s="366" t="s">
        <v>22</v>
      </c>
      <c r="C6" s="232" t="s">
        <v>70</v>
      </c>
      <c r="D6" s="68">
        <v>0</v>
      </c>
      <c r="E6" s="68">
        <v>0</v>
      </c>
      <c r="F6" s="68">
        <v>0</v>
      </c>
      <c r="G6" s="68">
        <v>0</v>
      </c>
      <c r="H6" s="68">
        <v>0</v>
      </c>
      <c r="I6" s="68"/>
      <c r="J6" s="151"/>
      <c r="K6" s="158">
        <v>0</v>
      </c>
      <c r="L6" s="68">
        <v>0</v>
      </c>
      <c r="M6" s="68">
        <v>0</v>
      </c>
      <c r="N6" s="68">
        <v>0</v>
      </c>
      <c r="O6" s="68">
        <v>0</v>
      </c>
      <c r="P6" s="68">
        <v>0</v>
      </c>
      <c r="Q6" s="68">
        <v>0</v>
      </c>
      <c r="R6" s="233">
        <f t="shared" si="2"/>
        <v>0</v>
      </c>
      <c r="S6" s="234">
        <f t="shared" si="3"/>
        <v>0</v>
      </c>
    </row>
    <row r="7" spans="2:19" ht="23.25" customHeight="1" x14ac:dyDescent="0.35">
      <c r="B7" s="366"/>
      <c r="C7" s="96" t="s">
        <v>100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/>
      <c r="J7" s="130"/>
      <c r="K7" s="154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6">
        <f t="shared" si="2"/>
        <v>0</v>
      </c>
      <c r="S7" s="49">
        <f t="shared" si="3"/>
        <v>0</v>
      </c>
    </row>
    <row r="8" spans="2:19" ht="23.25" customHeight="1" x14ac:dyDescent="0.35">
      <c r="B8" s="366"/>
      <c r="C8" s="96" t="s">
        <v>71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/>
      <c r="J8" s="130"/>
      <c r="K8" s="154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28">
        <f t="shared" si="2"/>
        <v>0</v>
      </c>
      <c r="S8" s="129">
        <f t="shared" si="3"/>
        <v>0</v>
      </c>
    </row>
    <row r="9" spans="2:19" ht="23.25" hidden="1" customHeight="1" x14ac:dyDescent="0.35">
      <c r="B9" s="366"/>
      <c r="C9" s="96" t="s">
        <v>79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/>
      <c r="J9" s="130"/>
      <c r="K9" s="154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28">
        <f t="shared" si="2"/>
        <v>0</v>
      </c>
      <c r="S9" s="129">
        <f t="shared" si="3"/>
        <v>0</v>
      </c>
    </row>
    <row r="10" spans="2:19" ht="23.25" customHeight="1" x14ac:dyDescent="0.35">
      <c r="B10" s="366"/>
      <c r="C10" s="96" t="s">
        <v>80</v>
      </c>
      <c r="D10" s="67">
        <v>0</v>
      </c>
      <c r="E10" s="67">
        <v>6</v>
      </c>
      <c r="F10" s="67">
        <v>5</v>
      </c>
      <c r="G10" s="67">
        <v>3</v>
      </c>
      <c r="H10" s="67">
        <v>2</v>
      </c>
      <c r="I10" s="67"/>
      <c r="J10" s="131"/>
      <c r="K10" s="155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132">
        <f t="shared" si="2"/>
        <v>16</v>
      </c>
      <c r="S10" s="133">
        <f t="shared" si="3"/>
        <v>0</v>
      </c>
    </row>
    <row r="11" spans="2:19" ht="23.25" customHeight="1" x14ac:dyDescent="0.35">
      <c r="B11" s="366"/>
      <c r="C11" s="108" t="s">
        <v>85</v>
      </c>
      <c r="D11" s="163">
        <v>0</v>
      </c>
      <c r="E11" s="92">
        <v>0</v>
      </c>
      <c r="F11" s="92">
        <v>0</v>
      </c>
      <c r="G11" s="164">
        <v>0</v>
      </c>
      <c r="H11" s="164">
        <v>0</v>
      </c>
      <c r="I11" s="164"/>
      <c r="J11" s="165"/>
      <c r="K11" s="166">
        <v>0</v>
      </c>
      <c r="L11" s="164">
        <v>0</v>
      </c>
      <c r="M11" s="164">
        <v>0</v>
      </c>
      <c r="N11" s="164">
        <v>0</v>
      </c>
      <c r="O11" s="164">
        <v>0</v>
      </c>
      <c r="P11" s="164">
        <v>0</v>
      </c>
      <c r="Q11" s="164">
        <v>0</v>
      </c>
      <c r="R11" s="167">
        <f t="shared" si="2"/>
        <v>0</v>
      </c>
      <c r="S11" s="168">
        <f t="shared" si="3"/>
        <v>0</v>
      </c>
    </row>
    <row r="12" spans="2:19" ht="23.25" customHeight="1" x14ac:dyDescent="0.35">
      <c r="B12" s="366"/>
      <c r="C12" s="81" t="s">
        <v>86</v>
      </c>
      <c r="D12" s="170">
        <v>0</v>
      </c>
      <c r="E12" s="134">
        <v>0</v>
      </c>
      <c r="F12" s="134">
        <v>0</v>
      </c>
      <c r="G12" s="164">
        <v>0</v>
      </c>
      <c r="H12" s="164">
        <v>0</v>
      </c>
      <c r="I12" s="164"/>
      <c r="J12" s="165"/>
      <c r="K12" s="166">
        <v>0</v>
      </c>
      <c r="L12" s="164">
        <v>0</v>
      </c>
      <c r="M12" s="164">
        <v>0</v>
      </c>
      <c r="N12" s="164">
        <v>0</v>
      </c>
      <c r="O12" s="164">
        <v>0</v>
      </c>
      <c r="P12" s="164">
        <v>0</v>
      </c>
      <c r="Q12" s="164">
        <v>0</v>
      </c>
      <c r="R12" s="167">
        <f t="shared" si="2"/>
        <v>0</v>
      </c>
      <c r="S12" s="168">
        <f t="shared" si="3"/>
        <v>0</v>
      </c>
    </row>
    <row r="13" spans="2:19" ht="23.25" customHeight="1" x14ac:dyDescent="0.35">
      <c r="B13" s="366"/>
      <c r="C13" s="81" t="s">
        <v>89</v>
      </c>
      <c r="D13" s="170">
        <v>0</v>
      </c>
      <c r="E13" s="134">
        <v>0</v>
      </c>
      <c r="F13" s="134">
        <v>2</v>
      </c>
      <c r="G13" s="164">
        <v>0</v>
      </c>
      <c r="H13" s="164">
        <v>0</v>
      </c>
      <c r="I13" s="164"/>
      <c r="J13" s="165"/>
      <c r="K13" s="166">
        <v>0</v>
      </c>
      <c r="L13" s="164">
        <v>0</v>
      </c>
      <c r="M13" s="164">
        <v>0</v>
      </c>
      <c r="N13" s="164">
        <v>0</v>
      </c>
      <c r="O13" s="164">
        <v>0</v>
      </c>
      <c r="P13" s="164">
        <v>0</v>
      </c>
      <c r="Q13" s="164">
        <v>0</v>
      </c>
      <c r="R13" s="167">
        <f t="shared" si="2"/>
        <v>2</v>
      </c>
      <c r="S13" s="168">
        <f t="shared" si="3"/>
        <v>0</v>
      </c>
    </row>
    <row r="14" spans="2:19" ht="23.25" customHeight="1" x14ac:dyDescent="0.35">
      <c r="B14" s="366"/>
      <c r="C14" s="81" t="s">
        <v>90</v>
      </c>
      <c r="D14" s="170">
        <v>0</v>
      </c>
      <c r="E14" s="134">
        <v>0</v>
      </c>
      <c r="F14" s="134">
        <v>1</v>
      </c>
      <c r="G14" s="91">
        <v>1</v>
      </c>
      <c r="H14" s="91">
        <v>3</v>
      </c>
      <c r="I14" s="91"/>
      <c r="J14" s="177"/>
      <c r="K14" s="178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167">
        <f t="shared" si="2"/>
        <v>5</v>
      </c>
      <c r="S14" s="168">
        <f t="shared" si="3"/>
        <v>0</v>
      </c>
    </row>
    <row r="15" spans="2:19" ht="23.25" customHeight="1" thickBot="1" x14ac:dyDescent="0.4">
      <c r="B15" s="369"/>
      <c r="C15" s="142" t="s">
        <v>91</v>
      </c>
      <c r="D15" s="150">
        <v>0</v>
      </c>
      <c r="E15" s="93">
        <v>0</v>
      </c>
      <c r="F15" s="93">
        <v>0</v>
      </c>
      <c r="G15" s="76">
        <v>0</v>
      </c>
      <c r="H15" s="76">
        <v>0</v>
      </c>
      <c r="I15" s="76"/>
      <c r="J15" s="148"/>
      <c r="K15" s="157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143">
        <f t="shared" si="2"/>
        <v>0</v>
      </c>
      <c r="S15" s="144">
        <f t="shared" si="3"/>
        <v>0</v>
      </c>
    </row>
    <row r="16" spans="2:19" ht="23.25" customHeight="1" thickTop="1" x14ac:dyDescent="0.35">
      <c r="B16" s="365" t="s">
        <v>33</v>
      </c>
      <c r="C16" s="135" t="s">
        <v>72</v>
      </c>
      <c r="D16" s="68">
        <v>3</v>
      </c>
      <c r="E16" s="68">
        <v>3</v>
      </c>
      <c r="F16" s="68">
        <v>2</v>
      </c>
      <c r="G16" s="68">
        <v>2</v>
      </c>
      <c r="H16" s="68">
        <v>3</v>
      </c>
      <c r="I16" s="68"/>
      <c r="J16" s="151"/>
      <c r="K16" s="15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136">
        <f t="shared" si="2"/>
        <v>13</v>
      </c>
      <c r="S16" s="137">
        <f t="shared" si="3"/>
        <v>0</v>
      </c>
    </row>
    <row r="17" spans="2:19" ht="23.25" customHeight="1" x14ac:dyDescent="0.35">
      <c r="B17" s="366"/>
      <c r="C17" s="97" t="s">
        <v>73</v>
      </c>
      <c r="D17" s="10">
        <v>2</v>
      </c>
      <c r="E17" s="10">
        <v>1</v>
      </c>
      <c r="F17" s="10">
        <v>6</v>
      </c>
      <c r="G17" s="10">
        <v>2</v>
      </c>
      <c r="H17" s="10">
        <v>6</v>
      </c>
      <c r="I17" s="10"/>
      <c r="J17" s="10"/>
      <c r="K17" s="154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28">
        <f t="shared" si="2"/>
        <v>17</v>
      </c>
      <c r="S17" s="129">
        <f t="shared" si="3"/>
        <v>0</v>
      </c>
    </row>
    <row r="18" spans="2:19" ht="23.25" customHeight="1" x14ac:dyDescent="0.35">
      <c r="B18" s="366"/>
      <c r="C18" s="97" t="s">
        <v>77</v>
      </c>
      <c r="D18" s="10">
        <v>2</v>
      </c>
      <c r="E18" s="10">
        <v>0</v>
      </c>
      <c r="F18" s="10">
        <v>1</v>
      </c>
      <c r="G18" s="10">
        <v>2</v>
      </c>
      <c r="H18" s="10">
        <v>1</v>
      </c>
      <c r="I18" s="10"/>
      <c r="J18" s="10"/>
      <c r="K18" s="154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28">
        <f t="shared" si="2"/>
        <v>6</v>
      </c>
      <c r="S18" s="129">
        <f t="shared" si="3"/>
        <v>0</v>
      </c>
    </row>
    <row r="19" spans="2:19" ht="23.25" customHeight="1" thickBot="1" x14ac:dyDescent="0.4">
      <c r="B19" s="366"/>
      <c r="C19" s="97" t="s">
        <v>74</v>
      </c>
      <c r="D19" s="67">
        <v>1</v>
      </c>
      <c r="E19" s="67">
        <v>1</v>
      </c>
      <c r="F19" s="67">
        <v>1</v>
      </c>
      <c r="G19" s="67">
        <v>1</v>
      </c>
      <c r="H19" s="67">
        <v>0</v>
      </c>
      <c r="I19" s="67"/>
      <c r="J19" s="131"/>
      <c r="K19" s="15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132">
        <f t="shared" si="2"/>
        <v>4</v>
      </c>
      <c r="S19" s="133">
        <f t="shared" si="3"/>
        <v>0</v>
      </c>
    </row>
    <row r="20" spans="2:19" ht="23.25" customHeight="1" thickTop="1" x14ac:dyDescent="0.35">
      <c r="B20" s="371" t="s">
        <v>39</v>
      </c>
      <c r="C20" s="299" t="s">
        <v>69</v>
      </c>
      <c r="D20" s="300">
        <v>3</v>
      </c>
      <c r="E20" s="300">
        <v>5</v>
      </c>
      <c r="F20" s="300">
        <v>6</v>
      </c>
      <c r="G20" s="300">
        <v>1</v>
      </c>
      <c r="H20" s="300">
        <v>1</v>
      </c>
      <c r="I20" s="300"/>
      <c r="J20" s="300"/>
      <c r="K20" s="158">
        <v>0</v>
      </c>
      <c r="L20" s="300">
        <v>0</v>
      </c>
      <c r="M20" s="300">
        <v>0</v>
      </c>
      <c r="N20" s="300">
        <v>0</v>
      </c>
      <c r="O20" s="300">
        <v>0</v>
      </c>
      <c r="P20" s="300">
        <v>0</v>
      </c>
      <c r="Q20" s="300">
        <v>0</v>
      </c>
      <c r="R20" s="301">
        <f t="shared" si="2"/>
        <v>16</v>
      </c>
      <c r="S20" s="302">
        <f t="shared" si="3"/>
        <v>0</v>
      </c>
    </row>
    <row r="21" spans="2:19" ht="23.25" customHeight="1" x14ac:dyDescent="0.35">
      <c r="B21" s="372"/>
      <c r="C21" s="303" t="s">
        <v>78</v>
      </c>
      <c r="D21" s="264">
        <v>4</v>
      </c>
      <c r="E21" s="264">
        <v>4</v>
      </c>
      <c r="F21" s="264">
        <v>2</v>
      </c>
      <c r="G21" s="264">
        <v>2</v>
      </c>
      <c r="H21" s="264">
        <v>5</v>
      </c>
      <c r="I21" s="264"/>
      <c r="J21" s="264"/>
      <c r="K21" s="154">
        <v>0</v>
      </c>
      <c r="L21" s="264">
        <v>0</v>
      </c>
      <c r="M21" s="264">
        <v>0</v>
      </c>
      <c r="N21" s="264">
        <v>0</v>
      </c>
      <c r="O21" s="264">
        <v>0</v>
      </c>
      <c r="P21" s="264">
        <v>0</v>
      </c>
      <c r="Q21" s="264">
        <v>0</v>
      </c>
      <c r="R21" s="265">
        <f t="shared" si="2"/>
        <v>17</v>
      </c>
      <c r="S21" s="304">
        <f t="shared" si="3"/>
        <v>0</v>
      </c>
    </row>
    <row r="22" spans="2:19" ht="23.25" customHeight="1" x14ac:dyDescent="0.35">
      <c r="B22" s="372"/>
      <c r="C22" s="303" t="s">
        <v>84</v>
      </c>
      <c r="D22" s="264">
        <v>0</v>
      </c>
      <c r="E22" s="264">
        <v>0</v>
      </c>
      <c r="F22" s="264">
        <v>2</v>
      </c>
      <c r="G22" s="264">
        <v>1</v>
      </c>
      <c r="H22" s="264">
        <v>0</v>
      </c>
      <c r="I22" s="264"/>
      <c r="J22" s="264"/>
      <c r="K22" s="15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  <c r="R22" s="265">
        <f t="shared" si="2"/>
        <v>3</v>
      </c>
      <c r="S22" s="304">
        <f t="shared" si="3"/>
        <v>0</v>
      </c>
    </row>
    <row r="23" spans="2:19" ht="23.25" customHeight="1" x14ac:dyDescent="0.35">
      <c r="B23" s="372"/>
      <c r="C23" s="323" t="s">
        <v>106</v>
      </c>
      <c r="D23" s="324">
        <v>5</v>
      </c>
      <c r="E23" s="324">
        <v>6</v>
      </c>
      <c r="F23" s="324">
        <v>13</v>
      </c>
      <c r="G23" s="324">
        <v>11</v>
      </c>
      <c r="H23" s="324">
        <v>8</v>
      </c>
      <c r="I23" s="324"/>
      <c r="J23" s="324"/>
      <c r="K23" s="15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  <c r="R23" s="265">
        <f t="shared" ref="R23" si="4">SUM(D23:J23)</f>
        <v>43</v>
      </c>
      <c r="S23" s="304">
        <f t="shared" si="3"/>
        <v>0</v>
      </c>
    </row>
    <row r="24" spans="2:19" ht="23.25" customHeight="1" thickBot="1" x14ac:dyDescent="0.4">
      <c r="B24" s="373"/>
      <c r="C24" s="305" t="s">
        <v>110</v>
      </c>
      <c r="D24" s="306">
        <v>16</v>
      </c>
      <c r="E24" s="306">
        <v>6</v>
      </c>
      <c r="F24" s="306">
        <v>0</v>
      </c>
      <c r="G24" s="306">
        <v>26</v>
      </c>
      <c r="H24" s="306">
        <v>17</v>
      </c>
      <c r="I24" s="306"/>
      <c r="J24" s="306"/>
      <c r="K24" s="157">
        <v>0</v>
      </c>
      <c r="L24" s="306">
        <v>0</v>
      </c>
      <c r="M24" s="306">
        <v>0</v>
      </c>
      <c r="N24" s="306">
        <v>0</v>
      </c>
      <c r="O24" s="306">
        <v>0</v>
      </c>
      <c r="P24" s="306">
        <v>0</v>
      </c>
      <c r="Q24" s="306">
        <v>0</v>
      </c>
      <c r="R24" s="307">
        <f t="shared" si="2"/>
        <v>65</v>
      </c>
      <c r="S24" s="337">
        <f t="shared" si="3"/>
        <v>0</v>
      </c>
    </row>
    <row r="25" spans="2:19" ht="19" customHeight="1" x14ac:dyDescent="0.35">
      <c r="B25" s="374" t="s">
        <v>53</v>
      </c>
      <c r="C25" s="138" t="s">
        <v>66</v>
      </c>
      <c r="D25" s="139">
        <v>18</v>
      </c>
      <c r="E25" s="139">
        <v>13</v>
      </c>
      <c r="F25" s="139">
        <v>12</v>
      </c>
      <c r="G25" s="68">
        <v>17</v>
      </c>
      <c r="H25" s="68">
        <v>17</v>
      </c>
      <c r="I25" s="68"/>
      <c r="J25" s="151"/>
      <c r="K25" s="15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0</v>
      </c>
      <c r="Q25" s="68">
        <v>0</v>
      </c>
      <c r="R25" s="136">
        <f t="shared" si="2"/>
        <v>77</v>
      </c>
      <c r="S25" s="137">
        <f t="shared" si="3"/>
        <v>0</v>
      </c>
    </row>
    <row r="26" spans="2:19" ht="19" customHeight="1" x14ac:dyDescent="0.35">
      <c r="B26" s="375"/>
      <c r="C26" s="98" t="s">
        <v>81</v>
      </c>
      <c r="D26" s="92">
        <v>4</v>
      </c>
      <c r="E26" s="92">
        <v>7</v>
      </c>
      <c r="F26" s="92">
        <v>1</v>
      </c>
      <c r="G26" s="10">
        <v>4</v>
      </c>
      <c r="H26" s="10">
        <v>1</v>
      </c>
      <c r="I26" s="10"/>
      <c r="J26" s="130"/>
      <c r="K26" s="154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28">
        <f t="shared" si="2"/>
        <v>17</v>
      </c>
      <c r="S26" s="129">
        <f t="shared" si="3"/>
        <v>0</v>
      </c>
    </row>
    <row r="27" spans="2:19" ht="19" customHeight="1" x14ac:dyDescent="0.35">
      <c r="B27" s="375"/>
      <c r="C27" s="98" t="s">
        <v>82</v>
      </c>
      <c r="D27" s="92">
        <v>0</v>
      </c>
      <c r="E27" s="92">
        <v>0</v>
      </c>
      <c r="F27" s="92">
        <v>0</v>
      </c>
      <c r="G27" s="10">
        <v>1</v>
      </c>
      <c r="H27" s="10">
        <v>0</v>
      </c>
      <c r="I27" s="10"/>
      <c r="J27" s="130"/>
      <c r="K27" s="154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28">
        <f t="shared" si="2"/>
        <v>1</v>
      </c>
      <c r="S27" s="129">
        <f t="shared" si="3"/>
        <v>0</v>
      </c>
    </row>
    <row r="28" spans="2:19" ht="19" customHeight="1" x14ac:dyDescent="0.35">
      <c r="B28" s="375"/>
      <c r="C28" s="98" t="s">
        <v>83</v>
      </c>
      <c r="D28" s="92">
        <v>2</v>
      </c>
      <c r="E28" s="92">
        <v>2</v>
      </c>
      <c r="F28" s="92">
        <v>12</v>
      </c>
      <c r="G28" s="308">
        <v>9</v>
      </c>
      <c r="H28" s="308">
        <v>7</v>
      </c>
      <c r="I28" s="308"/>
      <c r="J28" s="309"/>
      <c r="K28" s="310">
        <v>1</v>
      </c>
      <c r="L28" s="308">
        <v>0</v>
      </c>
      <c r="M28" s="308">
        <v>0</v>
      </c>
      <c r="N28" s="308">
        <v>0</v>
      </c>
      <c r="O28" s="308">
        <v>0</v>
      </c>
      <c r="P28" s="308">
        <v>0</v>
      </c>
      <c r="Q28" s="308">
        <v>0</v>
      </c>
      <c r="R28" s="311">
        <f t="shared" si="2"/>
        <v>32</v>
      </c>
      <c r="S28" s="312">
        <f t="shared" si="3"/>
        <v>1</v>
      </c>
    </row>
    <row r="29" spans="2:19" ht="19" customHeight="1" thickBot="1" x14ac:dyDescent="0.4">
      <c r="B29" s="376"/>
      <c r="C29" s="232" t="s">
        <v>107</v>
      </c>
      <c r="D29" s="277">
        <v>3</v>
      </c>
      <c r="E29" s="277">
        <v>4</v>
      </c>
      <c r="F29" s="277">
        <v>8</v>
      </c>
      <c r="G29" s="277">
        <v>1</v>
      </c>
      <c r="H29" s="277">
        <v>2</v>
      </c>
      <c r="I29" s="91"/>
      <c r="J29" s="177"/>
      <c r="K29" s="178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177">
        <v>0</v>
      </c>
      <c r="R29" s="233">
        <f t="shared" si="2"/>
        <v>18</v>
      </c>
      <c r="S29" s="234">
        <f t="shared" si="3"/>
        <v>0</v>
      </c>
    </row>
    <row r="30" spans="2:19" ht="19" customHeight="1" thickTop="1" x14ac:dyDescent="0.35">
      <c r="B30" s="362" t="s">
        <v>23</v>
      </c>
      <c r="C30" s="145" t="s">
        <v>87</v>
      </c>
      <c r="D30" s="149">
        <v>5</v>
      </c>
      <c r="E30" s="94">
        <v>3</v>
      </c>
      <c r="F30" s="94">
        <v>3</v>
      </c>
      <c r="G30" s="94">
        <v>3</v>
      </c>
      <c r="H30" s="94">
        <v>9</v>
      </c>
      <c r="I30" s="94"/>
      <c r="J30" s="152"/>
      <c r="K30" s="156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146">
        <v>0</v>
      </c>
      <c r="R30" s="140">
        <f t="shared" ref="R30:R32" si="5">SUM(D30:J30)</f>
        <v>23</v>
      </c>
      <c r="S30" s="141">
        <f t="shared" ref="S30:S32" si="6">SUM(K30:Q30)</f>
        <v>0</v>
      </c>
    </row>
    <row r="31" spans="2:19" ht="19" customHeight="1" x14ac:dyDescent="0.35">
      <c r="B31" s="363"/>
      <c r="C31" s="219" t="s">
        <v>99</v>
      </c>
      <c r="D31" s="225">
        <v>4</v>
      </c>
      <c r="E31" s="91">
        <v>15</v>
      </c>
      <c r="F31" s="91">
        <v>7</v>
      </c>
      <c r="G31" s="91">
        <v>5</v>
      </c>
      <c r="H31" s="91">
        <v>12</v>
      </c>
      <c r="I31" s="91"/>
      <c r="J31" s="177"/>
      <c r="K31" s="178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177">
        <v>0</v>
      </c>
      <c r="R31" s="128">
        <f t="shared" si="5"/>
        <v>43</v>
      </c>
      <c r="S31" s="129">
        <f t="shared" si="6"/>
        <v>0</v>
      </c>
    </row>
    <row r="32" spans="2:19" ht="19" customHeight="1" thickBot="1" x14ac:dyDescent="0.4">
      <c r="B32" s="364"/>
      <c r="C32" s="147" t="s">
        <v>88</v>
      </c>
      <c r="D32" s="150">
        <v>0</v>
      </c>
      <c r="E32" s="93">
        <v>0</v>
      </c>
      <c r="F32" s="93">
        <v>0</v>
      </c>
      <c r="G32" s="93">
        <v>0</v>
      </c>
      <c r="H32" s="93">
        <v>0</v>
      </c>
      <c r="I32" s="93"/>
      <c r="J32" s="153"/>
      <c r="K32" s="157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148">
        <v>0</v>
      </c>
      <c r="R32" s="143">
        <f t="shared" si="5"/>
        <v>0</v>
      </c>
      <c r="S32" s="144">
        <f t="shared" si="6"/>
        <v>0</v>
      </c>
    </row>
    <row r="33" spans="2:19" ht="19" customHeight="1" thickTop="1" x14ac:dyDescent="0.35">
      <c r="B33" s="362" t="s">
        <v>29</v>
      </c>
      <c r="C33" s="145" t="s">
        <v>115</v>
      </c>
      <c r="D33" s="149">
        <v>0</v>
      </c>
      <c r="E33" s="149">
        <v>0</v>
      </c>
      <c r="F33" s="149">
        <v>0</v>
      </c>
      <c r="G33" s="149">
        <v>0</v>
      </c>
      <c r="H33" s="149">
        <v>0</v>
      </c>
      <c r="I33" s="94"/>
      <c r="J33" s="152"/>
      <c r="K33" s="156">
        <v>0</v>
      </c>
      <c r="L33" s="75">
        <v>0</v>
      </c>
      <c r="M33" s="75">
        <v>0</v>
      </c>
      <c r="N33" s="75">
        <v>0</v>
      </c>
      <c r="O33" s="75">
        <v>0</v>
      </c>
      <c r="P33" s="75">
        <v>0</v>
      </c>
      <c r="Q33" s="146">
        <v>0</v>
      </c>
      <c r="R33" s="140">
        <f t="shared" si="2"/>
        <v>0</v>
      </c>
      <c r="S33" s="141">
        <f t="shared" si="3"/>
        <v>0</v>
      </c>
    </row>
    <row r="34" spans="2:19" ht="19" customHeight="1" x14ac:dyDescent="0.35">
      <c r="B34" s="363"/>
      <c r="C34" s="219" t="s">
        <v>114</v>
      </c>
      <c r="D34" s="225">
        <v>0</v>
      </c>
      <c r="E34" s="225">
        <v>0</v>
      </c>
      <c r="F34" s="225">
        <v>0</v>
      </c>
      <c r="G34" s="225">
        <v>0</v>
      </c>
      <c r="H34" s="225">
        <v>0</v>
      </c>
      <c r="I34" s="91"/>
      <c r="J34" s="177"/>
      <c r="K34" s="178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177">
        <v>0</v>
      </c>
      <c r="R34" s="128">
        <f t="shared" si="2"/>
        <v>0</v>
      </c>
      <c r="S34" s="129">
        <f t="shared" si="3"/>
        <v>0</v>
      </c>
    </row>
    <row r="35" spans="2:19" ht="19" customHeight="1" thickBot="1" x14ac:dyDescent="0.4">
      <c r="B35" s="364"/>
      <c r="C35" s="147" t="s">
        <v>116</v>
      </c>
      <c r="D35" s="150">
        <v>0</v>
      </c>
      <c r="E35" s="150">
        <v>0</v>
      </c>
      <c r="F35" s="150">
        <v>0</v>
      </c>
      <c r="G35" s="150">
        <v>0</v>
      </c>
      <c r="H35" s="150">
        <v>2</v>
      </c>
      <c r="I35" s="93"/>
      <c r="J35" s="153"/>
      <c r="K35" s="157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148">
        <v>0</v>
      </c>
      <c r="R35" s="143">
        <f t="shared" si="2"/>
        <v>2</v>
      </c>
      <c r="S35" s="144">
        <f t="shared" si="3"/>
        <v>0</v>
      </c>
    </row>
    <row r="36" spans="2:19" ht="16.5" thickTop="1" thickBot="1" x14ac:dyDescent="0.4">
      <c r="C36" s="69" t="s">
        <v>11</v>
      </c>
      <c r="D36" s="70">
        <f t="shared" ref="D36:S36" si="7">SUM(D3:D35)</f>
        <v>74</v>
      </c>
      <c r="E36" s="70">
        <f t="shared" si="7"/>
        <v>83</v>
      </c>
      <c r="F36" s="70">
        <f t="shared" si="7"/>
        <v>91</v>
      </c>
      <c r="G36" s="70">
        <f t="shared" si="7"/>
        <v>93</v>
      </c>
      <c r="H36" s="70">
        <f t="shared" si="7"/>
        <v>99</v>
      </c>
      <c r="I36" s="70">
        <f t="shared" si="7"/>
        <v>0</v>
      </c>
      <c r="J36" s="71">
        <f t="shared" si="7"/>
        <v>0</v>
      </c>
      <c r="K36" s="71">
        <f t="shared" si="7"/>
        <v>1</v>
      </c>
      <c r="L36" s="70">
        <f t="shared" si="7"/>
        <v>0</v>
      </c>
      <c r="M36" s="70">
        <f t="shared" si="7"/>
        <v>0</v>
      </c>
      <c r="N36" s="70">
        <f t="shared" si="7"/>
        <v>0</v>
      </c>
      <c r="O36" s="70">
        <f t="shared" si="7"/>
        <v>0</v>
      </c>
      <c r="P36" s="70">
        <f t="shared" si="7"/>
        <v>0</v>
      </c>
      <c r="Q36" s="72">
        <f t="shared" si="7"/>
        <v>0</v>
      </c>
      <c r="R36" s="73">
        <f t="shared" si="7"/>
        <v>440</v>
      </c>
      <c r="S36" s="74">
        <f t="shared" si="7"/>
        <v>1</v>
      </c>
    </row>
    <row r="38" spans="2:19" ht="15.5" x14ac:dyDescent="0.35">
      <c r="B38" s="12"/>
      <c r="C38" s="12"/>
      <c r="J38" s="14"/>
      <c r="K38" s="14"/>
      <c r="L38" s="14"/>
      <c r="M38" s="14"/>
      <c r="N38" s="14"/>
      <c r="O38" s="14"/>
      <c r="P38" s="14"/>
    </row>
  </sheetData>
  <mergeCells count="11">
    <mergeCell ref="S1:S2"/>
    <mergeCell ref="D1:J1"/>
    <mergeCell ref="K1:Q1"/>
    <mergeCell ref="B33:B35"/>
    <mergeCell ref="B16:B19"/>
    <mergeCell ref="R1:R2"/>
    <mergeCell ref="B6:B15"/>
    <mergeCell ref="B3:B5"/>
    <mergeCell ref="B20:B24"/>
    <mergeCell ref="B25:B29"/>
    <mergeCell ref="B30:B32"/>
  </mergeCells>
  <phoneticPr fontId="7" type="noConversion"/>
  <pageMargins left="0.7" right="0.7" top="0.75" bottom="0.75" header="0.3" footer="0.3"/>
  <pageSetup orientation="portrait" r:id="rId1"/>
  <ignoredErrors>
    <ignoredError sqref="C38 D37:T38 S1:S2 K1:Q1 T36 A39:C40 A38 D40 F40:Q43 D39:Q39 S39:T43 R1:R2 A36:C37 R3:S23 R36:S36 I36:Q36 G36:H36 D36:F36 R30:R32 R24:S29 R33:R35 S33:S35 S30:S3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5" x14ac:dyDescent="0.35">
      <c r="B1" t="s">
        <v>46</v>
      </c>
    </row>
    <row r="2" spans="2:15" ht="47.25" customHeight="1" x14ac:dyDescent="0.35">
      <c r="B2" s="18" t="s">
        <v>28</v>
      </c>
      <c r="C2" s="19" t="s">
        <v>43</v>
      </c>
      <c r="D2" s="19" t="s">
        <v>44</v>
      </c>
      <c r="E2" s="20" t="s">
        <v>42</v>
      </c>
      <c r="F2" s="20" t="s">
        <v>26</v>
      </c>
      <c r="G2" s="21" t="s">
        <v>45</v>
      </c>
      <c r="H2" s="20" t="s">
        <v>27</v>
      </c>
      <c r="I2" s="41" t="s">
        <v>42</v>
      </c>
      <c r="J2" s="40" t="s">
        <v>43</v>
      </c>
    </row>
    <row r="3" spans="2:15" x14ac:dyDescent="0.35">
      <c r="B3" s="15" t="s">
        <v>21</v>
      </c>
      <c r="C3" s="16">
        <f>SUM('Sheet1 (3)'!K4:K6)</f>
        <v>239</v>
      </c>
      <c r="D3" s="16">
        <f>SUM('Sheet1 (3)'!M4:M6)</f>
        <v>1</v>
      </c>
      <c r="E3" s="16">
        <f>SUM('Sheet1 (3)'!F4:F6)</f>
        <v>3</v>
      </c>
      <c r="F3" s="16">
        <f>SUM('Sheet1 (3)'!D4:D6)</f>
        <v>3</v>
      </c>
      <c r="G3" s="17">
        <f>SUM('Sheet1 (3)'!H4:H6)</f>
        <v>0</v>
      </c>
      <c r="H3" s="48">
        <v>0</v>
      </c>
      <c r="I3" s="14">
        <f>Table2[[#This Row],[Casos 24h]]/$E$14</f>
        <v>3.0303030303030304E-2</v>
      </c>
      <c r="J3" s="14">
        <f t="shared" ref="J3:J14" si="0">C3/$C$14</f>
        <v>2.6077468630660121E-2</v>
      </c>
    </row>
    <row r="4" spans="2:15" x14ac:dyDescent="0.35">
      <c r="B4" s="15" t="s">
        <v>22</v>
      </c>
      <c r="C4" s="16">
        <f>SUM('Sheet1 (3)'!K7:K16)</f>
        <v>1876</v>
      </c>
      <c r="D4" s="16">
        <f>SUM('Sheet1 (3)'!M7:M16)</f>
        <v>6</v>
      </c>
      <c r="E4" s="16">
        <f>SUM('Sheet1 (3)'!F7:F16)</f>
        <v>5</v>
      </c>
      <c r="F4" s="16">
        <f>SUM('Sheet1 (3)'!D7:D16)</f>
        <v>2</v>
      </c>
      <c r="G4" s="17">
        <f>SUM('Sheet1 (3)'!H7:H16)</f>
        <v>0</v>
      </c>
      <c r="H4" s="16">
        <f>SUM('Sheet1 (3)'!N7:N11)</f>
        <v>1</v>
      </c>
      <c r="I4" s="14">
        <f>Table2[[#This Row],[Casos 24h]]/$E$14</f>
        <v>5.0505050505050504E-2</v>
      </c>
      <c r="J4" s="14">
        <f t="shared" si="0"/>
        <v>0.20469176213857065</v>
      </c>
    </row>
    <row r="5" spans="2:15" x14ac:dyDescent="0.35">
      <c r="B5" s="15" t="s">
        <v>23</v>
      </c>
      <c r="C5" s="16">
        <f>SUM('Sheet1 (3)'!K31:K33)</f>
        <v>937</v>
      </c>
      <c r="D5" s="16">
        <f>SUM('Sheet1 (3)'!M31:M33)</f>
        <v>1</v>
      </c>
      <c r="E5" s="16">
        <f>SUM('Sheet1 (3)'!F31:F33)</f>
        <v>21</v>
      </c>
      <c r="F5" s="16">
        <f>SUM('Sheet1 (3)'!D31:D33)</f>
        <v>14</v>
      </c>
      <c r="G5" s="16">
        <f>SUM('Sheet1 (3)'!H31:H33)</f>
        <v>0</v>
      </c>
      <c r="H5" s="16">
        <f>SUM('Sheet1 (3)'!N31:N33)</f>
        <v>16</v>
      </c>
      <c r="I5" s="14">
        <f>Table2[[#This Row],[Casos 24h]]/$E$14</f>
        <v>0.21212121212121213</v>
      </c>
      <c r="J5" s="14">
        <f t="shared" si="0"/>
        <v>0.10223677032187671</v>
      </c>
    </row>
    <row r="6" spans="2:15" x14ac:dyDescent="0.35">
      <c r="B6" s="15" t="s">
        <v>29</v>
      </c>
      <c r="C6" s="16">
        <f>SUM('Sheet1 (3)'!K34:K36)</f>
        <v>42</v>
      </c>
      <c r="D6" s="16">
        <f>SUM('Sheet1 (3)'!M34:M36)</f>
        <v>3</v>
      </c>
      <c r="E6" s="16">
        <f>SUM('Sheet1 (3)'!F34:F36)</f>
        <v>2</v>
      </c>
      <c r="F6" s="16">
        <f>SUM('Sheet1 (3)'!D34:D36)</f>
        <v>1</v>
      </c>
      <c r="G6" s="16">
        <f>SUM('Sheet1 (3)'!H34:H36)</f>
        <v>0</v>
      </c>
      <c r="H6" s="16">
        <v>0</v>
      </c>
      <c r="I6" s="14">
        <f>Table2[[#This Row],[Casos 24h]]/$E$14</f>
        <v>2.0202020202020204E-2</v>
      </c>
      <c r="J6" s="14">
        <f t="shared" si="0"/>
        <v>4.5826513911620291E-3</v>
      </c>
    </row>
    <row r="7" spans="2:15" x14ac:dyDescent="0.35">
      <c r="B7" s="15" t="s">
        <v>24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4">
        <f>Table2[[#This Row],[Casos 24h]]/$E$14</f>
        <v>0</v>
      </c>
      <c r="J7" s="14">
        <f t="shared" si="0"/>
        <v>0</v>
      </c>
    </row>
    <row r="8" spans="2:15" x14ac:dyDescent="0.35">
      <c r="B8" s="15" t="s">
        <v>34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4">
        <f>Table2[[#This Row],[Casos 24h]]/$E$14</f>
        <v>0</v>
      </c>
      <c r="J8" s="14">
        <f t="shared" si="0"/>
        <v>0</v>
      </c>
    </row>
    <row r="9" spans="2:15" x14ac:dyDescent="0.35">
      <c r="B9" s="15" t="s">
        <v>33</v>
      </c>
      <c r="C9" s="16">
        <f>SUM('Sheet1 (3)'!K17:K20)</f>
        <v>1581</v>
      </c>
      <c r="D9" s="16">
        <f>SUM('Sheet1 (3)'!M17:M20)</f>
        <v>1</v>
      </c>
      <c r="E9" s="16">
        <f>SUM('Sheet1 (3)'!F17:F20)</f>
        <v>10</v>
      </c>
      <c r="F9" s="16">
        <f>SUM('Sheet1 (3)'!D17:D20)</f>
        <v>10</v>
      </c>
      <c r="G9" s="17">
        <f>SUM('Sheet1 (3)'!H17:H20)</f>
        <v>0</v>
      </c>
      <c r="H9" s="16">
        <f>SUM('Sheet1 (3)'!N17:N20)</f>
        <v>12</v>
      </c>
      <c r="I9" s="14">
        <f>Table2[[#This Row],[Casos 24h]]/$E$14</f>
        <v>0.10101010101010101</v>
      </c>
      <c r="J9" s="14">
        <f t="shared" si="0"/>
        <v>0.17250409165302782</v>
      </c>
      <c r="K9" s="14"/>
    </row>
    <row r="10" spans="2:15" x14ac:dyDescent="0.35">
      <c r="B10" s="15" t="s">
        <v>39</v>
      </c>
      <c r="C10" s="16">
        <f>SUM('Sheet1 (3)'!K21:K25)</f>
        <v>1558</v>
      </c>
      <c r="D10" s="16">
        <f>SUM('Sheet1 (3)'!M21:M25)</f>
        <v>1</v>
      </c>
      <c r="E10" s="16">
        <f>SUM('Sheet1 (3)'!F21:F25)</f>
        <v>31</v>
      </c>
      <c r="F10" s="16">
        <f>SUM('Sheet1 (3)'!D21:D25)</f>
        <v>27</v>
      </c>
      <c r="G10" s="16">
        <f>SUM('Sheet1 (3)'!H21:H22)</f>
        <v>0</v>
      </c>
      <c r="H10" s="16">
        <f>SUM('Sheet1 (3)'!N21:N22)</f>
        <v>11</v>
      </c>
      <c r="I10" s="14">
        <f>Table2[[#This Row],[Casos 24h]]/$E$14</f>
        <v>0.31313131313131315</v>
      </c>
      <c r="J10" s="14">
        <f t="shared" si="0"/>
        <v>0.16999454446262957</v>
      </c>
    </row>
    <row r="11" spans="2:15" x14ac:dyDescent="0.35">
      <c r="B11" s="15" t="s">
        <v>53</v>
      </c>
      <c r="C11" s="16">
        <f>SUM('Sheet1 (3)'!K26:K30)</f>
        <v>2932</v>
      </c>
      <c r="D11" s="16">
        <f>SUM('Sheet1 (3)'!M26:M29)</f>
        <v>12</v>
      </c>
      <c r="E11" s="16">
        <f>SUM('Sheet1 (3)'!F26:F30)</f>
        <v>27</v>
      </c>
      <c r="F11" s="16">
        <f>SUM('Sheet1 (3)'!D26:D30)</f>
        <v>26</v>
      </c>
      <c r="G11" s="17">
        <f>SUM('Sheet1 (3)'!H26:H30)</f>
        <v>0</v>
      </c>
      <c r="H11" s="16">
        <f>SUM('Sheet1 (3)'!N26:N26)</f>
        <v>18</v>
      </c>
      <c r="I11" s="14">
        <f>Table2[[#This Row],[Casos 24h]]/$E$14</f>
        <v>0.27272727272727271</v>
      </c>
      <c r="J11" s="14">
        <f t="shared" si="0"/>
        <v>0.31991271140207311</v>
      </c>
    </row>
    <row r="12" spans="2:15" x14ac:dyDescent="0.35">
      <c r="B12" s="15" t="s">
        <v>56</v>
      </c>
      <c r="C12" s="16">
        <v>0</v>
      </c>
      <c r="D12" s="16">
        <v>0</v>
      </c>
      <c r="E12" s="16">
        <v>0</v>
      </c>
      <c r="F12" s="16">
        <v>0</v>
      </c>
      <c r="G12" s="17">
        <v>0</v>
      </c>
      <c r="H12" s="16">
        <v>0</v>
      </c>
      <c r="I12" s="14">
        <f>Table2[[#This Row],[Casos 24h]]/$E$14</f>
        <v>0</v>
      </c>
      <c r="J12" s="27">
        <f t="shared" si="0"/>
        <v>0</v>
      </c>
    </row>
    <row r="13" spans="2:15" x14ac:dyDescent="0.35">
      <c r="B13" s="15" t="s">
        <v>67</v>
      </c>
      <c r="C13" s="16">
        <v>0</v>
      </c>
      <c r="D13" s="16">
        <v>0</v>
      </c>
      <c r="E13" s="16">
        <v>0</v>
      </c>
      <c r="F13" s="16">
        <v>0</v>
      </c>
      <c r="G13" s="17">
        <v>0</v>
      </c>
      <c r="H13" s="16">
        <v>0</v>
      </c>
      <c r="I13" s="14">
        <f>Table2[[#This Row],[Casos 24h]]/$E$14</f>
        <v>0</v>
      </c>
      <c r="J13" s="46">
        <f t="shared" si="0"/>
        <v>0</v>
      </c>
    </row>
    <row r="14" spans="2:15" x14ac:dyDescent="0.35">
      <c r="B14" s="23" t="s">
        <v>11</v>
      </c>
      <c r="C14" s="24">
        <f>SUM(C3:C13)</f>
        <v>9165</v>
      </c>
      <c r="D14" s="24">
        <f>SUM(D3:D13)</f>
        <v>25</v>
      </c>
      <c r="E14" s="24">
        <f t="shared" ref="E14:G14" si="1">SUM(E3:E13)</f>
        <v>99</v>
      </c>
      <c r="F14" s="24">
        <f t="shared" si="1"/>
        <v>83</v>
      </c>
      <c r="G14" s="24">
        <f t="shared" si="1"/>
        <v>0</v>
      </c>
      <c r="H14" s="24">
        <f t="shared" ref="H14" si="2">SUM(H3:H13)</f>
        <v>58</v>
      </c>
      <c r="I14" s="14">
        <f>Table2[[#This Row],[Casos 24h]]/$E$14</f>
        <v>1</v>
      </c>
      <c r="J14" s="14">
        <f t="shared" si="0"/>
        <v>1</v>
      </c>
    </row>
    <row r="15" spans="2:15" x14ac:dyDescent="0.35">
      <c r="O15" s="28"/>
    </row>
    <row r="16" spans="2:15" hidden="1" x14ac:dyDescent="0.35">
      <c r="B16" t="s">
        <v>47</v>
      </c>
    </row>
    <row r="17" spans="2:12" ht="33.75" hidden="1" customHeight="1" x14ac:dyDescent="0.35">
      <c r="B17" s="18" t="s">
        <v>28</v>
      </c>
      <c r="C17" s="20" t="s">
        <v>65</v>
      </c>
      <c r="D17" s="21" t="s">
        <v>57</v>
      </c>
      <c r="F17" t="s">
        <v>61</v>
      </c>
      <c r="H17" s="39" t="s">
        <v>63</v>
      </c>
      <c r="I17" s="39" t="s">
        <v>62</v>
      </c>
      <c r="J17" s="39"/>
      <c r="K17" s="39" t="s">
        <v>64</v>
      </c>
      <c r="L17" s="39" t="s">
        <v>62</v>
      </c>
    </row>
    <row r="18" spans="2:12" hidden="1" x14ac:dyDescent="0.35">
      <c r="B18" s="15" t="s">
        <v>21</v>
      </c>
      <c r="C18" s="16" t="e">
        <f>SUM('Week 02'!#REF!)</f>
        <v>#REF!</v>
      </c>
      <c r="D18" s="16" t="e">
        <f>SUM('Week 02'!#REF!)</f>
        <v>#REF!</v>
      </c>
      <c r="F18" s="14" t="e">
        <f>Table26[[#This Row],[Casos Week 16]]/$C$29</f>
        <v>#REF!</v>
      </c>
      <c r="H18" s="11">
        <v>26</v>
      </c>
      <c r="I18" s="28" t="e">
        <f>C18/H18-1</f>
        <v>#REF!</v>
      </c>
      <c r="K18">
        <v>2</v>
      </c>
      <c r="L18" s="28" t="e">
        <f>Table26[[#This Row],[Obitos Week 15]]/K18-1</f>
        <v>#REF!</v>
      </c>
    </row>
    <row r="19" spans="2:12" hidden="1" x14ac:dyDescent="0.35">
      <c r="B19" s="15" t="s">
        <v>22</v>
      </c>
      <c r="C19" s="16" t="e">
        <f>SUM('Week 02'!#REF!)</f>
        <v>#REF!</v>
      </c>
      <c r="D19" s="16" t="e">
        <f>SUM('Week 02'!#REF!)</f>
        <v>#REF!</v>
      </c>
      <c r="F19" s="14" t="e">
        <f>Table26[[#This Row],[Casos Week 16]]/$C$29</f>
        <v>#REF!</v>
      </c>
      <c r="H19" s="11">
        <v>52</v>
      </c>
      <c r="I19" s="28" t="e">
        <f t="shared" ref="I19:I29" si="3">C19/H19-1</f>
        <v>#REF!</v>
      </c>
      <c r="K19">
        <v>0</v>
      </c>
      <c r="L19" s="28" t="e">
        <f>Table26[[#This Row],[Obitos Week 15]]/K19-1</f>
        <v>#REF!</v>
      </c>
    </row>
    <row r="20" spans="2:12" hidden="1" x14ac:dyDescent="0.35">
      <c r="B20" s="15" t="s">
        <v>23</v>
      </c>
      <c r="C20" s="16" t="e">
        <f>SUM('Week 02'!#REF!)</f>
        <v>#REF!</v>
      </c>
      <c r="D20" s="16" t="e">
        <f>SUM('Week 02'!#REF!)</f>
        <v>#REF!</v>
      </c>
      <c r="F20" s="14" t="e">
        <f>Table26[[#This Row],[Casos Week 16]]/$C$29</f>
        <v>#REF!</v>
      </c>
      <c r="H20" s="11">
        <v>557</v>
      </c>
      <c r="I20" s="28" t="e">
        <f t="shared" si="3"/>
        <v>#REF!</v>
      </c>
      <c r="K20">
        <v>14</v>
      </c>
      <c r="L20" s="28" t="e">
        <f>Table26[[#This Row],[Obitos Week 15]]/K20-1</f>
        <v>#REF!</v>
      </c>
    </row>
    <row r="21" spans="2:12" hidden="1" x14ac:dyDescent="0.35">
      <c r="B21" s="15" t="s">
        <v>29</v>
      </c>
      <c r="C21" s="16" t="e">
        <f>SUM('Week 02'!#REF!)</f>
        <v>#REF!</v>
      </c>
      <c r="D21" s="16" t="e">
        <f>SUM('Week 02'!#REF!)</f>
        <v>#REF!</v>
      </c>
      <c r="F21" s="14" t="e">
        <f>Table26[[#This Row],[Casos Week 16]]/$C$29</f>
        <v>#REF!</v>
      </c>
      <c r="H21" s="11">
        <v>108</v>
      </c>
      <c r="I21" s="28" t="e">
        <f t="shared" si="3"/>
        <v>#REF!</v>
      </c>
      <c r="K21">
        <v>0</v>
      </c>
      <c r="L21" s="28" t="e">
        <f>Table26[[#This Row],[Obitos Week 15]]/K21-1</f>
        <v>#REF!</v>
      </c>
    </row>
    <row r="22" spans="2:12" hidden="1" x14ac:dyDescent="0.35">
      <c r="B22" s="15" t="s">
        <v>24</v>
      </c>
      <c r="C22" s="16" t="e">
        <f>SUM('Week 02'!#REF!)</f>
        <v>#REF!</v>
      </c>
      <c r="D22" s="16" t="e">
        <f>SUM('Week 02'!#REF!)</f>
        <v>#REF!</v>
      </c>
      <c r="F22" s="14" t="e">
        <f>Table26[[#This Row],[Casos Week 16]]/$C$29</f>
        <v>#REF!</v>
      </c>
      <c r="H22" s="11">
        <v>0</v>
      </c>
      <c r="I22" s="28">
        <v>0</v>
      </c>
      <c r="K22">
        <v>0</v>
      </c>
      <c r="L22" s="28" t="e">
        <f>Table26[[#This Row],[Obitos Week 15]]/K22-1</f>
        <v>#REF!</v>
      </c>
    </row>
    <row r="23" spans="2:12" hidden="1" x14ac:dyDescent="0.35">
      <c r="B23" s="15" t="s">
        <v>34</v>
      </c>
      <c r="C23" s="16" t="e">
        <f>SUM('Week 02'!#REF!)</f>
        <v>#REF!</v>
      </c>
      <c r="D23" s="16" t="e">
        <f>SUM('Week 02'!#REF!)</f>
        <v>#REF!</v>
      </c>
      <c r="F23" s="14" t="e">
        <f>Table26[[#This Row],[Casos Week 16]]/$C$29</f>
        <v>#REF!</v>
      </c>
      <c r="H23" s="11">
        <v>62</v>
      </c>
      <c r="I23" s="28" t="e">
        <f t="shared" si="3"/>
        <v>#REF!</v>
      </c>
      <c r="K23">
        <v>2</v>
      </c>
      <c r="L23" s="28" t="e">
        <f>Table26[[#This Row],[Obitos Week 15]]/K23-1</f>
        <v>#REF!</v>
      </c>
    </row>
    <row r="24" spans="2:12" hidden="1" x14ac:dyDescent="0.35">
      <c r="B24" s="15" t="s">
        <v>33</v>
      </c>
      <c r="C24" s="16" t="e">
        <f>SUM('Week 02'!#REF!)</f>
        <v>#REF!</v>
      </c>
      <c r="D24" s="16" t="e">
        <f>SUM('Week 02'!#REF!)</f>
        <v>#REF!</v>
      </c>
      <c r="F24" s="14" t="e">
        <f>Table26[[#This Row],[Casos Week 16]]/$C$29</f>
        <v>#REF!</v>
      </c>
      <c r="H24" s="11">
        <v>1757</v>
      </c>
      <c r="I24" s="28" t="e">
        <f t="shared" si="3"/>
        <v>#REF!</v>
      </c>
      <c r="K24">
        <v>0</v>
      </c>
      <c r="L24" s="28" t="e">
        <f>Table26[[#This Row],[Obitos Week 15]]/K24-1</f>
        <v>#REF!</v>
      </c>
    </row>
    <row r="25" spans="2:12" hidden="1" x14ac:dyDescent="0.35">
      <c r="B25" s="15" t="s">
        <v>39</v>
      </c>
      <c r="C25" s="16" t="e">
        <f>SUM('Week 02'!#REF!)</f>
        <v>#REF!</v>
      </c>
      <c r="D25" s="16" t="e">
        <f>SUM('Week 02'!#REF!)</f>
        <v>#REF!</v>
      </c>
      <c r="F25" s="14" t="e">
        <f>Table26[[#This Row],[Casos Week 16]]/$C$29</f>
        <v>#REF!</v>
      </c>
      <c r="H25" s="11">
        <v>97</v>
      </c>
      <c r="I25" s="28" t="e">
        <f t="shared" si="3"/>
        <v>#REF!</v>
      </c>
      <c r="K25">
        <v>0</v>
      </c>
      <c r="L25" s="28" t="e">
        <f>Table26[[#This Row],[Obitos Week 15]]/K25-1</f>
        <v>#REF!</v>
      </c>
    </row>
    <row r="26" spans="2:12" hidden="1" x14ac:dyDescent="0.35">
      <c r="B26" s="15" t="s">
        <v>53</v>
      </c>
      <c r="C26" s="16" t="e">
        <f>SUM('Week 02'!#REF!)</f>
        <v>#REF!</v>
      </c>
      <c r="D26" s="17" t="e">
        <f>'Week 02'!#REF!</f>
        <v>#REF!</v>
      </c>
      <c r="F26" s="14" t="e">
        <f>Table26[[#This Row],[Casos Week 16]]/$C$29</f>
        <v>#REF!</v>
      </c>
      <c r="H26" s="11">
        <v>249</v>
      </c>
      <c r="I26" s="28" t="e">
        <f t="shared" si="3"/>
        <v>#REF!</v>
      </c>
      <c r="K26">
        <v>1</v>
      </c>
      <c r="L26" s="28" t="e">
        <f>Table26[[#This Row],[Obitos Week 15]]/K26-1</f>
        <v>#REF!</v>
      </c>
    </row>
    <row r="27" spans="2:12" hidden="1" x14ac:dyDescent="0.35">
      <c r="B27" s="15" t="s">
        <v>56</v>
      </c>
      <c r="C27" s="16" t="e">
        <f>'Week 02'!#REF!</f>
        <v>#REF!</v>
      </c>
      <c r="D27" s="16" t="e">
        <f>'Week 02'!#REF!</f>
        <v>#REF!</v>
      </c>
      <c r="F27" s="14" t="e">
        <f>Table26[[#This Row],[Casos Week 16]]/$C$29</f>
        <v>#REF!</v>
      </c>
      <c r="H27" s="11">
        <v>0</v>
      </c>
      <c r="I27" s="28" t="e">
        <f t="shared" si="3"/>
        <v>#REF!</v>
      </c>
      <c r="L27" s="28" t="e">
        <f>Table26[[#This Row],[Obitos Week 15]]/K27-1</f>
        <v>#REF!</v>
      </c>
    </row>
    <row r="28" spans="2:12" hidden="1" x14ac:dyDescent="0.35">
      <c r="B28" s="15" t="s">
        <v>67</v>
      </c>
      <c r="C28" s="16"/>
      <c r="D28" s="17"/>
      <c r="F28" s="14"/>
      <c r="H28" s="11"/>
      <c r="I28" s="28"/>
      <c r="L28" s="28"/>
    </row>
    <row r="29" spans="2:12" hidden="1" x14ac:dyDescent="0.35">
      <c r="B29" s="23" t="s">
        <v>11</v>
      </c>
      <c r="C29" s="24" t="e">
        <f>SUM(C18:C28)</f>
        <v>#REF!</v>
      </c>
      <c r="D29" s="24" t="e">
        <f>SUM(D18:D27)</f>
        <v>#REF!</v>
      </c>
      <c r="F29" s="14" t="e">
        <f>Table26[[#This Row],[Casos Week 16]]/$C$29</f>
        <v>#REF!</v>
      </c>
      <c r="H29">
        <f>SUM(H18:H27)</f>
        <v>2908</v>
      </c>
      <c r="I29" s="28" t="e">
        <f t="shared" si="3"/>
        <v>#REF!</v>
      </c>
      <c r="K29">
        <f>SUM(K18:K27)</f>
        <v>19</v>
      </c>
      <c r="L29" s="28" t="e">
        <f>Table26[[#This Row],[Obitos Week 15]]/K29-1</f>
        <v>#REF!</v>
      </c>
    </row>
    <row r="32" spans="2:12" ht="29" x14ac:dyDescent="0.35">
      <c r="B32" s="34" t="s">
        <v>28</v>
      </c>
      <c r="C32" s="35" t="s">
        <v>59</v>
      </c>
      <c r="D32" s="35" t="s">
        <v>60</v>
      </c>
      <c r="E32" s="35" t="s">
        <v>58</v>
      </c>
    </row>
    <row r="33" spans="2:5" x14ac:dyDescent="0.35">
      <c r="B33" s="29" t="s">
        <v>21</v>
      </c>
      <c r="C33" s="30">
        <f t="shared" ref="C33:D43" si="4">C3</f>
        <v>239</v>
      </c>
      <c r="D33" s="30">
        <f t="shared" si="4"/>
        <v>1</v>
      </c>
      <c r="E33" s="36">
        <v>0</v>
      </c>
    </row>
    <row r="34" spans="2:5" x14ac:dyDescent="0.35">
      <c r="B34" s="31" t="s">
        <v>22</v>
      </c>
      <c r="C34" s="30">
        <f t="shared" si="4"/>
        <v>1876</v>
      </c>
      <c r="D34" s="30">
        <f t="shared" si="4"/>
        <v>6</v>
      </c>
      <c r="E34" s="37">
        <f t="shared" ref="E34:E44" si="5">D34/C34</f>
        <v>3.1982942430703624E-3</v>
      </c>
    </row>
    <row r="35" spans="2:5" x14ac:dyDescent="0.35">
      <c r="B35" s="29" t="s">
        <v>23</v>
      </c>
      <c r="C35" s="30">
        <f t="shared" si="4"/>
        <v>937</v>
      </c>
      <c r="D35" s="30">
        <f t="shared" si="4"/>
        <v>1</v>
      </c>
      <c r="E35" s="37">
        <f t="shared" si="5"/>
        <v>1.0672358591248667E-3</v>
      </c>
    </row>
    <row r="36" spans="2:5" x14ac:dyDescent="0.35">
      <c r="B36" s="31" t="s">
        <v>29</v>
      </c>
      <c r="C36" s="30">
        <f t="shared" si="4"/>
        <v>42</v>
      </c>
      <c r="D36" s="30">
        <f t="shared" si="4"/>
        <v>3</v>
      </c>
      <c r="E36" s="37">
        <f t="shared" si="5"/>
        <v>7.1428571428571425E-2</v>
      </c>
    </row>
    <row r="37" spans="2:5" x14ac:dyDescent="0.35">
      <c r="B37" s="29" t="s">
        <v>24</v>
      </c>
      <c r="C37" s="30">
        <f t="shared" si="4"/>
        <v>0</v>
      </c>
      <c r="D37" s="30">
        <f t="shared" si="4"/>
        <v>0</v>
      </c>
      <c r="E37" s="37">
        <v>0</v>
      </c>
    </row>
    <row r="38" spans="2:5" x14ac:dyDescent="0.35">
      <c r="B38" s="31" t="s">
        <v>34</v>
      </c>
      <c r="C38" s="30">
        <f t="shared" si="4"/>
        <v>0</v>
      </c>
      <c r="D38" s="30">
        <f t="shared" si="4"/>
        <v>0</v>
      </c>
      <c r="E38" s="37">
        <v>0</v>
      </c>
    </row>
    <row r="39" spans="2:5" x14ac:dyDescent="0.35">
      <c r="B39" s="29" t="s">
        <v>33</v>
      </c>
      <c r="C39" s="30">
        <f t="shared" si="4"/>
        <v>1581</v>
      </c>
      <c r="D39" s="30">
        <f t="shared" si="4"/>
        <v>1</v>
      </c>
      <c r="E39" s="37">
        <f t="shared" si="5"/>
        <v>6.3251106894370653E-4</v>
      </c>
    </row>
    <row r="40" spans="2:5" x14ac:dyDescent="0.35">
      <c r="B40" s="31" t="s">
        <v>39</v>
      </c>
      <c r="C40" s="30">
        <f t="shared" si="4"/>
        <v>1558</v>
      </c>
      <c r="D40" s="30">
        <f t="shared" si="4"/>
        <v>1</v>
      </c>
      <c r="E40" s="37">
        <f t="shared" si="5"/>
        <v>6.4184852374839533E-4</v>
      </c>
    </row>
    <row r="41" spans="2:5" x14ac:dyDescent="0.35">
      <c r="B41" s="29" t="s">
        <v>53</v>
      </c>
      <c r="C41" s="30">
        <f t="shared" si="4"/>
        <v>2932</v>
      </c>
      <c r="D41" s="30">
        <f t="shared" si="4"/>
        <v>12</v>
      </c>
      <c r="E41" s="36">
        <f t="shared" si="5"/>
        <v>4.0927694406548429E-3</v>
      </c>
    </row>
    <row r="42" spans="2:5" x14ac:dyDescent="0.35">
      <c r="B42" s="31" t="s">
        <v>56</v>
      </c>
      <c r="C42" s="30">
        <f t="shared" si="4"/>
        <v>0</v>
      </c>
      <c r="D42" s="30">
        <f t="shared" si="4"/>
        <v>0</v>
      </c>
      <c r="E42" s="37">
        <v>0</v>
      </c>
    </row>
    <row r="43" spans="2:5" x14ac:dyDescent="0.35">
      <c r="B43" s="31" t="s">
        <v>67</v>
      </c>
      <c r="C43" s="30">
        <f t="shared" si="4"/>
        <v>0</v>
      </c>
      <c r="D43" s="30">
        <f t="shared" si="4"/>
        <v>0</v>
      </c>
      <c r="E43" s="37">
        <v>0</v>
      </c>
    </row>
    <row r="44" spans="2:5" x14ac:dyDescent="0.35">
      <c r="B44" s="32" t="s">
        <v>11</v>
      </c>
      <c r="C44" s="33">
        <f>SUM(C33:C43)</f>
        <v>9165</v>
      </c>
      <c r="D44" s="33">
        <f t="shared" ref="D44" si="6">SUM(D33:D42)</f>
        <v>25</v>
      </c>
      <c r="E44" s="38">
        <f t="shared" si="5"/>
        <v>2.7277686852154939E-3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1 D10:F10 E11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abSelected="1" zoomScale="87" zoomScaleNormal="87" workbookViewId="0">
      <pane xSplit="3" ySplit="3" topLeftCell="D19" activePane="bottomRight" state="frozen"/>
      <selection pane="topRight" activeCell="D1" sqref="D1"/>
      <selection pane="bottomLeft" activeCell="A6" sqref="A6"/>
      <selection pane="bottomRight" activeCell="Q40" sqref="Q40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hidden="1" customWidth="1" outlineLevel="2"/>
    <col min="21" max="21" width="9.1796875" style="11" hidden="1" customWidth="1" outlineLevel="2"/>
    <col min="22" max="22" width="8" style="11" hidden="1" customWidth="1" outlineLevel="2"/>
    <col min="23" max="23" width="16.26953125" style="11" hidden="1" customWidth="1" outlineLevel="2"/>
    <col min="24" max="25" width="11.26953125" style="11" hidden="1" customWidth="1" outlineLevel="2"/>
    <col min="26" max="26" width="8.7265625" collapsed="1"/>
    <col min="27" max="30" width="9.1796875" style="25" hidden="1" customWidth="1"/>
    <col min="31" max="31" width="8.81640625" style="25" customWidth="1"/>
  </cols>
  <sheetData>
    <row r="1" spans="1:32" x14ac:dyDescent="0.35">
      <c r="AA1" s="25" t="s">
        <v>68</v>
      </c>
    </row>
    <row r="2" spans="1:32" ht="29.5" customHeight="1" x14ac:dyDescent="0.35">
      <c r="B2" s="346" t="s">
        <v>41</v>
      </c>
      <c r="C2" s="339" t="s">
        <v>30</v>
      </c>
      <c r="D2" s="339" t="s">
        <v>1</v>
      </c>
      <c r="E2" s="339"/>
      <c r="F2" s="339"/>
      <c r="G2" s="339"/>
      <c r="H2" s="339"/>
      <c r="I2" s="339" t="s">
        <v>2</v>
      </c>
      <c r="J2" s="339"/>
      <c r="K2" s="339"/>
      <c r="L2" s="339"/>
      <c r="M2" s="339"/>
      <c r="N2" s="339" t="s">
        <v>3</v>
      </c>
      <c r="O2" s="340" t="s">
        <v>92</v>
      </c>
      <c r="P2" s="340" t="s">
        <v>93</v>
      </c>
      <c r="Q2" s="339" t="s">
        <v>4</v>
      </c>
      <c r="R2" s="339" t="s">
        <v>31</v>
      </c>
      <c r="S2" s="341" t="s">
        <v>32</v>
      </c>
      <c r="W2" s="338" t="s">
        <v>35</v>
      </c>
      <c r="X2" s="338" t="s">
        <v>36</v>
      </c>
      <c r="Y2" s="42"/>
    </row>
    <row r="3" spans="1:32" ht="19.5" customHeight="1" thickBot="1" x14ac:dyDescent="0.4">
      <c r="B3" s="347"/>
      <c r="C3" s="340"/>
      <c r="D3" s="175" t="s">
        <v>5</v>
      </c>
      <c r="E3" s="175" t="s">
        <v>52</v>
      </c>
      <c r="F3" s="175" t="s">
        <v>40</v>
      </c>
      <c r="G3" s="175" t="s">
        <v>6</v>
      </c>
      <c r="H3" s="175" t="s">
        <v>7</v>
      </c>
      <c r="I3" s="175" t="s">
        <v>5</v>
      </c>
      <c r="J3" s="175" t="s">
        <v>52</v>
      </c>
      <c r="K3" s="175" t="s">
        <v>40</v>
      </c>
      <c r="L3" s="175" t="s">
        <v>6</v>
      </c>
      <c r="M3" s="175" t="s">
        <v>7</v>
      </c>
      <c r="N3" s="339"/>
      <c r="O3" s="377"/>
      <c r="P3" s="377"/>
      <c r="Q3" s="339"/>
      <c r="R3" s="339"/>
      <c r="S3" s="341"/>
      <c r="U3" s="11" t="s">
        <v>37</v>
      </c>
      <c r="V3" s="11" t="s">
        <v>38</v>
      </c>
      <c r="W3" s="338"/>
      <c r="X3" s="338"/>
      <c r="Y3" s="42"/>
      <c r="AA3" s="25" t="s">
        <v>48</v>
      </c>
      <c r="AB3" s="25" t="s">
        <v>49</v>
      </c>
      <c r="AC3" s="25" t="s">
        <v>50</v>
      </c>
      <c r="AD3" s="25" t="s">
        <v>51</v>
      </c>
    </row>
    <row r="4" spans="1:32" ht="19.5" customHeight="1" x14ac:dyDescent="0.35">
      <c r="B4" s="384" t="s">
        <v>21</v>
      </c>
      <c r="C4" s="230" t="s">
        <v>102</v>
      </c>
      <c r="D4" s="173">
        <f>'Sheet1 (3)'!D4</f>
        <v>3</v>
      </c>
      <c r="E4" s="173">
        <f>'Sheet1 (3)'!E4</f>
        <v>0</v>
      </c>
      <c r="F4" s="64">
        <f>'Sheet1 (3)'!F4</f>
        <v>3</v>
      </c>
      <c r="G4" s="64">
        <f>'Sheet1 (3)'!G4</f>
        <v>0</v>
      </c>
      <c r="H4" s="64">
        <f>'Sheet1 (3)'!H4</f>
        <v>0</v>
      </c>
      <c r="I4" s="64">
        <f>'Sheet1 (3)'!I4</f>
        <v>142</v>
      </c>
      <c r="J4" s="64">
        <f>'Sheet1 (3)'!J4</f>
        <v>0</v>
      </c>
      <c r="K4" s="64">
        <f>'Sheet1 (3)'!K4</f>
        <v>142</v>
      </c>
      <c r="L4" s="64">
        <f>'Sheet1 (3)'!L4</f>
        <v>139</v>
      </c>
      <c r="M4" s="64">
        <f>'Sheet1 (3)'!M4</f>
        <v>0</v>
      </c>
      <c r="N4" s="64">
        <f>'Sheet1 (3)'!N4</f>
        <v>3</v>
      </c>
      <c r="O4" s="245">
        <v>20</v>
      </c>
      <c r="P4" s="247">
        <f t="shared" ref="P4:P7" si="0">N4/O4</f>
        <v>0.15</v>
      </c>
      <c r="Q4" s="249">
        <f t="shared" ref="Q4:Q7" si="1">M4/K4</f>
        <v>0</v>
      </c>
      <c r="R4" s="101">
        <f>VLOOKUP(C4,'Sheet1 (3)'!C:P,14,0)</f>
        <v>336264.32329028018</v>
      </c>
      <c r="S4" s="65">
        <f t="shared" ref="S4:S9" si="2">(K4/R4)*100000</f>
        <v>42.228684449946385</v>
      </c>
      <c r="W4" s="42"/>
      <c r="X4" s="42"/>
      <c r="Y4" s="42"/>
    </row>
    <row r="5" spans="1:32" ht="19.5" customHeight="1" x14ac:dyDescent="0.35">
      <c r="B5" s="385"/>
      <c r="C5" s="219" t="s">
        <v>105</v>
      </c>
      <c r="D5" s="212">
        <f>'Sheet1 (3)'!D5</f>
        <v>0</v>
      </c>
      <c r="E5" s="212">
        <f>'Sheet1 (3)'!E5</f>
        <v>0</v>
      </c>
      <c r="F5" s="212">
        <f>'Sheet1 (3)'!F5</f>
        <v>0</v>
      </c>
      <c r="G5" s="212">
        <f>'Sheet1 (3)'!G5</f>
        <v>2</v>
      </c>
      <c r="H5" s="212">
        <f>'Sheet1 (3)'!H5</f>
        <v>0</v>
      </c>
      <c r="I5" s="212">
        <f>'Sheet1 (3)'!I5</f>
        <v>41</v>
      </c>
      <c r="J5" s="212">
        <f>'Sheet1 (3)'!J5</f>
        <v>0</v>
      </c>
      <c r="K5" s="212">
        <f>'Sheet1 (3)'!K5</f>
        <v>41</v>
      </c>
      <c r="L5" s="212">
        <f>'Sheet1 (3)'!L5</f>
        <v>40</v>
      </c>
      <c r="M5" s="212">
        <f>'Sheet1 (3)'!M5</f>
        <v>1</v>
      </c>
      <c r="N5" s="212">
        <f>'Sheet1 (3)'!N5</f>
        <v>0</v>
      </c>
      <c r="O5" s="253">
        <v>16</v>
      </c>
      <c r="P5" s="254">
        <f t="shared" ref="P5" si="3">N5/O5</f>
        <v>0</v>
      </c>
      <c r="Q5" s="255">
        <f t="shared" ref="Q5" si="4">M5/K5</f>
        <v>2.4390243902439025E-2</v>
      </c>
      <c r="R5" s="256">
        <f>VLOOKUP(C5,'Sheet1 (3)'!C:P,14,0)</f>
        <v>52060.454851553091</v>
      </c>
      <c r="S5" s="252">
        <f t="shared" si="2"/>
        <v>78.754594282567766</v>
      </c>
      <c r="W5" s="42"/>
      <c r="X5" s="42"/>
      <c r="Y5" s="42"/>
    </row>
    <row r="6" spans="1:32" ht="19.5" customHeight="1" thickBot="1" x14ac:dyDescent="0.4">
      <c r="B6" s="385"/>
      <c r="C6" s="241" t="s">
        <v>103</v>
      </c>
      <c r="D6" s="174">
        <f>'Sheet1 (3)'!D6</f>
        <v>0</v>
      </c>
      <c r="E6" s="174">
        <f>'Sheet1 (3)'!E6</f>
        <v>0</v>
      </c>
      <c r="F6" s="89">
        <f>'Sheet1 (3)'!F6</f>
        <v>0</v>
      </c>
      <c r="G6" s="89">
        <f>'Sheet1 (3)'!G6</f>
        <v>1</v>
      </c>
      <c r="H6" s="89">
        <f>'Sheet1 (3)'!H6</f>
        <v>0</v>
      </c>
      <c r="I6" s="89">
        <f>'Sheet1 (3)'!I6</f>
        <v>56</v>
      </c>
      <c r="J6" s="89">
        <f>'Sheet1 (3)'!J6</f>
        <v>0</v>
      </c>
      <c r="K6" s="89">
        <f>'Sheet1 (3)'!K6</f>
        <v>56</v>
      </c>
      <c r="L6" s="89">
        <f>'Sheet1 (3)'!L6</f>
        <v>56</v>
      </c>
      <c r="M6" s="89">
        <f>'Sheet1 (3)'!M6</f>
        <v>0</v>
      </c>
      <c r="N6" s="89">
        <f>'Sheet1 (3)'!N6</f>
        <v>0</v>
      </c>
      <c r="O6" s="246">
        <v>4</v>
      </c>
      <c r="P6" s="248">
        <f t="shared" si="0"/>
        <v>0</v>
      </c>
      <c r="Q6" s="250">
        <f t="shared" si="1"/>
        <v>0</v>
      </c>
      <c r="R6" s="244">
        <f>VLOOKUP(C6,'Sheet1 (3)'!C:P,14,0)</f>
        <v>94353.671419741513</v>
      </c>
      <c r="S6" s="116">
        <f t="shared" si="2"/>
        <v>59.351161600144358</v>
      </c>
      <c r="W6" s="42"/>
      <c r="X6" s="42"/>
      <c r="Y6" s="42"/>
    </row>
    <row r="7" spans="1:32" ht="19.5" customHeight="1" thickBot="1" x14ac:dyDescent="0.4">
      <c r="B7" s="386"/>
      <c r="C7" s="214" t="s">
        <v>104</v>
      </c>
      <c r="D7" s="213">
        <f t="shared" ref="D7:E7" si="5">SUM(D4:D6)</f>
        <v>3</v>
      </c>
      <c r="E7" s="213">
        <f t="shared" si="5"/>
        <v>0</v>
      </c>
      <c r="F7" s="213">
        <f>SUM(F4:F6)</f>
        <v>3</v>
      </c>
      <c r="G7" s="213">
        <f t="shared" ref="G7:O7" si="6">SUM(G4:G6)</f>
        <v>3</v>
      </c>
      <c r="H7" s="213">
        <f t="shared" si="6"/>
        <v>0</v>
      </c>
      <c r="I7" s="213">
        <f t="shared" si="6"/>
        <v>239</v>
      </c>
      <c r="J7" s="213">
        <f t="shared" si="6"/>
        <v>0</v>
      </c>
      <c r="K7" s="213">
        <f t="shared" si="6"/>
        <v>239</v>
      </c>
      <c r="L7" s="213">
        <f t="shared" si="6"/>
        <v>235</v>
      </c>
      <c r="M7" s="213">
        <f t="shared" si="6"/>
        <v>1</v>
      </c>
      <c r="N7" s="213">
        <f t="shared" si="6"/>
        <v>3</v>
      </c>
      <c r="O7" s="213">
        <f t="shared" si="6"/>
        <v>40</v>
      </c>
      <c r="P7" s="215">
        <f t="shared" si="0"/>
        <v>7.4999999999999997E-2</v>
      </c>
      <c r="Q7" s="216">
        <f t="shared" si="1"/>
        <v>4.1841004184100415E-3</v>
      </c>
      <c r="R7" s="217">
        <v>2202817</v>
      </c>
      <c r="S7" s="218">
        <f t="shared" si="2"/>
        <v>10.849743759921955</v>
      </c>
      <c r="W7" s="42"/>
      <c r="X7" s="42"/>
      <c r="Y7" s="42"/>
    </row>
    <row r="8" spans="1:32" ht="19" customHeight="1" x14ac:dyDescent="0.35">
      <c r="B8" s="381" t="s">
        <v>22</v>
      </c>
      <c r="C8" s="83" t="s">
        <v>70</v>
      </c>
      <c r="D8" s="172">
        <f>'Sheet1 (3)'!D7</f>
        <v>0</v>
      </c>
      <c r="E8" s="172">
        <f>'Sheet1 (3)'!E7</f>
        <v>0</v>
      </c>
      <c r="F8" s="172">
        <f>'Sheet1 (3)'!F7</f>
        <v>0</v>
      </c>
      <c r="G8" s="172">
        <f>'Sheet1 (3)'!G7</f>
        <v>0</v>
      </c>
      <c r="H8" s="172">
        <f>'Sheet1 (3)'!H7</f>
        <v>0</v>
      </c>
      <c r="I8" s="172">
        <f>'Sheet1 (3)'!I7</f>
        <v>77</v>
      </c>
      <c r="J8" s="172">
        <f>'Sheet1 (3)'!J7</f>
        <v>296</v>
      </c>
      <c r="K8" s="172">
        <f>'Sheet1 (3)'!K7</f>
        <v>373</v>
      </c>
      <c r="L8" s="172">
        <f>'Sheet1 (3)'!L7</f>
        <v>373</v>
      </c>
      <c r="M8" s="172">
        <f>'Sheet1 (3)'!M7</f>
        <v>0</v>
      </c>
      <c r="N8" s="172">
        <f>'Sheet1 (3)'!N7</f>
        <v>0</v>
      </c>
      <c r="O8" s="193">
        <v>6</v>
      </c>
      <c r="P8" s="251">
        <f t="shared" ref="P8:P39" si="7">N8/O8</f>
        <v>0</v>
      </c>
      <c r="Q8" s="229">
        <f t="shared" ref="Q8:Q9" si="8">M8/K8</f>
        <v>0</v>
      </c>
      <c r="R8" s="51">
        <f>VLOOKUP(C8,'Sheet1 (3)'!C:P,14,0)</f>
        <v>342584.14810972248</v>
      </c>
      <c r="S8" s="50">
        <f t="shared" si="2"/>
        <v>108.87835939231373</v>
      </c>
      <c r="T8" s="11" t="str">
        <f t="shared" ref="T8:T44" si="9">IF(K8&lt;&gt;SUM(L8:N8),"NOT OK","OK")</f>
        <v>OK</v>
      </c>
      <c r="U8" s="11">
        <v>57</v>
      </c>
      <c r="V8" s="11">
        <v>0</v>
      </c>
      <c r="W8" s="11" t="str">
        <f t="shared" ref="W8:W38" si="10">IF(I8-U8&lt;0,"Not OK","Ok")</f>
        <v>Ok</v>
      </c>
      <c r="X8" s="11" t="str">
        <f t="shared" ref="X8:X38" si="11">IF(M8-V8&lt;0,"Not OK","Ok")</f>
        <v>Ok</v>
      </c>
    </row>
    <row r="9" spans="1:32" ht="19" customHeight="1" x14ac:dyDescent="0.35">
      <c r="B9" s="382"/>
      <c r="C9" s="226" t="s">
        <v>100</v>
      </c>
      <c r="D9" s="100">
        <f>'Sheet1 (3)'!D8</f>
        <v>0</v>
      </c>
      <c r="E9" s="100">
        <f>'Sheet1 (3)'!E8</f>
        <v>0</v>
      </c>
      <c r="F9" s="100">
        <f>'Sheet1 (3)'!F8</f>
        <v>0</v>
      </c>
      <c r="G9" s="100">
        <f>'Sheet1 (3)'!G8</f>
        <v>0</v>
      </c>
      <c r="H9" s="100">
        <f>'Sheet1 (3)'!H8</f>
        <v>0</v>
      </c>
      <c r="I9" s="100">
        <f>'Sheet1 (3)'!I8</f>
        <v>101</v>
      </c>
      <c r="J9" s="100">
        <f>'Sheet1 (3)'!J8</f>
        <v>2</v>
      </c>
      <c r="K9" s="100">
        <f>'Sheet1 (3)'!K8</f>
        <v>103</v>
      </c>
      <c r="L9" s="100">
        <f>'Sheet1 (3)'!L8</f>
        <v>101</v>
      </c>
      <c r="M9" s="100">
        <f>'Sheet1 (3)'!M8</f>
        <v>2</v>
      </c>
      <c r="N9" s="100">
        <f>'Sheet1 (3)'!N8</f>
        <v>0</v>
      </c>
      <c r="O9" s="179">
        <v>6</v>
      </c>
      <c r="P9" s="180">
        <f t="shared" si="7"/>
        <v>0</v>
      </c>
      <c r="Q9" s="45">
        <f t="shared" si="8"/>
        <v>1.9417475728155338E-2</v>
      </c>
      <c r="R9" s="51">
        <f>VLOOKUP(C9,'Sheet1 (3)'!C:P,14,0)</f>
        <v>188074.15671123541</v>
      </c>
      <c r="S9" s="50">
        <f t="shared" si="2"/>
        <v>54.765631706722871</v>
      </c>
      <c r="T9" s="11" t="str">
        <f t="shared" si="9"/>
        <v>OK</v>
      </c>
      <c r="U9" s="11">
        <v>101</v>
      </c>
      <c r="V9" s="11">
        <v>2</v>
      </c>
      <c r="W9" s="11" t="str">
        <f t="shared" si="10"/>
        <v>Ok</v>
      </c>
      <c r="X9" s="11" t="str">
        <f t="shared" si="11"/>
        <v>Ok</v>
      </c>
      <c r="AA9" s="25">
        <v>48</v>
      </c>
      <c r="AB9" s="25">
        <f t="shared" ref="AB9:AB30" si="12">K9</f>
        <v>103</v>
      </c>
      <c r="AC9" s="25">
        <f t="shared" ref="AC9" si="13">AB9-AA9</f>
        <v>55</v>
      </c>
      <c r="AD9" s="25" t="str">
        <f t="shared" ref="AD9" si="14">IF(AC9&lt;&gt;F9,"Not OK","Ok")</f>
        <v>Not OK</v>
      </c>
    </row>
    <row r="10" spans="1:32" ht="19" customHeight="1" x14ac:dyDescent="0.35">
      <c r="B10" s="382"/>
      <c r="C10" s="77" t="s">
        <v>71</v>
      </c>
      <c r="D10" s="100">
        <f>'Sheet1 (3)'!D9</f>
        <v>0</v>
      </c>
      <c r="E10" s="100">
        <f>'Sheet1 (3)'!E9</f>
        <v>0</v>
      </c>
      <c r="F10" s="100">
        <f>'Sheet1 (3)'!F9</f>
        <v>0</v>
      </c>
      <c r="G10" s="100">
        <f>'Sheet1 (3)'!G9</f>
        <v>0</v>
      </c>
      <c r="H10" s="100">
        <f>'Sheet1 (3)'!H9</f>
        <v>0</v>
      </c>
      <c r="I10" s="100">
        <f>'Sheet1 (3)'!I9</f>
        <v>283</v>
      </c>
      <c r="J10" s="100">
        <f>'Sheet1 (3)'!J9</f>
        <v>478</v>
      </c>
      <c r="K10" s="100">
        <f>'Sheet1 (3)'!K9</f>
        <v>761</v>
      </c>
      <c r="L10" s="100">
        <f>'Sheet1 (3)'!L9</f>
        <v>758</v>
      </c>
      <c r="M10" s="100">
        <f>'Sheet1 (3)'!M9</f>
        <v>3</v>
      </c>
      <c r="N10" s="100">
        <f>'Sheet1 (3)'!N9</f>
        <v>0</v>
      </c>
      <c r="O10" s="179">
        <v>13</v>
      </c>
      <c r="P10" s="180">
        <f t="shared" si="7"/>
        <v>0</v>
      </c>
      <c r="Q10" s="45">
        <f>M10/K10</f>
        <v>3.9421813403416554E-3</v>
      </c>
      <c r="R10" s="51">
        <f>VLOOKUP(C10,'Sheet1 (3)'!C:P,14,0)</f>
        <v>98420.049258469153</v>
      </c>
      <c r="S10" s="50">
        <f>(K10/R10)*100000</f>
        <v>773.21643885939739</v>
      </c>
      <c r="T10" s="11" t="str">
        <f>IF(K10&lt;&gt;SUM(L10:N10),"NOT OK","OK")</f>
        <v>OK</v>
      </c>
      <c r="U10" s="11">
        <v>246</v>
      </c>
      <c r="V10" s="11">
        <v>3</v>
      </c>
      <c r="W10" s="11" t="str">
        <f t="shared" si="10"/>
        <v>Ok</v>
      </c>
      <c r="X10" s="11" t="str">
        <f t="shared" si="11"/>
        <v>Ok</v>
      </c>
      <c r="Z10" s="11"/>
    </row>
    <row r="11" spans="1:32" ht="19" customHeight="1" x14ac:dyDescent="0.35">
      <c r="B11" s="382"/>
      <c r="C11" s="270" t="s">
        <v>108</v>
      </c>
      <c r="D11" s="100">
        <f>'Sheet1 (3)'!D10</f>
        <v>0</v>
      </c>
      <c r="E11" s="100">
        <f>'Sheet1 (3)'!E10</f>
        <v>0</v>
      </c>
      <c r="F11" s="100">
        <f>'Sheet1 (3)'!F10</f>
        <v>0</v>
      </c>
      <c r="G11" s="100">
        <f>'Sheet1 (3)'!G10</f>
        <v>0</v>
      </c>
      <c r="H11" s="100">
        <f>'Sheet1 (3)'!H10</f>
        <v>0</v>
      </c>
      <c r="I11" s="100">
        <f>'Sheet1 (3)'!I10</f>
        <v>0</v>
      </c>
      <c r="J11" s="100">
        <f>'Sheet1 (3)'!J10</f>
        <v>29</v>
      </c>
      <c r="K11" s="100">
        <f>'Sheet1 (3)'!K10</f>
        <v>29</v>
      </c>
      <c r="L11" s="100">
        <f>'Sheet1 (3)'!L10</f>
        <v>29</v>
      </c>
      <c r="M11" s="100">
        <f>'Sheet1 (3)'!M10</f>
        <v>0</v>
      </c>
      <c r="N11" s="100">
        <f>'Sheet1 (3)'!N10</f>
        <v>0</v>
      </c>
      <c r="O11" s="179">
        <v>4</v>
      </c>
      <c r="P11" s="180">
        <f t="shared" si="7"/>
        <v>0</v>
      </c>
      <c r="Q11" s="61">
        <f t="shared" ref="Q11:Q44" si="15">M11/K11</f>
        <v>0</v>
      </c>
      <c r="R11" s="51">
        <f>VLOOKUP(C11,'Sheet1 (3)'!C:P,14,0)</f>
        <v>149898.26902074186</v>
      </c>
      <c r="S11" s="50">
        <f t="shared" ref="S11:S39" si="16">(K11/R11)*100000</f>
        <v>19.346454224889808</v>
      </c>
      <c r="T11" s="11" t="str">
        <f t="shared" ref="T11:T19" si="17">IF(K11&lt;&gt;SUM(L11:N11),"NOT OK","OK")</f>
        <v>OK</v>
      </c>
      <c r="U11" s="11">
        <v>0</v>
      </c>
      <c r="V11" s="11">
        <v>0</v>
      </c>
      <c r="W11" s="11" t="str">
        <f t="shared" si="10"/>
        <v>Ok</v>
      </c>
      <c r="X11" s="11" t="str">
        <f t="shared" si="11"/>
        <v>Ok</v>
      </c>
      <c r="Z11" s="11"/>
    </row>
    <row r="12" spans="1:32" ht="19" customHeight="1" x14ac:dyDescent="0.35">
      <c r="B12" s="382"/>
      <c r="C12" s="77" t="s">
        <v>80</v>
      </c>
      <c r="D12" s="100">
        <f>'Sheet1 (3)'!D11</f>
        <v>1</v>
      </c>
      <c r="E12" s="100">
        <f>'Sheet1 (3)'!E11</f>
        <v>1</v>
      </c>
      <c r="F12" s="100">
        <f>'Sheet1 (3)'!F11</f>
        <v>2</v>
      </c>
      <c r="G12" s="100">
        <f>'Sheet1 (3)'!G11</f>
        <v>2</v>
      </c>
      <c r="H12" s="100">
        <f>'Sheet1 (3)'!H11</f>
        <v>0</v>
      </c>
      <c r="I12" s="100">
        <f>'Sheet1 (3)'!I11</f>
        <v>74</v>
      </c>
      <c r="J12" s="100">
        <f>'Sheet1 (3)'!J11</f>
        <v>289</v>
      </c>
      <c r="K12" s="100">
        <f>'Sheet1 (3)'!K11</f>
        <v>363</v>
      </c>
      <c r="L12" s="100">
        <f>'Sheet1 (3)'!L11</f>
        <v>361</v>
      </c>
      <c r="M12" s="100">
        <f>'Sheet1 (3)'!M11</f>
        <v>1</v>
      </c>
      <c r="N12" s="100">
        <f>'Sheet1 (3)'!N11</f>
        <v>1</v>
      </c>
      <c r="O12" s="179">
        <v>6</v>
      </c>
      <c r="P12" s="180">
        <f t="shared" si="7"/>
        <v>0.16666666666666666</v>
      </c>
      <c r="Q12" s="80">
        <f t="shared" si="15"/>
        <v>2.7548209366391185E-3</v>
      </c>
      <c r="R12" s="99">
        <f>VLOOKUP(C12,'Sheet1 (3)'!C:P,14,0)</f>
        <v>105697.59164224498</v>
      </c>
      <c r="S12" s="62">
        <f t="shared" si="16"/>
        <v>343.43261219105864</v>
      </c>
      <c r="T12" s="11" t="str">
        <f t="shared" si="17"/>
        <v>OK</v>
      </c>
      <c r="U12" s="11">
        <v>25</v>
      </c>
      <c r="V12" s="11">
        <v>1</v>
      </c>
      <c r="W12" s="11" t="str">
        <f t="shared" si="10"/>
        <v>Ok</v>
      </c>
      <c r="X12" s="11" t="str">
        <f t="shared" si="11"/>
        <v>Ok</v>
      </c>
      <c r="Z12" s="11"/>
    </row>
    <row r="13" spans="1:32" ht="19" customHeight="1" x14ac:dyDescent="0.35">
      <c r="B13" s="382"/>
      <c r="C13" s="77" t="s">
        <v>85</v>
      </c>
      <c r="D13" s="100">
        <f>'Sheet1 (3)'!D12</f>
        <v>0</v>
      </c>
      <c r="E13" s="100">
        <f>'Sheet1 (3)'!E12</f>
        <v>0</v>
      </c>
      <c r="F13" s="100">
        <f>'Sheet1 (3)'!F12</f>
        <v>0</v>
      </c>
      <c r="G13" s="100">
        <f>'Sheet1 (3)'!G12</f>
        <v>0</v>
      </c>
      <c r="H13" s="100">
        <f>'Sheet1 (3)'!H12</f>
        <v>0</v>
      </c>
      <c r="I13" s="100">
        <f>'Sheet1 (3)'!I12</f>
        <v>4</v>
      </c>
      <c r="J13" s="100">
        <f>'Sheet1 (3)'!J12</f>
        <v>0</v>
      </c>
      <c r="K13" s="100">
        <f>'Sheet1 (3)'!K12</f>
        <v>4</v>
      </c>
      <c r="L13" s="100">
        <f>'Sheet1 (3)'!L12</f>
        <v>4</v>
      </c>
      <c r="M13" s="100">
        <f>'Sheet1 (3)'!M12</f>
        <v>0</v>
      </c>
      <c r="N13" s="100">
        <f>'Sheet1 (3)'!N12</f>
        <v>0</v>
      </c>
      <c r="O13" s="181">
        <v>8</v>
      </c>
      <c r="P13" s="182">
        <f t="shared" si="7"/>
        <v>0</v>
      </c>
      <c r="Q13" s="80">
        <f t="shared" si="15"/>
        <v>0</v>
      </c>
      <c r="R13" s="113" t="e">
        <f>VLOOKUP(C13,'Sheet1 (3)'!C:P,14,0)</f>
        <v>#N/A</v>
      </c>
      <c r="S13" s="114" t="e">
        <f t="shared" si="16"/>
        <v>#N/A</v>
      </c>
      <c r="T13" s="11" t="str">
        <f t="shared" si="17"/>
        <v>OK</v>
      </c>
      <c r="U13" s="11">
        <v>4</v>
      </c>
      <c r="V13" s="11">
        <v>0</v>
      </c>
      <c r="W13" s="11" t="str">
        <f t="shared" si="10"/>
        <v>Ok</v>
      </c>
      <c r="X13" s="11" t="str">
        <f t="shared" si="11"/>
        <v>Ok</v>
      </c>
      <c r="Z13" s="11"/>
    </row>
    <row r="14" spans="1:32" ht="19" customHeight="1" x14ac:dyDescent="0.35">
      <c r="B14" s="382"/>
      <c r="C14" s="81" t="s">
        <v>86</v>
      </c>
      <c r="D14" s="100">
        <f>'Sheet1 (3)'!D13</f>
        <v>0</v>
      </c>
      <c r="E14" s="100">
        <f>'Sheet1 (3)'!E13</f>
        <v>0</v>
      </c>
      <c r="F14" s="100">
        <f>'Sheet1 (3)'!F13</f>
        <v>0</v>
      </c>
      <c r="G14" s="100">
        <f>'Sheet1 (3)'!G13</f>
        <v>0</v>
      </c>
      <c r="H14" s="100">
        <f>'Sheet1 (3)'!H13</f>
        <v>0</v>
      </c>
      <c r="I14" s="100">
        <f>'Sheet1 (3)'!I13</f>
        <v>3</v>
      </c>
      <c r="J14" s="100">
        <f>'Sheet1 (3)'!J13</f>
        <v>8</v>
      </c>
      <c r="K14" s="100">
        <f>'Sheet1 (3)'!K13</f>
        <v>11</v>
      </c>
      <c r="L14" s="100">
        <f>'Sheet1 (3)'!L13</f>
        <v>11</v>
      </c>
      <c r="M14" s="100">
        <f>'Sheet1 (3)'!M13</f>
        <v>0</v>
      </c>
      <c r="N14" s="100">
        <f>'Sheet1 (3)'!N13</f>
        <v>0</v>
      </c>
      <c r="O14" s="183">
        <v>15</v>
      </c>
      <c r="P14" s="184">
        <f t="shared" si="7"/>
        <v>0</v>
      </c>
      <c r="Q14" s="80">
        <f t="shared" si="15"/>
        <v>0</v>
      </c>
      <c r="R14" s="113" t="e">
        <f>VLOOKUP(C14,'Sheet1 (3)'!C:P,14,0)</f>
        <v>#N/A</v>
      </c>
      <c r="S14" s="114" t="e">
        <f t="shared" si="16"/>
        <v>#N/A</v>
      </c>
      <c r="T14" s="11"/>
      <c r="Z14" s="11"/>
    </row>
    <row r="15" spans="1:32" ht="19" customHeight="1" x14ac:dyDescent="0.35">
      <c r="B15" s="382"/>
      <c r="C15" s="81" t="s">
        <v>89</v>
      </c>
      <c r="D15" s="100">
        <f>'Sheet1 (3)'!D14</f>
        <v>0</v>
      </c>
      <c r="E15" s="100">
        <f>'Sheet1 (3)'!E14</f>
        <v>0</v>
      </c>
      <c r="F15" s="100">
        <f>'Sheet1 (3)'!F14</f>
        <v>0</v>
      </c>
      <c r="G15" s="100">
        <f>'Sheet1 (3)'!G14</f>
        <v>1</v>
      </c>
      <c r="H15" s="100">
        <f>'Sheet1 (3)'!H14</f>
        <v>0</v>
      </c>
      <c r="I15" s="100">
        <f>'Sheet1 (3)'!I14</f>
        <v>12</v>
      </c>
      <c r="J15" s="100">
        <f>'Sheet1 (3)'!J14</f>
        <v>1</v>
      </c>
      <c r="K15" s="100">
        <f>'Sheet1 (3)'!K14</f>
        <v>13</v>
      </c>
      <c r="L15" s="100">
        <f>'Sheet1 (3)'!L14</f>
        <v>13</v>
      </c>
      <c r="M15" s="100">
        <f>'Sheet1 (3)'!M14</f>
        <v>0</v>
      </c>
      <c r="N15" s="100">
        <f>'Sheet1 (3)'!N14</f>
        <v>0</v>
      </c>
      <c r="O15" s="183">
        <v>12</v>
      </c>
      <c r="P15" s="184">
        <f t="shared" si="7"/>
        <v>0</v>
      </c>
      <c r="Q15" s="80">
        <f t="shared" si="15"/>
        <v>0</v>
      </c>
      <c r="R15" s="169">
        <f>VLOOKUP(C15,'Sheet1 (3)'!C:P,14,0)</f>
        <v>253967.90029942515</v>
      </c>
      <c r="S15" s="114">
        <f t="shared" si="16"/>
        <v>5.1187571282328017</v>
      </c>
      <c r="T15" s="11"/>
      <c r="Z15" s="11"/>
    </row>
    <row r="16" spans="1:32" s="25" customFormat="1" ht="19" customHeight="1" x14ac:dyDescent="0.35">
      <c r="A16" s="47"/>
      <c r="B16" s="382"/>
      <c r="C16" s="81" t="s">
        <v>90</v>
      </c>
      <c r="D16" s="100">
        <f>'Sheet1 (3)'!D15</f>
        <v>1</v>
      </c>
      <c r="E16" s="100">
        <f>'Sheet1 (3)'!E15</f>
        <v>2</v>
      </c>
      <c r="F16" s="100">
        <f>'Sheet1 (3)'!F15</f>
        <v>3</v>
      </c>
      <c r="G16" s="100">
        <f>'Sheet1 (3)'!G15</f>
        <v>5</v>
      </c>
      <c r="H16" s="100">
        <f>'Sheet1 (3)'!H15</f>
        <v>0</v>
      </c>
      <c r="I16" s="100">
        <f>'Sheet1 (3)'!I15</f>
        <v>123</v>
      </c>
      <c r="J16" s="100">
        <f>'Sheet1 (3)'!J15</f>
        <v>15</v>
      </c>
      <c r="K16" s="100">
        <f>'Sheet1 (3)'!K15</f>
        <v>138</v>
      </c>
      <c r="L16" s="100">
        <f>'Sheet1 (3)'!L15</f>
        <v>138</v>
      </c>
      <c r="M16" s="100">
        <f>'Sheet1 (3)'!M15</f>
        <v>0</v>
      </c>
      <c r="N16" s="100">
        <f>'Sheet1 (3)'!N15</f>
        <v>0</v>
      </c>
      <c r="O16" s="183">
        <v>16</v>
      </c>
      <c r="P16" s="184">
        <f t="shared" si="7"/>
        <v>0</v>
      </c>
      <c r="Q16" s="82">
        <f t="shared" si="15"/>
        <v>0</v>
      </c>
      <c r="R16" s="113">
        <f>VLOOKUP(C16,'Sheet1 (3)'!C:P,14,0)</f>
        <v>86458.017080248916</v>
      </c>
      <c r="S16" s="176">
        <f t="shared" si="16"/>
        <v>159.61504168191905</v>
      </c>
      <c r="T16" s="11" t="str">
        <f t="shared" si="17"/>
        <v>OK</v>
      </c>
      <c r="U16" s="11">
        <v>3</v>
      </c>
      <c r="V16" s="11">
        <v>0</v>
      </c>
      <c r="W16" s="11" t="str">
        <f t="shared" si="10"/>
        <v>Ok</v>
      </c>
      <c r="X16" s="11" t="str">
        <f t="shared" si="11"/>
        <v>Ok</v>
      </c>
      <c r="Y16" s="11"/>
      <c r="Z16" s="11"/>
      <c r="AF16"/>
    </row>
    <row r="17" spans="1:32" s="25" customFormat="1" ht="19" customHeight="1" thickBot="1" x14ac:dyDescent="0.4">
      <c r="A17" s="47"/>
      <c r="B17" s="382"/>
      <c r="C17" s="81" t="s">
        <v>91</v>
      </c>
      <c r="D17" s="171">
        <f>'Sheet1 (3)'!D16</f>
        <v>0</v>
      </c>
      <c r="E17" s="171">
        <f>'Sheet1 (3)'!E16</f>
        <v>0</v>
      </c>
      <c r="F17" s="171">
        <f>'Sheet1 (3)'!F16</f>
        <v>0</v>
      </c>
      <c r="G17" s="171">
        <f>'Sheet1 (3)'!G16</f>
        <v>0</v>
      </c>
      <c r="H17" s="171">
        <f>'Sheet1 (3)'!H16</f>
        <v>0</v>
      </c>
      <c r="I17" s="171">
        <f>'Sheet1 (3)'!I16</f>
        <v>20</v>
      </c>
      <c r="J17" s="171">
        <f>'Sheet1 (3)'!J16</f>
        <v>61</v>
      </c>
      <c r="K17" s="171">
        <f>'Sheet1 (3)'!K16</f>
        <v>81</v>
      </c>
      <c r="L17" s="171">
        <f>'Sheet1 (3)'!L16</f>
        <v>81</v>
      </c>
      <c r="M17" s="171">
        <f>'Sheet1 (3)'!M16</f>
        <v>0</v>
      </c>
      <c r="N17" s="171">
        <f>'Sheet1 (3)'!N16</f>
        <v>0</v>
      </c>
      <c r="O17" s="183">
        <v>4</v>
      </c>
      <c r="P17" s="184">
        <f t="shared" ref="P17" si="18">N17/O17</f>
        <v>0</v>
      </c>
      <c r="Q17" s="82">
        <f t="shared" ref="Q17" si="19">M17/K17</f>
        <v>0</v>
      </c>
      <c r="R17" s="169" t="e">
        <f>VLOOKUP(C17,'Sheet1 (3)'!C:P,14,0)</f>
        <v>#N/A</v>
      </c>
      <c r="S17" s="176" t="e">
        <f t="shared" ref="S17" si="20">(K17/R17)*100000</f>
        <v>#N/A</v>
      </c>
      <c r="T17" s="11"/>
      <c r="U17" s="11"/>
      <c r="V17" s="11"/>
      <c r="W17" s="11"/>
      <c r="X17" s="11"/>
      <c r="Y17" s="11"/>
      <c r="Z17" s="11"/>
      <c r="AF17"/>
    </row>
    <row r="18" spans="1:32" s="25" customFormat="1" ht="19" customHeight="1" thickBot="1" x14ac:dyDescent="0.4">
      <c r="A18" s="47"/>
      <c r="B18" s="382"/>
      <c r="C18" s="214" t="s">
        <v>94</v>
      </c>
      <c r="D18" s="213">
        <f t="shared" ref="D18" si="21">SUM(D8:D17)</f>
        <v>2</v>
      </c>
      <c r="E18" s="213">
        <f t="shared" ref="E18" si="22">SUM(E8:E17)</f>
        <v>3</v>
      </c>
      <c r="F18" s="213">
        <f t="shared" ref="F18" si="23">SUM(F8:F17)</f>
        <v>5</v>
      </c>
      <c r="G18" s="213">
        <f t="shared" ref="G18" si="24">SUM(G8:G17)</f>
        <v>8</v>
      </c>
      <c r="H18" s="213">
        <f t="shared" ref="H18:N18" si="25">SUM(H8:H17)</f>
        <v>0</v>
      </c>
      <c r="I18" s="213">
        <f t="shared" si="25"/>
        <v>697</v>
      </c>
      <c r="J18" s="213">
        <f t="shared" si="25"/>
        <v>1179</v>
      </c>
      <c r="K18" s="213">
        <f t="shared" si="25"/>
        <v>1876</v>
      </c>
      <c r="L18" s="213">
        <f t="shared" si="25"/>
        <v>1869</v>
      </c>
      <c r="M18" s="213">
        <f t="shared" si="25"/>
        <v>6</v>
      </c>
      <c r="N18" s="213">
        <f t="shared" si="25"/>
        <v>1</v>
      </c>
      <c r="O18" s="213">
        <f>SUM(O4:O17)</f>
        <v>170</v>
      </c>
      <c r="P18" s="215">
        <f t="shared" si="7"/>
        <v>5.8823529411764705E-3</v>
      </c>
      <c r="Q18" s="216">
        <f t="shared" si="15"/>
        <v>3.1982942430703624E-3</v>
      </c>
      <c r="R18" s="217">
        <v>3173917</v>
      </c>
      <c r="S18" s="218">
        <f t="shared" si="16"/>
        <v>59.106775634019414</v>
      </c>
      <c r="T18" s="11"/>
      <c r="U18" s="11"/>
      <c r="V18" s="11"/>
      <c r="W18" s="11"/>
      <c r="X18" s="11"/>
      <c r="Y18" s="11"/>
      <c r="Z18" s="11"/>
      <c r="AF18"/>
    </row>
    <row r="19" spans="1:32" s="25" customFormat="1" ht="19" customHeight="1" x14ac:dyDescent="0.35">
      <c r="A19" s="47"/>
      <c r="B19" s="381" t="s">
        <v>33</v>
      </c>
      <c r="C19" s="191" t="s">
        <v>72</v>
      </c>
      <c r="D19" s="63">
        <f>'Sheet1 (3)'!D17</f>
        <v>3</v>
      </c>
      <c r="E19" s="63">
        <f>'Sheet1 (3)'!E17</f>
        <v>0</v>
      </c>
      <c r="F19" s="63">
        <f>'Sheet1 (3)'!F17</f>
        <v>3</v>
      </c>
      <c r="G19" s="63">
        <f>'Sheet1 (3)'!G17</f>
        <v>1</v>
      </c>
      <c r="H19" s="63">
        <f>'Sheet1 (3)'!H17</f>
        <v>0</v>
      </c>
      <c r="I19" s="63">
        <f>'Sheet1 (3)'!I17</f>
        <v>541</v>
      </c>
      <c r="J19" s="63">
        <f>'Sheet1 (3)'!J17</f>
        <v>328</v>
      </c>
      <c r="K19" s="63">
        <f>'Sheet1 (3)'!K17</f>
        <v>869</v>
      </c>
      <c r="L19" s="63">
        <f>'Sheet1 (3)'!L17</f>
        <v>863</v>
      </c>
      <c r="M19" s="63">
        <f>'Sheet1 (3)'!M17</f>
        <v>1</v>
      </c>
      <c r="N19" s="63">
        <f>'Sheet1 (3)'!N17</f>
        <v>5</v>
      </c>
      <c r="O19" s="193">
        <v>21</v>
      </c>
      <c r="P19" s="194">
        <f t="shared" si="7"/>
        <v>0.23809523809523808</v>
      </c>
      <c r="Q19" s="112">
        <f t="shared" si="15"/>
        <v>1.1507479861910242E-3</v>
      </c>
      <c r="R19" s="195">
        <f>VLOOKUP(C19,'Sheet1 (3)'!C:P,14,0)</f>
        <v>516704.9271270897</v>
      </c>
      <c r="S19" s="196">
        <f t="shared" si="16"/>
        <v>168.18109415594157</v>
      </c>
      <c r="T19" s="11" t="str">
        <f t="shared" si="17"/>
        <v>OK</v>
      </c>
      <c r="U19" s="11">
        <v>301</v>
      </c>
      <c r="V19" s="11">
        <v>0</v>
      </c>
      <c r="W19" s="11" t="str">
        <f t="shared" si="10"/>
        <v>Ok</v>
      </c>
      <c r="X19" s="11" t="str">
        <f t="shared" si="11"/>
        <v>Ok</v>
      </c>
      <c r="Y19" s="11"/>
      <c r="Z19"/>
      <c r="AF19"/>
    </row>
    <row r="20" spans="1:32" s="25" customFormat="1" ht="19" customHeight="1" x14ac:dyDescent="0.35">
      <c r="A20" s="47"/>
      <c r="B20" s="382"/>
      <c r="C20" s="66" t="s">
        <v>73</v>
      </c>
      <c r="D20" s="63">
        <f>'Sheet1 (3)'!D18</f>
        <v>6</v>
      </c>
      <c r="E20" s="63">
        <f>'Sheet1 (3)'!E18</f>
        <v>0</v>
      </c>
      <c r="F20" s="63">
        <f>'Sheet1 (3)'!F18</f>
        <v>6</v>
      </c>
      <c r="G20" s="63">
        <f>'Sheet1 (3)'!G18</f>
        <v>1</v>
      </c>
      <c r="H20" s="63">
        <f>'Sheet1 (3)'!H18</f>
        <v>0</v>
      </c>
      <c r="I20" s="63">
        <f>'Sheet1 (3)'!I18</f>
        <v>206</v>
      </c>
      <c r="J20" s="63">
        <f>'Sheet1 (3)'!J18</f>
        <v>19</v>
      </c>
      <c r="K20" s="63">
        <f>'Sheet1 (3)'!K18</f>
        <v>225</v>
      </c>
      <c r="L20" s="63">
        <f>'Sheet1 (3)'!L18</f>
        <v>218</v>
      </c>
      <c r="M20" s="63">
        <f>'Sheet1 (3)'!M18</f>
        <v>0</v>
      </c>
      <c r="N20" s="63">
        <f>'Sheet1 (3)'!N18</f>
        <v>6</v>
      </c>
      <c r="O20" s="179">
        <v>12</v>
      </c>
      <c r="P20" s="180">
        <f t="shared" si="7"/>
        <v>0.5</v>
      </c>
      <c r="Q20" s="104">
        <f t="shared" si="15"/>
        <v>0</v>
      </c>
      <c r="R20" s="102">
        <f>VLOOKUP(C20,'Sheet1 (3)'!C:P,14,0)</f>
        <v>495778.75929512957</v>
      </c>
      <c r="S20" s="50">
        <f t="shared" si="16"/>
        <v>45.383146369540391</v>
      </c>
      <c r="T20" s="11" t="str">
        <f t="shared" si="9"/>
        <v>NOT OK</v>
      </c>
      <c r="U20" s="11">
        <v>74</v>
      </c>
      <c r="V20" s="11">
        <v>0</v>
      </c>
      <c r="W20" s="11" t="str">
        <f t="shared" si="10"/>
        <v>Ok</v>
      </c>
      <c r="X20" s="11" t="str">
        <f t="shared" si="11"/>
        <v>Ok</v>
      </c>
      <c r="Y20" s="11"/>
      <c r="Z20"/>
      <c r="AF20"/>
    </row>
    <row r="21" spans="1:32" s="25" customFormat="1" ht="19" customHeight="1" x14ac:dyDescent="0.35">
      <c r="A21" s="47"/>
      <c r="B21" s="382"/>
      <c r="C21" s="66" t="s">
        <v>77</v>
      </c>
      <c r="D21" s="44">
        <f>'Sheet1 (3)'!D19</f>
        <v>1</v>
      </c>
      <c r="E21" s="44">
        <f>'Sheet1 (3)'!E19</f>
        <v>0</v>
      </c>
      <c r="F21" s="44">
        <f>'Sheet1 (3)'!F19</f>
        <v>1</v>
      </c>
      <c r="G21" s="44">
        <f>'Sheet1 (3)'!G19</f>
        <v>1</v>
      </c>
      <c r="H21" s="44">
        <f>'Sheet1 (3)'!H19</f>
        <v>0</v>
      </c>
      <c r="I21" s="44">
        <f>'Sheet1 (3)'!I19</f>
        <v>104</v>
      </c>
      <c r="J21" s="44">
        <f>'Sheet1 (3)'!J19</f>
        <v>0</v>
      </c>
      <c r="K21" s="44">
        <f>'Sheet1 (3)'!K19</f>
        <v>104</v>
      </c>
      <c r="L21" s="44">
        <f>'Sheet1 (3)'!L19</f>
        <v>103</v>
      </c>
      <c r="M21" s="44">
        <f>'Sheet1 (3)'!M19</f>
        <v>0</v>
      </c>
      <c r="N21" s="44">
        <f>'Sheet1 (3)'!N19</f>
        <v>1</v>
      </c>
      <c r="O21" s="44">
        <v>12</v>
      </c>
      <c r="P21" s="258">
        <f t="shared" si="7"/>
        <v>8.3333333333333329E-2</v>
      </c>
      <c r="Q21" s="257">
        <f t="shared" si="15"/>
        <v>0</v>
      </c>
      <c r="R21" s="99">
        <f>VLOOKUP(C21,'Sheet1 (3)'!C:P,14,0)</f>
        <v>425021.8104728043</v>
      </c>
      <c r="S21" s="62">
        <f t="shared" si="16"/>
        <v>24.469332499503484</v>
      </c>
      <c r="T21" s="11"/>
      <c r="U21" s="11"/>
      <c r="V21" s="11"/>
      <c r="W21" s="11"/>
      <c r="X21" s="11"/>
      <c r="Y21" s="11"/>
      <c r="Z21"/>
      <c r="AF21"/>
    </row>
    <row r="22" spans="1:32" s="25" customFormat="1" ht="19" customHeight="1" thickBot="1" x14ac:dyDescent="0.4">
      <c r="A22" s="47"/>
      <c r="B22" s="382"/>
      <c r="C22" s="88" t="s">
        <v>74</v>
      </c>
      <c r="D22" s="192">
        <f>'Sheet1 (3)'!D20</f>
        <v>0</v>
      </c>
      <c r="E22" s="192">
        <f>'Sheet1 (3)'!E20</f>
        <v>0</v>
      </c>
      <c r="F22" s="192">
        <f>'Sheet1 (3)'!F20</f>
        <v>0</v>
      </c>
      <c r="G22" s="192">
        <f>'Sheet1 (3)'!G20</f>
        <v>0</v>
      </c>
      <c r="H22" s="192">
        <f>'Sheet1 (3)'!H20</f>
        <v>0</v>
      </c>
      <c r="I22" s="192">
        <f>'Sheet1 (3)'!I20</f>
        <v>322</v>
      </c>
      <c r="J22" s="192">
        <f>'Sheet1 (3)'!J20</f>
        <v>61</v>
      </c>
      <c r="K22" s="192">
        <f>'Sheet1 (3)'!K20</f>
        <v>383</v>
      </c>
      <c r="L22" s="192">
        <f>'Sheet1 (3)'!L20</f>
        <v>383</v>
      </c>
      <c r="M22" s="192">
        <f>'Sheet1 (3)'!M20</f>
        <v>0</v>
      </c>
      <c r="N22" s="192">
        <f>'Sheet1 (3)'!N20</f>
        <v>0</v>
      </c>
      <c r="O22" s="259">
        <v>13</v>
      </c>
      <c r="P22" s="197">
        <f t="shared" si="7"/>
        <v>0</v>
      </c>
      <c r="Q22" s="105">
        <f t="shared" si="15"/>
        <v>0</v>
      </c>
      <c r="R22" s="115">
        <f>VLOOKUP(C22,'Sheet1 (3)'!C:P,14,0)</f>
        <v>261887.52247528784</v>
      </c>
      <c r="S22" s="116">
        <f t="shared" si="16"/>
        <v>146.24599002655447</v>
      </c>
      <c r="T22" s="11" t="str">
        <f t="shared" si="9"/>
        <v>OK</v>
      </c>
      <c r="U22" s="11">
        <v>261</v>
      </c>
      <c r="V22" s="11">
        <v>0</v>
      </c>
      <c r="W22" s="11" t="str">
        <f t="shared" si="10"/>
        <v>Ok</v>
      </c>
      <c r="X22" s="11" t="str">
        <f t="shared" si="11"/>
        <v>Ok</v>
      </c>
      <c r="Y22" s="11"/>
      <c r="Z22"/>
      <c r="AF22"/>
    </row>
    <row r="23" spans="1:32" ht="19" customHeight="1" thickBot="1" x14ac:dyDescent="0.4">
      <c r="B23" s="383"/>
      <c r="C23" s="185" t="s">
        <v>95</v>
      </c>
      <c r="D23" s="213">
        <f>SUM(D19:D22)</f>
        <v>10</v>
      </c>
      <c r="E23" s="213">
        <f t="shared" ref="E23:O23" si="26">SUM(E19:E22)</f>
        <v>0</v>
      </c>
      <c r="F23" s="213">
        <f t="shared" si="26"/>
        <v>10</v>
      </c>
      <c r="G23" s="213">
        <f t="shared" si="26"/>
        <v>3</v>
      </c>
      <c r="H23" s="213">
        <f t="shared" si="26"/>
        <v>0</v>
      </c>
      <c r="I23" s="213">
        <f t="shared" si="26"/>
        <v>1173</v>
      </c>
      <c r="J23" s="213">
        <f t="shared" si="26"/>
        <v>408</v>
      </c>
      <c r="K23" s="213">
        <f t="shared" si="26"/>
        <v>1581</v>
      </c>
      <c r="L23" s="213">
        <f t="shared" si="26"/>
        <v>1567</v>
      </c>
      <c r="M23" s="213">
        <f t="shared" si="26"/>
        <v>1</v>
      </c>
      <c r="N23" s="213">
        <f t="shared" si="26"/>
        <v>12</v>
      </c>
      <c r="O23" s="186">
        <f t="shared" si="26"/>
        <v>58</v>
      </c>
      <c r="P23" s="187">
        <f t="shared" si="7"/>
        <v>0.20689655172413793</v>
      </c>
      <c r="Q23" s="188">
        <f t="shared" si="15"/>
        <v>6.3251106894370653E-4</v>
      </c>
      <c r="R23" s="189">
        <v>6003909</v>
      </c>
      <c r="S23" s="190">
        <f t="shared" si="16"/>
        <v>26.332844152034948</v>
      </c>
      <c r="T23" s="11"/>
      <c r="Z23" s="11"/>
    </row>
    <row r="24" spans="1:32" ht="19" customHeight="1" x14ac:dyDescent="0.35">
      <c r="B24" s="381" t="s">
        <v>39</v>
      </c>
      <c r="C24" s="83" t="s">
        <v>69</v>
      </c>
      <c r="D24" s="172">
        <f>'Sheet1 (3)'!D21</f>
        <v>1</v>
      </c>
      <c r="E24" s="172">
        <f>'Sheet1 (3)'!E21</f>
        <v>0</v>
      </c>
      <c r="F24" s="172">
        <f>'Sheet1 (3)'!F21</f>
        <v>1</v>
      </c>
      <c r="G24" s="172">
        <f>'Sheet1 (3)'!G21</f>
        <v>6</v>
      </c>
      <c r="H24" s="172">
        <f>'Sheet1 (3)'!H21</f>
        <v>0</v>
      </c>
      <c r="I24" s="172">
        <f>'Sheet1 (3)'!I21</f>
        <v>364</v>
      </c>
      <c r="J24" s="172">
        <f>'Sheet1 (3)'!J21</f>
        <v>225</v>
      </c>
      <c r="K24" s="172">
        <f>'Sheet1 (3)'!K21</f>
        <v>589</v>
      </c>
      <c r="L24" s="172">
        <f>'Sheet1 (3)'!L21</f>
        <v>585</v>
      </c>
      <c r="M24" s="172">
        <f>'Sheet1 (3)'!M21</f>
        <v>1</v>
      </c>
      <c r="N24" s="172">
        <f>'Sheet1 (3)'!N21</f>
        <v>3</v>
      </c>
      <c r="O24" s="198">
        <v>42</v>
      </c>
      <c r="P24" s="199">
        <f t="shared" si="7"/>
        <v>7.1428571428571425E-2</v>
      </c>
      <c r="Q24" s="84">
        <f t="shared" si="15"/>
        <v>1.697792869269949E-3</v>
      </c>
      <c r="R24" s="119">
        <f>VLOOKUP(C24,'Sheet1 (3)'!C:P,14,0)</f>
        <v>342007.76203903509</v>
      </c>
      <c r="S24" s="122">
        <f t="shared" si="16"/>
        <v>172.21831355183522</v>
      </c>
      <c r="T24" s="11" t="str">
        <f t="shared" si="9"/>
        <v>OK</v>
      </c>
      <c r="U24" s="11">
        <v>234</v>
      </c>
      <c r="V24" s="11">
        <v>1</v>
      </c>
      <c r="W24" s="11" t="str">
        <f t="shared" si="10"/>
        <v>Ok</v>
      </c>
      <c r="X24" s="11" t="str">
        <f t="shared" si="11"/>
        <v>Ok</v>
      </c>
      <c r="Z24" s="11"/>
      <c r="AF24" s="25"/>
    </row>
    <row r="25" spans="1:32" ht="19" customHeight="1" x14ac:dyDescent="0.35">
      <c r="B25" s="382"/>
      <c r="C25" s="77" t="s">
        <v>78</v>
      </c>
      <c r="D25" s="172">
        <f>'Sheet1 (3)'!D22</f>
        <v>5</v>
      </c>
      <c r="E25" s="172">
        <f>'Sheet1 (3)'!E22</f>
        <v>0</v>
      </c>
      <c r="F25" s="172">
        <f>'Sheet1 (3)'!F22</f>
        <v>5</v>
      </c>
      <c r="G25" s="172">
        <f>'Sheet1 (3)'!G22</f>
        <v>4</v>
      </c>
      <c r="H25" s="172">
        <f>'Sheet1 (3)'!H22</f>
        <v>0</v>
      </c>
      <c r="I25" s="172">
        <f>'Sheet1 (3)'!I22</f>
        <v>255</v>
      </c>
      <c r="J25" s="172">
        <f>'Sheet1 (3)'!J22</f>
        <v>110</v>
      </c>
      <c r="K25" s="172">
        <f>'Sheet1 (3)'!K22</f>
        <v>365</v>
      </c>
      <c r="L25" s="172">
        <f>'Sheet1 (3)'!L22</f>
        <v>357</v>
      </c>
      <c r="M25" s="172">
        <f>'Sheet1 (3)'!M22</f>
        <v>0</v>
      </c>
      <c r="N25" s="172">
        <f>'Sheet1 (3)'!N22</f>
        <v>8</v>
      </c>
      <c r="O25" s="181">
        <v>30</v>
      </c>
      <c r="P25" s="182">
        <f t="shared" si="7"/>
        <v>0.26666666666666666</v>
      </c>
      <c r="Q25" s="80">
        <f t="shared" si="15"/>
        <v>0</v>
      </c>
      <c r="R25" s="120">
        <f>VLOOKUP(C25,'Sheet1 (3)'!C:P,14,0)</f>
        <v>371741.61071145313</v>
      </c>
      <c r="S25" s="123">
        <f t="shared" si="16"/>
        <v>98.186479393966465</v>
      </c>
      <c r="T25" s="11" t="str">
        <f t="shared" si="9"/>
        <v>OK</v>
      </c>
      <c r="U25" s="11">
        <v>154</v>
      </c>
      <c r="V25" s="11">
        <v>0</v>
      </c>
      <c r="W25" s="11" t="str">
        <f t="shared" si="10"/>
        <v>Ok</v>
      </c>
      <c r="X25" s="11" t="str">
        <f t="shared" si="11"/>
        <v>Ok</v>
      </c>
      <c r="Z25" s="11"/>
      <c r="AF25" s="25"/>
    </row>
    <row r="26" spans="1:32" ht="19" customHeight="1" x14ac:dyDescent="0.35">
      <c r="B26" s="382"/>
      <c r="C26" s="81" t="s">
        <v>84</v>
      </c>
      <c r="D26" s="325">
        <f>'Sheet1 (3)'!D23</f>
        <v>0</v>
      </c>
      <c r="E26" s="326">
        <f>'Sheet1 (3)'!E23</f>
        <v>0</v>
      </c>
      <c r="F26" s="326">
        <f>'Sheet1 (3)'!F23</f>
        <v>0</v>
      </c>
      <c r="G26" s="326">
        <f>'Sheet1 (3)'!G23</f>
        <v>0</v>
      </c>
      <c r="H26" s="326">
        <f>'Sheet1 (3)'!H23</f>
        <v>0</v>
      </c>
      <c r="I26" s="326">
        <f>'Sheet1 (3)'!I23</f>
        <v>89</v>
      </c>
      <c r="J26" s="326">
        <f>'Sheet1 (3)'!J23</f>
        <v>22</v>
      </c>
      <c r="K26" s="326">
        <f>'Sheet1 (3)'!K23</f>
        <v>111</v>
      </c>
      <c r="L26" s="326">
        <f>'Sheet1 (3)'!L23</f>
        <v>111</v>
      </c>
      <c r="M26" s="326">
        <f>'Sheet1 (3)'!M23</f>
        <v>0</v>
      </c>
      <c r="N26" s="327">
        <f>'Sheet1 (3)'!N23</f>
        <v>0</v>
      </c>
      <c r="O26" s="183">
        <v>20</v>
      </c>
      <c r="P26" s="184">
        <f t="shared" si="7"/>
        <v>0</v>
      </c>
      <c r="Q26" s="82">
        <f t="shared" si="15"/>
        <v>0</v>
      </c>
      <c r="R26" s="121">
        <f>VLOOKUP(C26,'Sheet1 (3)'!C:P,14,0)</f>
        <v>215852.42876214883</v>
      </c>
      <c r="S26" s="124">
        <f t="shared" si="16"/>
        <v>51.424021789586924</v>
      </c>
      <c r="T26" s="11" t="str">
        <f t="shared" si="9"/>
        <v>OK</v>
      </c>
      <c r="U26" s="11">
        <v>68</v>
      </c>
      <c r="V26" s="11">
        <v>0</v>
      </c>
      <c r="W26" s="11" t="str">
        <f t="shared" si="10"/>
        <v>Ok</v>
      </c>
      <c r="X26" s="11" t="str">
        <f t="shared" si="11"/>
        <v>Ok</v>
      </c>
      <c r="Z26" s="11"/>
      <c r="AF26" s="25"/>
    </row>
    <row r="27" spans="1:32" ht="19" customHeight="1" x14ac:dyDescent="0.35">
      <c r="B27" s="382"/>
      <c r="C27" s="108" t="s">
        <v>106</v>
      </c>
      <c r="D27" s="328">
        <f>'Sheet1 (3)'!D24</f>
        <v>4</v>
      </c>
      <c r="E27" s="329">
        <f>'Sheet1 (3)'!E24</f>
        <v>4</v>
      </c>
      <c r="F27" s="329">
        <f>'Sheet1 (3)'!F24</f>
        <v>8</v>
      </c>
      <c r="G27" s="329">
        <f>'Sheet1 (3)'!G24</f>
        <v>9</v>
      </c>
      <c r="H27" s="329">
        <f>'Sheet1 (3)'!H24</f>
        <v>0</v>
      </c>
      <c r="I27" s="329">
        <f>'Sheet1 (3)'!I24</f>
        <v>191</v>
      </c>
      <c r="J27" s="329">
        <f>'Sheet1 (3)'!J24</f>
        <v>99</v>
      </c>
      <c r="K27" s="329">
        <f>'Sheet1 (3)'!K24</f>
        <v>290</v>
      </c>
      <c r="L27" s="329">
        <f>'Sheet1 (3)'!L24</f>
        <v>281</v>
      </c>
      <c r="M27" s="329">
        <f>'Sheet1 (3)'!M24</f>
        <v>0</v>
      </c>
      <c r="N27" s="330">
        <f>'Sheet1 (3)'!N24</f>
        <v>9</v>
      </c>
      <c r="O27" s="78">
        <v>16</v>
      </c>
      <c r="P27" s="268">
        <f t="shared" si="7"/>
        <v>0.5625</v>
      </c>
      <c r="Q27" s="80">
        <f t="shared" si="15"/>
        <v>0</v>
      </c>
      <c r="R27" s="321">
        <f>VLOOKUP(C27,'Sheet1 (3)'!C:P,14,0)</f>
        <v>195729.21838740172</v>
      </c>
      <c r="S27" s="322">
        <f t="shared" si="16"/>
        <v>148.16387782533857</v>
      </c>
      <c r="T27" s="11"/>
      <c r="Z27" s="11"/>
      <c r="AF27" s="25"/>
    </row>
    <row r="28" spans="1:32" ht="19" customHeight="1" thickBot="1" x14ac:dyDescent="0.4">
      <c r="B28" s="382"/>
      <c r="C28" s="315" t="s">
        <v>110</v>
      </c>
      <c r="D28" s="298">
        <f>'Sheet1 (3)'!D25</f>
        <v>17</v>
      </c>
      <c r="E28" s="331">
        <f>'Sheet1 (3)'!E25</f>
        <v>0</v>
      </c>
      <c r="F28" s="331">
        <f>'Sheet1 (3)'!F25</f>
        <v>17</v>
      </c>
      <c r="G28" s="331">
        <f>'Sheet1 (3)'!G25</f>
        <v>9</v>
      </c>
      <c r="H28" s="331">
        <f>'Sheet1 (3)'!H25</f>
        <v>0</v>
      </c>
      <c r="I28" s="331">
        <f>'Sheet1 (3)'!I25</f>
        <v>183</v>
      </c>
      <c r="J28" s="331">
        <f>'Sheet1 (3)'!J25</f>
        <v>20</v>
      </c>
      <c r="K28" s="331">
        <f>'Sheet1 (3)'!K25</f>
        <v>203</v>
      </c>
      <c r="L28" s="331">
        <f>'Sheet1 (3)'!L25</f>
        <v>167</v>
      </c>
      <c r="M28" s="331">
        <f>'Sheet1 (3)'!M25</f>
        <v>0</v>
      </c>
      <c r="N28" s="332">
        <f>'Sheet1 (3)'!N25</f>
        <v>36</v>
      </c>
      <c r="O28" s="316">
        <v>10</v>
      </c>
      <c r="P28" s="317">
        <f t="shared" ref="P28" si="27">N28/O28</f>
        <v>3.6</v>
      </c>
      <c r="Q28" s="318">
        <f t="shared" ref="Q28" si="28">M28/K28</f>
        <v>0</v>
      </c>
      <c r="R28" s="319">
        <f>VLOOKUP(C28,'Sheet1 (3)'!C:P,14,0)</f>
        <v>301237.28610864433</v>
      </c>
      <c r="S28" s="320">
        <f t="shared" ref="S28" si="29">(K28/R28)*100000</f>
        <v>67.3887361761671</v>
      </c>
      <c r="T28" s="11"/>
      <c r="Z28" s="11"/>
      <c r="AF28" s="25"/>
    </row>
    <row r="29" spans="1:32" ht="19" customHeight="1" thickBot="1" x14ac:dyDescent="0.4">
      <c r="B29" s="383"/>
      <c r="C29" s="214" t="s">
        <v>96</v>
      </c>
      <c r="D29" s="213">
        <f>SUM(D24:D28)</f>
        <v>27</v>
      </c>
      <c r="E29" s="213">
        <f t="shared" ref="E29:O29" si="30">SUM(E24:E28)</f>
        <v>4</v>
      </c>
      <c r="F29" s="213">
        <f t="shared" si="30"/>
        <v>31</v>
      </c>
      <c r="G29" s="213">
        <f t="shared" si="30"/>
        <v>28</v>
      </c>
      <c r="H29" s="213">
        <f t="shared" si="30"/>
        <v>0</v>
      </c>
      <c r="I29" s="213">
        <f t="shared" si="30"/>
        <v>1082</v>
      </c>
      <c r="J29" s="213">
        <f t="shared" si="30"/>
        <v>476</v>
      </c>
      <c r="K29" s="213">
        <f t="shared" si="30"/>
        <v>1558</v>
      </c>
      <c r="L29" s="213">
        <f t="shared" si="30"/>
        <v>1501</v>
      </c>
      <c r="M29" s="213">
        <f t="shared" si="30"/>
        <v>1</v>
      </c>
      <c r="N29" s="213">
        <f t="shared" si="30"/>
        <v>56</v>
      </c>
      <c r="O29" s="213">
        <f t="shared" si="30"/>
        <v>118</v>
      </c>
      <c r="P29" s="215">
        <f t="shared" si="7"/>
        <v>0.47457627118644069</v>
      </c>
      <c r="Q29" s="216">
        <f t="shared" si="15"/>
        <v>6.4184852374839533E-4</v>
      </c>
      <c r="R29" s="217">
        <v>2744872</v>
      </c>
      <c r="S29" s="218">
        <f t="shared" si="16"/>
        <v>56.760388098242835</v>
      </c>
      <c r="T29" s="11"/>
      <c r="Z29" s="11"/>
    </row>
    <row r="30" spans="1:32" ht="19" customHeight="1" x14ac:dyDescent="0.35">
      <c r="B30" s="381" t="s">
        <v>53</v>
      </c>
      <c r="C30" s="106" t="s">
        <v>66</v>
      </c>
      <c r="D30" s="200">
        <f>'Sheet1 (3)'!D26</f>
        <v>17</v>
      </c>
      <c r="E30" s="200">
        <f>'Sheet1 (3)'!E26</f>
        <v>0</v>
      </c>
      <c r="F30" s="200">
        <f>'Sheet1 (3)'!F26</f>
        <v>17</v>
      </c>
      <c r="G30" s="200">
        <f>'Sheet1 (3)'!G26</f>
        <v>7</v>
      </c>
      <c r="H30" s="200">
        <f>'Sheet1 (3)'!H26</f>
        <v>0</v>
      </c>
      <c r="I30" s="200">
        <f>'Sheet1 (3)'!I26</f>
        <v>1907</v>
      </c>
      <c r="J30" s="200">
        <f>'Sheet1 (3)'!J26</f>
        <v>147</v>
      </c>
      <c r="K30" s="200">
        <f>'Sheet1 (3)'!K26</f>
        <v>2054</v>
      </c>
      <c r="L30" s="200">
        <f>'Sheet1 (3)'!L26</f>
        <v>2033</v>
      </c>
      <c r="M30" s="200">
        <f>'Sheet1 (3)'!M26</f>
        <v>3</v>
      </c>
      <c r="N30" s="200">
        <f>'Sheet1 (3)'!N26</f>
        <v>18</v>
      </c>
      <c r="O30" s="201">
        <v>56</v>
      </c>
      <c r="P30" s="202">
        <f t="shared" si="7"/>
        <v>0.32142857142857145</v>
      </c>
      <c r="Q30" s="107">
        <f t="shared" si="15"/>
        <v>1.4605647517039922E-3</v>
      </c>
      <c r="R30" s="119">
        <f>VLOOKUP(C30,'Sheet1 (3)'!C:P,14,0)</f>
        <v>1020952.7356870017</v>
      </c>
      <c r="S30" s="122">
        <f t="shared" si="16"/>
        <v>201.18463159000777</v>
      </c>
      <c r="T30" s="11" t="str">
        <f t="shared" si="9"/>
        <v>OK</v>
      </c>
      <c r="U30" s="11">
        <v>1661</v>
      </c>
      <c r="V30" s="11">
        <v>3</v>
      </c>
      <c r="W30" s="11" t="str">
        <f t="shared" si="10"/>
        <v>Ok</v>
      </c>
      <c r="X30" s="11" t="str">
        <f t="shared" si="11"/>
        <v>Ok</v>
      </c>
      <c r="Z30" s="11"/>
      <c r="AA30" s="25">
        <v>1598</v>
      </c>
      <c r="AB30" s="25">
        <f t="shared" si="12"/>
        <v>2054</v>
      </c>
      <c r="AC30" s="25">
        <f t="shared" ref="AC30" si="31">AB30-AA30</f>
        <v>456</v>
      </c>
      <c r="AD30" s="25" t="str">
        <f t="shared" ref="AD30:AD44" si="32">IF(AC30&lt;&gt;F30,"Not OK","Ok")</f>
        <v>Not OK</v>
      </c>
    </row>
    <row r="31" spans="1:32" ht="19" customHeight="1" x14ac:dyDescent="0.35">
      <c r="B31" s="382"/>
      <c r="C31" s="108" t="s">
        <v>81</v>
      </c>
      <c r="D31" s="203">
        <f>'Sheet1 (3)'!D27</f>
        <v>1</v>
      </c>
      <c r="E31" s="203">
        <f>'Sheet1 (3)'!E27</f>
        <v>0</v>
      </c>
      <c r="F31" s="203">
        <f>'Sheet1 (3)'!F27</f>
        <v>1</v>
      </c>
      <c r="G31" s="203">
        <f>'Sheet1 (3)'!G27</f>
        <v>4</v>
      </c>
      <c r="H31" s="203">
        <f>'Sheet1 (3)'!H27</f>
        <v>0</v>
      </c>
      <c r="I31" s="203">
        <f>'Sheet1 (3)'!I27</f>
        <v>367</v>
      </c>
      <c r="J31" s="203">
        <f>'Sheet1 (3)'!J27</f>
        <v>0</v>
      </c>
      <c r="K31" s="203">
        <f>'Sheet1 (3)'!K27</f>
        <v>367</v>
      </c>
      <c r="L31" s="203">
        <f>'Sheet1 (3)'!L27</f>
        <v>366</v>
      </c>
      <c r="M31" s="203">
        <f>'Sheet1 (3)'!M27</f>
        <v>0</v>
      </c>
      <c r="N31" s="203">
        <f>'Sheet1 (3)'!N27</f>
        <v>1</v>
      </c>
      <c r="O31" s="204">
        <v>23</v>
      </c>
      <c r="P31" s="205">
        <f t="shared" si="7"/>
        <v>4.3478260869565216E-2</v>
      </c>
      <c r="Q31" s="80">
        <f t="shared" si="15"/>
        <v>0</v>
      </c>
      <c r="R31" s="125">
        <f>VLOOKUP(C31,'Sheet1 (3)'!C:P,14,0)</f>
        <v>469537.67557841213</v>
      </c>
      <c r="S31" s="160">
        <f t="shared" si="16"/>
        <v>78.161991909999884</v>
      </c>
      <c r="T31" s="11" t="str">
        <f t="shared" si="9"/>
        <v>OK</v>
      </c>
      <c r="U31" s="11">
        <v>102</v>
      </c>
      <c r="V31" s="11">
        <v>0</v>
      </c>
      <c r="W31" s="11" t="str">
        <f t="shared" si="10"/>
        <v>Ok</v>
      </c>
      <c r="X31" s="11" t="str">
        <f t="shared" si="11"/>
        <v>Ok</v>
      </c>
      <c r="Z31" s="11"/>
    </row>
    <row r="32" spans="1:32" ht="19" customHeight="1" x14ac:dyDescent="0.35">
      <c r="B32" s="382"/>
      <c r="C32" s="108" t="s">
        <v>82</v>
      </c>
      <c r="D32" s="203">
        <f>'Sheet1 (3)'!D28</f>
        <v>0</v>
      </c>
      <c r="E32" s="203">
        <f>'Sheet1 (3)'!E28</f>
        <v>0</v>
      </c>
      <c r="F32" s="203">
        <f>'Sheet1 (3)'!F28</f>
        <v>0</v>
      </c>
      <c r="G32" s="203">
        <f>'Sheet1 (3)'!G28</f>
        <v>0</v>
      </c>
      <c r="H32" s="203">
        <f>'Sheet1 (3)'!H28</f>
        <v>0</v>
      </c>
      <c r="I32" s="203">
        <f>'Sheet1 (3)'!I28</f>
        <v>34</v>
      </c>
      <c r="J32" s="203">
        <f>'Sheet1 (3)'!J28</f>
        <v>0</v>
      </c>
      <c r="K32" s="203">
        <f>'Sheet1 (3)'!K28</f>
        <v>34</v>
      </c>
      <c r="L32" s="203">
        <f>'Sheet1 (3)'!L28</f>
        <v>33</v>
      </c>
      <c r="M32" s="203">
        <f>'Sheet1 (3)'!M28</f>
        <v>0</v>
      </c>
      <c r="N32" s="203">
        <f>'Sheet1 (3)'!N28</f>
        <v>1</v>
      </c>
      <c r="O32" s="204">
        <v>12</v>
      </c>
      <c r="P32" s="205">
        <f t="shared" si="7"/>
        <v>8.3333333333333329E-2</v>
      </c>
      <c r="Q32" s="80">
        <f t="shared" si="15"/>
        <v>0</v>
      </c>
      <c r="R32" s="125">
        <f>VLOOKUP(C32,'Sheet1 (3)'!C:P,14,0)</f>
        <v>265250.258077587</v>
      </c>
      <c r="S32" s="160">
        <f t="shared" si="16"/>
        <v>12.818083664240898</v>
      </c>
      <c r="T32" s="11" t="str">
        <f t="shared" si="9"/>
        <v>OK</v>
      </c>
      <c r="U32" s="11">
        <v>15</v>
      </c>
      <c r="V32" s="11">
        <v>0</v>
      </c>
      <c r="W32" s="11" t="str">
        <f t="shared" si="10"/>
        <v>Ok</v>
      </c>
      <c r="X32" s="11" t="str">
        <f t="shared" si="11"/>
        <v>Ok</v>
      </c>
      <c r="Z32" s="11"/>
    </row>
    <row r="33" spans="2:30" ht="19" customHeight="1" x14ac:dyDescent="0.35">
      <c r="B33" s="382"/>
      <c r="C33" s="292" t="s">
        <v>83</v>
      </c>
      <c r="D33" s="293">
        <f>'Sheet1 (3)'!D29</f>
        <v>6</v>
      </c>
      <c r="E33" s="293">
        <f>'Sheet1 (3)'!E29</f>
        <v>1</v>
      </c>
      <c r="F33" s="293">
        <f>'Sheet1 (3)'!F29</f>
        <v>7</v>
      </c>
      <c r="G33" s="293">
        <f>'Sheet1 (3)'!G29</f>
        <v>12</v>
      </c>
      <c r="H33" s="293">
        <f>'Sheet1 (3)'!H29</f>
        <v>0</v>
      </c>
      <c r="I33" s="293">
        <f>'Sheet1 (3)'!I29</f>
        <v>247</v>
      </c>
      <c r="J33" s="293">
        <f>'Sheet1 (3)'!J29</f>
        <v>41</v>
      </c>
      <c r="K33" s="293">
        <f>'Sheet1 (3)'!K29</f>
        <v>288</v>
      </c>
      <c r="L33" s="293">
        <f>'Sheet1 (3)'!L29</f>
        <v>273</v>
      </c>
      <c r="M33" s="293">
        <f>'Sheet1 (3)'!M29</f>
        <v>9</v>
      </c>
      <c r="N33" s="293">
        <f>'Sheet1 (3)'!N29</f>
        <v>6</v>
      </c>
      <c r="O33" s="294">
        <v>6</v>
      </c>
      <c r="P33" s="295">
        <f t="shared" si="7"/>
        <v>1</v>
      </c>
      <c r="Q33" s="82">
        <f t="shared" si="15"/>
        <v>3.125E-2</v>
      </c>
      <c r="R33" s="296">
        <f>VLOOKUP(C33,'Sheet1 (3)'!C:P,14,0)</f>
        <v>248010.56044110621</v>
      </c>
      <c r="S33" s="297">
        <f t="shared" si="16"/>
        <v>116.12408741295913</v>
      </c>
      <c r="T33" s="11" t="str">
        <f t="shared" si="9"/>
        <v>OK</v>
      </c>
      <c r="U33" s="11">
        <v>24</v>
      </c>
      <c r="V33" s="11">
        <v>0</v>
      </c>
      <c r="W33" s="11" t="str">
        <f t="shared" si="10"/>
        <v>Ok</v>
      </c>
      <c r="X33" s="11" t="str">
        <f t="shared" si="11"/>
        <v>Ok</v>
      </c>
      <c r="Z33" s="11"/>
    </row>
    <row r="34" spans="2:30" ht="19" customHeight="1" thickBot="1" x14ac:dyDescent="0.4">
      <c r="B34" s="382"/>
      <c r="C34" s="109" t="s">
        <v>107</v>
      </c>
      <c r="D34" s="298">
        <f>'Sheet1 (3)'!D30</f>
        <v>2</v>
      </c>
      <c r="E34" s="298">
        <f>'Sheet1 (3)'!E30</f>
        <v>0</v>
      </c>
      <c r="F34" s="298">
        <f>'Sheet1 (3)'!F30</f>
        <v>2</v>
      </c>
      <c r="G34" s="298">
        <f>'Sheet1 (3)'!G30</f>
        <v>3</v>
      </c>
      <c r="H34" s="298">
        <f>'Sheet1 (3)'!H30</f>
        <v>0</v>
      </c>
      <c r="I34" s="298">
        <f>'Sheet1 (3)'!I30</f>
        <v>189</v>
      </c>
      <c r="J34" s="298">
        <f>'Sheet1 (3)'!J30</f>
        <v>0</v>
      </c>
      <c r="K34" s="298">
        <f>'Sheet1 (3)'!K30</f>
        <v>189</v>
      </c>
      <c r="L34" s="298">
        <f>'Sheet1 (3)'!L30</f>
        <v>186</v>
      </c>
      <c r="M34" s="298">
        <f>'Sheet1 (3)'!M30</f>
        <v>0</v>
      </c>
      <c r="N34" s="293">
        <f>'Sheet1 (3)'!N30</f>
        <v>3</v>
      </c>
      <c r="O34" s="207">
        <v>20</v>
      </c>
      <c r="P34" s="208">
        <f t="shared" si="7"/>
        <v>0.15</v>
      </c>
      <c r="Q34" s="111">
        <f t="shared" si="15"/>
        <v>0</v>
      </c>
      <c r="R34" s="127">
        <f>VLOOKUP(C34,'Sheet1 (3)'!C:P,14,0)</f>
        <v>174025.86075197981</v>
      </c>
      <c r="S34" s="161">
        <f t="shared" si="16"/>
        <v>108.60454830294516</v>
      </c>
      <c r="T34" s="11"/>
      <c r="Z34" s="11"/>
    </row>
    <row r="35" spans="2:30" ht="19" customHeight="1" thickBot="1" x14ac:dyDescent="0.4">
      <c r="B35" s="383"/>
      <c r="C35" s="185" t="s">
        <v>97</v>
      </c>
      <c r="D35" s="186">
        <f>SUM(D30:D34)</f>
        <v>26</v>
      </c>
      <c r="E35" s="186">
        <f t="shared" ref="E35:N35" si="33">SUM(E30:E34)</f>
        <v>1</v>
      </c>
      <c r="F35" s="186">
        <f t="shared" si="33"/>
        <v>27</v>
      </c>
      <c r="G35" s="186">
        <f t="shared" si="33"/>
        <v>26</v>
      </c>
      <c r="H35" s="186">
        <f t="shared" si="33"/>
        <v>0</v>
      </c>
      <c r="I35" s="186">
        <f t="shared" si="33"/>
        <v>2744</v>
      </c>
      <c r="J35" s="186">
        <f t="shared" si="33"/>
        <v>188</v>
      </c>
      <c r="K35" s="186">
        <f t="shared" si="33"/>
        <v>2932</v>
      </c>
      <c r="L35" s="186">
        <f t="shared" si="33"/>
        <v>2891</v>
      </c>
      <c r="M35" s="186">
        <f t="shared" si="33"/>
        <v>12</v>
      </c>
      <c r="N35" s="314">
        <f t="shared" si="33"/>
        <v>29</v>
      </c>
      <c r="O35" s="186">
        <f>SUM(O30:O34)</f>
        <v>117</v>
      </c>
      <c r="P35" s="187">
        <f t="shared" si="7"/>
        <v>0.24786324786324787</v>
      </c>
      <c r="Q35" s="188">
        <f t="shared" si="15"/>
        <v>4.0927694406548429E-3</v>
      </c>
      <c r="R35" s="189">
        <v>6649881</v>
      </c>
      <c r="S35" s="190">
        <f t="shared" si="16"/>
        <v>44.09101456101245</v>
      </c>
      <c r="T35" s="11"/>
      <c r="Z35" s="11"/>
    </row>
    <row r="36" spans="2:30" ht="19" customHeight="1" x14ac:dyDescent="0.35">
      <c r="B36" s="378" t="s">
        <v>23</v>
      </c>
      <c r="C36" s="103" t="s">
        <v>87</v>
      </c>
      <c r="D36" s="172">
        <f>'Sheet1 (3)'!D31</f>
        <v>3</v>
      </c>
      <c r="E36" s="172">
        <f>'Sheet1 (3)'!E31</f>
        <v>6</v>
      </c>
      <c r="F36" s="172">
        <f>'Sheet1 (3)'!F31</f>
        <v>9</v>
      </c>
      <c r="G36" s="172">
        <f>'Sheet1 (3)'!G31</f>
        <v>2</v>
      </c>
      <c r="H36" s="172">
        <f>'Sheet1 (3)'!H31</f>
        <v>0</v>
      </c>
      <c r="I36" s="172">
        <f>'Sheet1 (3)'!I31</f>
        <v>354</v>
      </c>
      <c r="J36" s="172">
        <f>'Sheet1 (3)'!J31</f>
        <v>222</v>
      </c>
      <c r="K36" s="172">
        <f>'Sheet1 (3)'!K31</f>
        <v>576</v>
      </c>
      <c r="L36" s="172">
        <f>'Sheet1 (3)'!L31</f>
        <v>572</v>
      </c>
      <c r="M36" s="172">
        <f>'Sheet1 (3)'!M31</f>
        <v>1</v>
      </c>
      <c r="N36" s="172">
        <f>'Sheet1 (3)'!N31</f>
        <v>3</v>
      </c>
      <c r="O36" s="209">
        <v>12</v>
      </c>
      <c r="P36" s="210">
        <f t="shared" si="7"/>
        <v>0.25</v>
      </c>
      <c r="Q36" s="84">
        <f t="shared" si="15"/>
        <v>1.736111111111111E-3</v>
      </c>
      <c r="R36" s="126">
        <f>VLOOKUP(C36,'Sheet1 (3)'!C:P,14,0)</f>
        <v>116330.83416912338</v>
      </c>
      <c r="S36" s="162">
        <f t="shared" si="16"/>
        <v>495.13957680609695</v>
      </c>
      <c r="T36" s="11" t="str">
        <f t="shared" si="9"/>
        <v>OK</v>
      </c>
      <c r="U36" s="11">
        <v>78</v>
      </c>
      <c r="V36" s="11">
        <v>0</v>
      </c>
      <c r="W36" s="11" t="str">
        <f t="shared" si="10"/>
        <v>Ok</v>
      </c>
      <c r="X36" s="11" t="str">
        <f t="shared" si="11"/>
        <v>Ok</v>
      </c>
      <c r="Z36" s="11"/>
    </row>
    <row r="37" spans="2:30" ht="19" customHeight="1" x14ac:dyDescent="0.35">
      <c r="B37" s="379"/>
      <c r="C37" s="219" t="s">
        <v>99</v>
      </c>
      <c r="D37" s="212">
        <f>'Sheet1 (3)'!D32</f>
        <v>11</v>
      </c>
      <c r="E37" s="212">
        <f>'Sheet1 (3)'!E32</f>
        <v>1</v>
      </c>
      <c r="F37" s="212">
        <f>'Sheet1 (3)'!F32</f>
        <v>12</v>
      </c>
      <c r="G37" s="212">
        <f>'Sheet1 (3)'!G32</f>
        <v>11</v>
      </c>
      <c r="H37" s="212">
        <f>'Sheet1 (3)'!H32</f>
        <v>0</v>
      </c>
      <c r="I37" s="212">
        <f>'Sheet1 (3)'!I32</f>
        <v>305</v>
      </c>
      <c r="J37" s="212">
        <f>'Sheet1 (3)'!J32</f>
        <v>50</v>
      </c>
      <c r="K37" s="212">
        <f>'Sheet1 (3)'!K32</f>
        <v>355</v>
      </c>
      <c r="L37" s="212">
        <f>'Sheet1 (3)'!L32</f>
        <v>342</v>
      </c>
      <c r="M37" s="212">
        <f>'Sheet1 (3)'!M32</f>
        <v>0</v>
      </c>
      <c r="N37" s="212">
        <f>'Sheet1 (3)'!N32</f>
        <v>13</v>
      </c>
      <c r="O37" s="223">
        <v>15</v>
      </c>
      <c r="P37" s="224">
        <f t="shared" si="7"/>
        <v>0.8666666666666667</v>
      </c>
      <c r="Q37" s="220">
        <f t="shared" si="15"/>
        <v>0</v>
      </c>
      <c r="R37" s="221">
        <f>VLOOKUP(C37,'Sheet1 (3)'!C:P,14,0)</f>
        <v>195456.27773091197</v>
      </c>
      <c r="S37" s="222">
        <f t="shared" si="16"/>
        <v>181.62629725750463</v>
      </c>
      <c r="T37" s="11"/>
      <c r="Z37" s="11"/>
    </row>
    <row r="38" spans="2:30" ht="19" customHeight="1" thickBot="1" x14ac:dyDescent="0.4">
      <c r="B38" s="379"/>
      <c r="C38" s="313" t="s">
        <v>109</v>
      </c>
      <c r="D38" s="206">
        <f>'Sheet1 (3)'!D33</f>
        <v>0</v>
      </c>
      <c r="E38" s="206">
        <f>'Sheet1 (3)'!E33</f>
        <v>0</v>
      </c>
      <c r="F38" s="206">
        <f>'Sheet1 (3)'!F33</f>
        <v>0</v>
      </c>
      <c r="G38" s="206">
        <f>'Sheet1 (3)'!G33</f>
        <v>0</v>
      </c>
      <c r="H38" s="206">
        <f>'Sheet1 (3)'!H33</f>
        <v>0</v>
      </c>
      <c r="I38" s="206">
        <f>'Sheet1 (3)'!I33</f>
        <v>1</v>
      </c>
      <c r="J38" s="206">
        <f>'Sheet1 (3)'!J33</f>
        <v>5</v>
      </c>
      <c r="K38" s="206">
        <f>'Sheet1 (3)'!K33</f>
        <v>6</v>
      </c>
      <c r="L38" s="206">
        <f>'Sheet1 (3)'!L33</f>
        <v>6</v>
      </c>
      <c r="M38" s="206">
        <f>'Sheet1 (3)'!M33</f>
        <v>0</v>
      </c>
      <c r="N38" s="206">
        <f>'Sheet1 (3)'!N33</f>
        <v>0</v>
      </c>
      <c r="O38" s="207">
        <v>3</v>
      </c>
      <c r="P38" s="208">
        <f t="shared" si="7"/>
        <v>0</v>
      </c>
      <c r="Q38" s="111">
        <f t="shared" si="15"/>
        <v>0</v>
      </c>
      <c r="R38" s="127">
        <f>VLOOKUP(C38,'Sheet1 (3)'!C:P,14,0)</f>
        <v>217763.58413614001</v>
      </c>
      <c r="S38" s="161">
        <f t="shared" si="16"/>
        <v>2.7552816159789875</v>
      </c>
      <c r="T38" s="11" t="str">
        <f t="shared" si="9"/>
        <v>OK</v>
      </c>
      <c r="U38" s="11">
        <v>1</v>
      </c>
      <c r="V38" s="11">
        <v>0</v>
      </c>
      <c r="W38" s="11" t="str">
        <f t="shared" si="10"/>
        <v>Ok</v>
      </c>
      <c r="X38" s="11" t="str">
        <f t="shared" si="11"/>
        <v>Ok</v>
      </c>
      <c r="Z38" s="11"/>
    </row>
    <row r="39" spans="2:30" ht="19" customHeight="1" thickBot="1" x14ac:dyDescent="0.4">
      <c r="B39" s="380"/>
      <c r="C39" s="185" t="s">
        <v>98</v>
      </c>
      <c r="D39" s="186">
        <f>SUM(D36:D38)</f>
        <v>14</v>
      </c>
      <c r="E39" s="186">
        <f t="shared" ref="E39:O39" si="34">SUM(E36:E38)</f>
        <v>7</v>
      </c>
      <c r="F39" s="186">
        <f t="shared" si="34"/>
        <v>21</v>
      </c>
      <c r="G39" s="186">
        <f t="shared" si="34"/>
        <v>13</v>
      </c>
      <c r="H39" s="186">
        <f t="shared" si="34"/>
        <v>0</v>
      </c>
      <c r="I39" s="186">
        <f t="shared" si="34"/>
        <v>660</v>
      </c>
      <c r="J39" s="186">
        <f t="shared" si="34"/>
        <v>277</v>
      </c>
      <c r="K39" s="186">
        <f t="shared" si="34"/>
        <v>937</v>
      </c>
      <c r="L39" s="186">
        <f t="shared" si="34"/>
        <v>920</v>
      </c>
      <c r="M39" s="186">
        <f t="shared" si="34"/>
        <v>1</v>
      </c>
      <c r="N39" s="186">
        <f t="shared" si="34"/>
        <v>16</v>
      </c>
      <c r="O39" s="186">
        <f t="shared" si="34"/>
        <v>30</v>
      </c>
      <c r="P39" s="187">
        <f t="shared" si="7"/>
        <v>0.53333333333333333</v>
      </c>
      <c r="Q39" s="188">
        <f t="shared" si="15"/>
        <v>1.0672358591248667E-3</v>
      </c>
      <c r="R39" s="189">
        <v>2674787</v>
      </c>
      <c r="S39" s="190">
        <f t="shared" si="16"/>
        <v>35.030826753681694</v>
      </c>
      <c r="T39" s="11"/>
      <c r="Z39" s="11"/>
    </row>
    <row r="40" spans="2:30" ht="19" customHeight="1" x14ac:dyDescent="0.35">
      <c r="B40" s="378" t="s">
        <v>29</v>
      </c>
      <c r="C40" s="103" t="s">
        <v>115</v>
      </c>
      <c r="D40" s="172">
        <f>'Sheet1 (3)'!D34</f>
        <v>0</v>
      </c>
      <c r="E40" s="172">
        <f>'Sheet1 (3)'!E34</f>
        <v>0</v>
      </c>
      <c r="F40" s="172">
        <f>'Sheet1 (3)'!F34</f>
        <v>0</v>
      </c>
      <c r="G40" s="172">
        <f>'Sheet1 (3)'!G34</f>
        <v>0</v>
      </c>
      <c r="H40" s="172">
        <f>'Sheet1 (3)'!H34</f>
        <v>0</v>
      </c>
      <c r="I40" s="172">
        <f>'Sheet1 (3)'!I34</f>
        <v>22</v>
      </c>
      <c r="J40" s="172">
        <f>'Sheet1 (3)'!J34</f>
        <v>0</v>
      </c>
      <c r="K40" s="172">
        <f>'Sheet1 (3)'!K34</f>
        <v>22</v>
      </c>
      <c r="L40" s="172">
        <f>'Sheet1 (3)'!L34</f>
        <v>19</v>
      </c>
      <c r="M40" s="172">
        <f>'Sheet1 (3)'!M34</f>
        <v>3</v>
      </c>
      <c r="N40" s="172">
        <f>'Sheet1 (3)'!N34</f>
        <v>0</v>
      </c>
      <c r="O40" s="209">
        <v>5</v>
      </c>
      <c r="P40" s="210">
        <f t="shared" ref="P40:P43" si="35">N40/O40</f>
        <v>0</v>
      </c>
      <c r="Q40" s="84">
        <f t="shared" ref="Q40:Q43" si="36">M40/K40</f>
        <v>0.13636363636363635</v>
      </c>
      <c r="R40" s="126">
        <f>VLOOKUP(C40,'Sheet1 (3)'!C:P,14,0)</f>
        <v>116603.80734837931</v>
      </c>
      <c r="S40" s="162">
        <f t="shared" ref="S40:S43" si="37">(K40/R40)*100000</f>
        <v>18.867308452690743</v>
      </c>
      <c r="T40" s="11"/>
      <c r="Z40" s="11"/>
    </row>
    <row r="41" spans="2:30" ht="19" customHeight="1" x14ac:dyDescent="0.35">
      <c r="B41" s="379"/>
      <c r="C41" s="219" t="s">
        <v>114</v>
      </c>
      <c r="D41" s="172">
        <f>'Sheet1 (3)'!D35</f>
        <v>0</v>
      </c>
      <c r="E41" s="172">
        <f>'Sheet1 (3)'!E35</f>
        <v>0</v>
      </c>
      <c r="F41" s="172">
        <f>'Sheet1 (3)'!F35</f>
        <v>0</v>
      </c>
      <c r="G41" s="172">
        <f>'Sheet1 (3)'!G35</f>
        <v>0</v>
      </c>
      <c r="H41" s="172">
        <f>'Sheet1 (3)'!H35</f>
        <v>0</v>
      </c>
      <c r="I41" s="172">
        <f>'Sheet1 (3)'!I35</f>
        <v>1</v>
      </c>
      <c r="J41" s="172">
        <f>'Sheet1 (3)'!J35</f>
        <v>0</v>
      </c>
      <c r="K41" s="172">
        <f>'Sheet1 (3)'!K35</f>
        <v>1</v>
      </c>
      <c r="L41" s="172">
        <f>'Sheet1 (3)'!L35</f>
        <v>1</v>
      </c>
      <c r="M41" s="172">
        <f>'Sheet1 (3)'!M35</f>
        <v>0</v>
      </c>
      <c r="N41" s="172">
        <f>'Sheet1 (3)'!N35</f>
        <v>0</v>
      </c>
      <c r="O41" s="223">
        <v>5</v>
      </c>
      <c r="P41" s="224">
        <f t="shared" si="35"/>
        <v>0</v>
      </c>
      <c r="Q41" s="220">
        <f t="shared" si="36"/>
        <v>0</v>
      </c>
      <c r="R41" s="221">
        <f>VLOOKUP(C41,'Sheet1 (3)'!C:P,14,0)</f>
        <v>138715.4519827622</v>
      </c>
      <c r="S41" s="222">
        <f t="shared" si="37"/>
        <v>0.72090022106857088</v>
      </c>
      <c r="T41" s="11"/>
      <c r="Z41" s="11"/>
    </row>
    <row r="42" spans="2:30" ht="19" customHeight="1" thickBot="1" x14ac:dyDescent="0.4">
      <c r="B42" s="379"/>
      <c r="C42" s="336" t="s">
        <v>116</v>
      </c>
      <c r="D42" s="206">
        <f>'Sheet1 (3)'!D36</f>
        <v>1</v>
      </c>
      <c r="E42" s="174">
        <f>'Sheet1 (3)'!E36</f>
        <v>1</v>
      </c>
      <c r="F42" s="174">
        <f>'Sheet1 (3)'!F36</f>
        <v>2</v>
      </c>
      <c r="G42" s="174">
        <f>'Sheet1 (3)'!G36</f>
        <v>1</v>
      </c>
      <c r="H42" s="174">
        <f>'Sheet1 (3)'!H36</f>
        <v>0</v>
      </c>
      <c r="I42" s="174">
        <f>'Sheet1 (3)'!I36</f>
        <v>10</v>
      </c>
      <c r="J42" s="174">
        <f>'Sheet1 (3)'!J36</f>
        <v>9</v>
      </c>
      <c r="K42" s="174">
        <f>'Sheet1 (3)'!K36</f>
        <v>19</v>
      </c>
      <c r="L42" s="174">
        <f>'Sheet1 (3)'!L36</f>
        <v>17</v>
      </c>
      <c r="M42" s="174">
        <f>'Sheet1 (3)'!M36</f>
        <v>0</v>
      </c>
      <c r="N42" s="335">
        <f>'Sheet1 (3)'!N36</f>
        <v>2</v>
      </c>
      <c r="O42" s="207">
        <v>20</v>
      </c>
      <c r="P42" s="208">
        <f t="shared" si="35"/>
        <v>0.1</v>
      </c>
      <c r="Q42" s="111">
        <f t="shared" si="36"/>
        <v>0</v>
      </c>
      <c r="R42" s="127">
        <f>VLOOKUP(C42,'Sheet1 (3)'!C:P,14,0)</f>
        <v>518856.33563500224</v>
      </c>
      <c r="S42" s="161">
        <f t="shared" si="37"/>
        <v>3.6618999702002006</v>
      </c>
      <c r="T42" s="11"/>
      <c r="Z42" s="11"/>
    </row>
    <row r="43" spans="2:30" ht="19" customHeight="1" thickBot="1" x14ac:dyDescent="0.4">
      <c r="B43" s="380"/>
      <c r="C43" s="185" t="s">
        <v>113</v>
      </c>
      <c r="D43" s="334">
        <f>SUM(D40:D42)</f>
        <v>1</v>
      </c>
      <c r="E43" s="334">
        <f t="shared" ref="E43:O43" si="38">SUM(E40:E42)</f>
        <v>1</v>
      </c>
      <c r="F43" s="334">
        <f t="shared" si="38"/>
        <v>2</v>
      </c>
      <c r="G43" s="334">
        <f t="shared" si="38"/>
        <v>1</v>
      </c>
      <c r="H43" s="334">
        <f t="shared" si="38"/>
        <v>0</v>
      </c>
      <c r="I43" s="334">
        <f t="shared" si="38"/>
        <v>33</v>
      </c>
      <c r="J43" s="334">
        <f t="shared" si="38"/>
        <v>9</v>
      </c>
      <c r="K43" s="334">
        <f t="shared" si="38"/>
        <v>42</v>
      </c>
      <c r="L43" s="334">
        <f t="shared" si="38"/>
        <v>37</v>
      </c>
      <c r="M43" s="334">
        <f t="shared" si="38"/>
        <v>3</v>
      </c>
      <c r="N43" s="334">
        <f t="shared" si="38"/>
        <v>2</v>
      </c>
      <c r="O43" s="186">
        <f t="shared" si="38"/>
        <v>30</v>
      </c>
      <c r="P43" s="187">
        <f t="shared" si="35"/>
        <v>6.6666666666666666E-2</v>
      </c>
      <c r="Q43" s="188">
        <f t="shared" si="36"/>
        <v>7.1428571428571425E-2</v>
      </c>
      <c r="R43" s="189">
        <v>2674787</v>
      </c>
      <c r="S43" s="190">
        <f t="shared" si="37"/>
        <v>1.5702184884254335</v>
      </c>
      <c r="T43" s="11"/>
      <c r="Z43" s="11"/>
    </row>
    <row r="44" spans="2:30" ht="16" thickBot="1" x14ac:dyDescent="0.4">
      <c r="B44" s="43"/>
      <c r="C44" s="85" t="s">
        <v>11</v>
      </c>
      <c r="D44" s="86">
        <f>D39+D35+D29+D23+D18+D7+D43</f>
        <v>83</v>
      </c>
      <c r="E44" s="86">
        <f t="shared" ref="E44:O44" si="39">E39+E35+E29+E23+E18+E7+E43</f>
        <v>16</v>
      </c>
      <c r="F44" s="86">
        <f t="shared" si="39"/>
        <v>99</v>
      </c>
      <c r="G44" s="86">
        <f t="shared" si="39"/>
        <v>82</v>
      </c>
      <c r="H44" s="86">
        <f t="shared" si="39"/>
        <v>0</v>
      </c>
      <c r="I44" s="86">
        <f t="shared" si="39"/>
        <v>6628</v>
      </c>
      <c r="J44" s="86">
        <f t="shared" si="39"/>
        <v>2537</v>
      </c>
      <c r="K44" s="86">
        <f t="shared" si="39"/>
        <v>9165</v>
      </c>
      <c r="L44" s="86">
        <f t="shared" si="39"/>
        <v>9020</v>
      </c>
      <c r="M44" s="86">
        <f t="shared" si="39"/>
        <v>25</v>
      </c>
      <c r="N44" s="86">
        <f t="shared" si="39"/>
        <v>119</v>
      </c>
      <c r="O44" s="211">
        <f t="shared" si="39"/>
        <v>563</v>
      </c>
      <c r="P44" s="87">
        <f>N44/O44</f>
        <v>0.21136767317939609</v>
      </c>
      <c r="Q44" s="87">
        <f t="shared" si="15"/>
        <v>2.7277686852154939E-3</v>
      </c>
      <c r="R44" s="117">
        <v>33244414</v>
      </c>
      <c r="S44" s="118">
        <f>(K44/R44)*100000</f>
        <v>27.568541289372703</v>
      </c>
      <c r="T44" s="11" t="str">
        <f t="shared" si="9"/>
        <v>NOT OK</v>
      </c>
      <c r="U44" s="11">
        <f>SUM(U8:U30)</f>
        <v>3189</v>
      </c>
      <c r="V44" s="11">
        <f>SUM(V8:V30)</f>
        <v>10</v>
      </c>
      <c r="W44" s="11" t="str">
        <f t="shared" ref="W44" si="40">IF(I44-U44&lt;0,"Not OK","Ok")</f>
        <v>Ok</v>
      </c>
      <c r="X44" s="11" t="str">
        <f t="shared" ref="X44" si="41">IF(M44-V44&lt;0,"Not OK","Ok")</f>
        <v>Ok</v>
      </c>
      <c r="AA44" s="25">
        <f>SUM(AA8:AA30)</f>
        <v>1646</v>
      </c>
      <c r="AB44" s="25">
        <f>SUM(AB8:AB30)</f>
        <v>2157</v>
      </c>
      <c r="AC44" s="25">
        <f>SUM(AC8:AC30)</f>
        <v>511</v>
      </c>
      <c r="AD44" s="25" t="str">
        <f t="shared" si="32"/>
        <v>Not OK</v>
      </c>
    </row>
    <row r="46" spans="2:30" ht="15.5" x14ac:dyDescent="0.35">
      <c r="B46" s="12"/>
      <c r="C46" s="227" t="s">
        <v>101</v>
      </c>
      <c r="E46" s="13"/>
      <c r="G46" s="13"/>
      <c r="H46" s="14"/>
    </row>
    <row r="47" spans="2:30" x14ac:dyDescent="0.35">
      <c r="F47" s="14"/>
    </row>
  </sheetData>
  <autoFilter ref="AA3:AD44"/>
  <mergeCells count="19">
    <mergeCell ref="B40:B43"/>
    <mergeCell ref="B19:B23"/>
    <mergeCell ref="B24:B29"/>
    <mergeCell ref="B30:B35"/>
    <mergeCell ref="B4:B7"/>
    <mergeCell ref="B36:B39"/>
    <mergeCell ref="B8:B18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</mergeCells>
  <conditionalFormatting sqref="T8:T44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2 Y10:Z18 Y19:Y22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44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3:Z43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D29:O2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393" t="s">
        <v>41</v>
      </c>
      <c r="C2" s="387" t="s">
        <v>30</v>
      </c>
      <c r="D2" s="395" t="s">
        <v>1</v>
      </c>
      <c r="E2" s="396"/>
      <c r="F2" s="396"/>
      <c r="G2" s="396"/>
      <c r="H2" s="397"/>
      <c r="I2" s="395" t="s">
        <v>2</v>
      </c>
      <c r="J2" s="396"/>
      <c r="K2" s="396"/>
      <c r="L2" s="396"/>
      <c r="M2" s="397"/>
      <c r="N2" s="387" t="s">
        <v>3</v>
      </c>
      <c r="O2" s="389" t="s">
        <v>4</v>
      </c>
    </row>
    <row r="3" spans="2:15" ht="27" customHeight="1" x14ac:dyDescent="0.35">
      <c r="B3" s="394"/>
      <c r="C3" s="388"/>
      <c r="D3" s="52" t="s">
        <v>5</v>
      </c>
      <c r="E3" s="52" t="s">
        <v>75</v>
      </c>
      <c r="F3" s="52" t="s">
        <v>40</v>
      </c>
      <c r="G3" s="52" t="s">
        <v>6</v>
      </c>
      <c r="H3" s="52" t="s">
        <v>7</v>
      </c>
      <c r="I3" s="52" t="s">
        <v>5</v>
      </c>
      <c r="J3" s="52" t="s">
        <v>75</v>
      </c>
      <c r="K3" s="52" t="s">
        <v>40</v>
      </c>
      <c r="L3" s="52" t="s">
        <v>6</v>
      </c>
      <c r="M3" s="52" t="s">
        <v>7</v>
      </c>
      <c r="N3" s="388"/>
      <c r="O3" s="390"/>
    </row>
    <row r="4" spans="2:15" x14ac:dyDescent="0.35">
      <c r="B4" s="391" t="s">
        <v>25</v>
      </c>
      <c r="C4" s="54" t="s">
        <v>76</v>
      </c>
      <c r="D4" s="53">
        <v>1</v>
      </c>
      <c r="E4" s="53">
        <v>0</v>
      </c>
      <c r="F4" s="53">
        <f>SUM(D4:E4)</f>
        <v>1</v>
      </c>
      <c r="G4" s="53">
        <v>3</v>
      </c>
      <c r="H4" s="53">
        <v>0</v>
      </c>
      <c r="I4" s="53">
        <v>7</v>
      </c>
      <c r="J4" s="53">
        <v>0</v>
      </c>
      <c r="K4" s="53">
        <f>SUM(I4:J4)</f>
        <v>7</v>
      </c>
      <c r="L4" s="53">
        <v>6</v>
      </c>
      <c r="M4" s="53">
        <v>0</v>
      </c>
      <c r="N4" s="53">
        <v>1</v>
      </c>
      <c r="O4" s="59">
        <f t="shared" ref="O4:O5" si="0">M4/K4</f>
        <v>0</v>
      </c>
    </row>
    <row r="5" spans="2:15" ht="15" thickBot="1" x14ac:dyDescent="0.4">
      <c r="B5" s="392"/>
      <c r="C5" s="60" t="s">
        <v>77</v>
      </c>
      <c r="D5" s="53">
        <v>3</v>
      </c>
      <c r="E5" s="53">
        <v>0</v>
      </c>
      <c r="F5" s="53">
        <f t="shared" ref="F5" si="1">SUM(D5:E5)</f>
        <v>3</v>
      </c>
      <c r="G5" s="53">
        <v>2</v>
      </c>
      <c r="H5" s="53">
        <v>0</v>
      </c>
      <c r="I5" s="53">
        <v>28</v>
      </c>
      <c r="J5" s="53">
        <v>0</v>
      </c>
      <c r="K5" s="53">
        <f t="shared" ref="K5" si="2">SUM(I5:J5)</f>
        <v>28</v>
      </c>
      <c r="L5" s="53">
        <v>26</v>
      </c>
      <c r="M5" s="53">
        <v>0</v>
      </c>
      <c r="N5" s="53">
        <v>2</v>
      </c>
      <c r="O5" s="59">
        <f t="shared" si="0"/>
        <v>0</v>
      </c>
    </row>
    <row r="6" spans="2:15" ht="16" thickBot="1" x14ac:dyDescent="0.4">
      <c r="B6" s="55"/>
      <c r="C6" s="56" t="s">
        <v>11</v>
      </c>
      <c r="D6" s="57">
        <f t="shared" ref="D6:N6" si="3">SUM(D4:D5)</f>
        <v>4</v>
      </c>
      <c r="E6" s="57">
        <f t="shared" si="3"/>
        <v>0</v>
      </c>
      <c r="F6" s="57">
        <f t="shared" si="3"/>
        <v>4</v>
      </c>
      <c r="G6" s="57">
        <f t="shared" si="3"/>
        <v>5</v>
      </c>
      <c r="H6" s="57">
        <f t="shared" si="3"/>
        <v>0</v>
      </c>
      <c r="I6" s="57">
        <f t="shared" si="3"/>
        <v>35</v>
      </c>
      <c r="J6" s="57">
        <f t="shared" si="3"/>
        <v>0</v>
      </c>
      <c r="K6" s="57">
        <f t="shared" si="3"/>
        <v>35</v>
      </c>
      <c r="L6" s="57">
        <f t="shared" si="3"/>
        <v>32</v>
      </c>
      <c r="M6" s="57">
        <f t="shared" si="3"/>
        <v>0</v>
      </c>
      <c r="N6" s="57">
        <f t="shared" si="3"/>
        <v>3</v>
      </c>
      <c r="O6" s="58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398" t="s">
        <v>0</v>
      </c>
      <c r="C4" s="400" t="s">
        <v>1</v>
      </c>
      <c r="D4" s="401"/>
      <c r="E4" s="402"/>
      <c r="F4" s="403" t="s">
        <v>2</v>
      </c>
      <c r="G4" s="404"/>
      <c r="H4" s="405"/>
      <c r="I4" s="406" t="s">
        <v>3</v>
      </c>
      <c r="J4" s="408" t="s">
        <v>4</v>
      </c>
    </row>
    <row r="5" spans="2:10" ht="15.5" x14ac:dyDescent="0.35">
      <c r="B5" s="399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07"/>
      <c r="J5" s="409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02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2023-01-12T09:05:37Z</dcterms:created>
  <dcterms:modified xsi:type="dcterms:W3CDTF">2024-01-12T17:01:49Z</dcterms:modified>
</cp:coreProperties>
</file>