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/>
  </bookViews>
  <sheets>
    <sheet name="Sheet1 (3)" sheetId="4" r:id="rId1"/>
    <sheet name="Week 0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(3)'!$Y$3:$AB$38</definedName>
    <definedName name="_xlnm._FilterDatabase" localSheetId="3" hidden="1">'Taxa Ocup Camas'!$AA$3:$AD$45</definedName>
    <definedName name="_xlnm._FilterDatabase" localSheetId="1" hidden="1">'Week 02'!$U$2:$V$26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0" l="1"/>
  <c r="K38" i="4"/>
  <c r="K23" i="10"/>
  <c r="K18" i="10"/>
  <c r="K7" i="10"/>
  <c r="K36" i="10"/>
  <c r="K40" i="10"/>
  <c r="K4" i="10"/>
  <c r="K5" i="10"/>
  <c r="K6" i="10"/>
  <c r="K45" i="10" l="1"/>
  <c r="R25" i="7"/>
  <c r="S25" i="7"/>
  <c r="R24" i="7"/>
  <c r="S24" i="7"/>
  <c r="N29" i="10"/>
  <c r="P29" i="10" s="1"/>
  <c r="M29" i="10"/>
  <c r="L29" i="10"/>
  <c r="J29" i="10"/>
  <c r="I29" i="10"/>
  <c r="H29" i="10"/>
  <c r="G29" i="10"/>
  <c r="E29" i="10"/>
  <c r="D29" i="10"/>
  <c r="R29" i="10"/>
  <c r="K25" i="4"/>
  <c r="Q25" i="4" s="1"/>
  <c r="F25" i="4"/>
  <c r="O25" i="4" l="1"/>
  <c r="E41" i="10" l="1"/>
  <c r="G41" i="10"/>
  <c r="H41" i="10"/>
  <c r="I41" i="10"/>
  <c r="J41" i="10"/>
  <c r="L41" i="10"/>
  <c r="M41" i="10"/>
  <c r="N41" i="10"/>
  <c r="P41" i="10" s="1"/>
  <c r="E42" i="10"/>
  <c r="G42" i="10"/>
  <c r="H42" i="10"/>
  <c r="I42" i="10"/>
  <c r="J42" i="10"/>
  <c r="L42" i="10"/>
  <c r="M42" i="10"/>
  <c r="N42" i="10"/>
  <c r="P42" i="10" s="1"/>
  <c r="E43" i="10"/>
  <c r="E44" i="10" s="1"/>
  <c r="G43" i="10"/>
  <c r="H43" i="10"/>
  <c r="I43" i="10"/>
  <c r="J43" i="10"/>
  <c r="L43" i="10"/>
  <c r="M43" i="10"/>
  <c r="N43" i="10"/>
  <c r="P43" i="10" s="1"/>
  <c r="D42" i="10"/>
  <c r="D43" i="10"/>
  <c r="D41" i="10"/>
  <c r="O44" i="10"/>
  <c r="R43" i="10"/>
  <c r="R42" i="10"/>
  <c r="R41" i="10"/>
  <c r="G6" i="6"/>
  <c r="F6" i="6"/>
  <c r="D6" i="6"/>
  <c r="S33" i="7"/>
  <c r="R33" i="7"/>
  <c r="S32" i="7"/>
  <c r="R32" i="7"/>
  <c r="S31" i="7"/>
  <c r="R31" i="7"/>
  <c r="E38" i="4"/>
  <c r="G38" i="4"/>
  <c r="H38" i="4"/>
  <c r="I38" i="4"/>
  <c r="J38" i="4"/>
  <c r="L38" i="4"/>
  <c r="M38" i="4"/>
  <c r="N38" i="4"/>
  <c r="D38" i="4"/>
  <c r="K37" i="4"/>
  <c r="F37" i="4"/>
  <c r="F43" i="10" s="1"/>
  <c r="K36" i="4"/>
  <c r="Q36" i="4" s="1"/>
  <c r="F36" i="4"/>
  <c r="F42" i="10" s="1"/>
  <c r="K35" i="4"/>
  <c r="F35" i="4"/>
  <c r="F41" i="10" s="1"/>
  <c r="E37" i="7"/>
  <c r="D37" i="7"/>
  <c r="F37" i="7"/>
  <c r="G44" i="10" l="1"/>
  <c r="D44" i="10"/>
  <c r="O35" i="4"/>
  <c r="R35" i="4"/>
  <c r="O37" i="4"/>
  <c r="R37" i="4"/>
  <c r="O36" i="4"/>
  <c r="R36" i="4"/>
  <c r="J44" i="10"/>
  <c r="L44" i="10"/>
  <c r="N44" i="10"/>
  <c r="Q37" i="4"/>
  <c r="I44" i="10"/>
  <c r="K43" i="10"/>
  <c r="Q43" i="10" s="1"/>
  <c r="Q35" i="4"/>
  <c r="C6" i="6"/>
  <c r="K42" i="10"/>
  <c r="Q42" i="10" s="1"/>
  <c r="K41" i="10"/>
  <c r="Q41" i="10" s="1"/>
  <c r="M44" i="10"/>
  <c r="F44" i="10"/>
  <c r="H44" i="10"/>
  <c r="P44" i="10"/>
  <c r="E6" i="6"/>
  <c r="F4" i="4"/>
  <c r="U24" i="4"/>
  <c r="V24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22" i="10"/>
  <c r="R21" i="10"/>
  <c r="R20" i="10"/>
  <c r="R19" i="10"/>
  <c r="R39" i="10"/>
  <c r="R38" i="10"/>
  <c r="R37" i="10"/>
  <c r="R35" i="10"/>
  <c r="R34" i="10"/>
  <c r="R33" i="10"/>
  <c r="R32" i="10"/>
  <c r="R31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S43" i="10"/>
  <c r="K44" i="10"/>
  <c r="S44" i="10" s="1"/>
  <c r="S41" i="10"/>
  <c r="S34" i="7"/>
  <c r="S30" i="7"/>
  <c r="S29" i="7"/>
  <c r="S28" i="7"/>
  <c r="S27" i="7"/>
  <c r="S26" i="7"/>
  <c r="S23" i="7"/>
  <c r="Q44" i="10" l="1"/>
  <c r="D27" i="10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30" i="10"/>
  <c r="R23" i="7"/>
  <c r="K24" i="4"/>
  <c r="F24" i="4"/>
  <c r="F27" i="10" s="1"/>
  <c r="Q24" i="4" l="1"/>
  <c r="R24" i="4"/>
  <c r="O24" i="4"/>
  <c r="N35" i="10" l="1"/>
  <c r="O36" i="10" l="1"/>
  <c r="G11" i="6"/>
  <c r="S36" i="7" l="1"/>
  <c r="R36" i="7"/>
  <c r="S35" i="7"/>
  <c r="R35" i="7"/>
  <c r="R34" i="7"/>
  <c r="R30" i="7"/>
  <c r="R29" i="7"/>
  <c r="R28" i="7"/>
  <c r="R27" i="7"/>
  <c r="R26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5" i="10"/>
  <c r="M35" i="10"/>
  <c r="L35" i="10"/>
  <c r="J35" i="10"/>
  <c r="I35" i="10"/>
  <c r="H35" i="10"/>
  <c r="G35" i="10"/>
  <c r="E35" i="10"/>
  <c r="D35" i="10"/>
  <c r="F10" i="6" l="1"/>
  <c r="D10" i="6"/>
  <c r="F11" i="6"/>
  <c r="F31" i="4"/>
  <c r="F35" i="10" s="1"/>
  <c r="F32" i="4"/>
  <c r="K31" i="4" l="1"/>
  <c r="R31" i="4" s="1"/>
  <c r="K32" i="4"/>
  <c r="G37" i="7"/>
  <c r="P27" i="10"/>
  <c r="R32" i="4" l="1"/>
  <c r="O31" i="4"/>
  <c r="Q31" i="4"/>
  <c r="F26" i="4"/>
  <c r="F28" i="10" s="1"/>
  <c r="K26" i="4"/>
  <c r="S28" i="10" l="1"/>
  <c r="R26" i="4"/>
  <c r="S35" i="10"/>
  <c r="Q35" i="10"/>
  <c r="O26" i="4"/>
  <c r="Q26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4" i="4" l="1"/>
  <c r="F33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S5" i="10"/>
  <c r="Q5" i="4"/>
  <c r="Q5" i="10" l="1"/>
  <c r="K33" i="4"/>
  <c r="R33" i="4" l="1"/>
  <c r="N37" i="7"/>
  <c r="O37" i="7"/>
  <c r="K37" i="7"/>
  <c r="L37" i="7"/>
  <c r="P37" i="7"/>
  <c r="M37" i="7"/>
  <c r="Q37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8" i="4"/>
  <c r="U38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S6" i="10"/>
  <c r="O6" i="4"/>
  <c r="Q4" i="10"/>
  <c r="E3" i="6"/>
  <c r="Q4" i="4"/>
  <c r="O4" i="4"/>
  <c r="F7" i="10" l="1"/>
  <c r="R3" i="7"/>
  <c r="Q6" i="10"/>
  <c r="S4" i="10"/>
  <c r="E38" i="10"/>
  <c r="G38" i="10"/>
  <c r="H38" i="10"/>
  <c r="I38" i="10"/>
  <c r="J38" i="10"/>
  <c r="L38" i="10"/>
  <c r="M38" i="10"/>
  <c r="N38" i="10"/>
  <c r="P38" i="10" s="1"/>
  <c r="D38" i="10"/>
  <c r="S7" i="10" l="1"/>
  <c r="Q7" i="10"/>
  <c r="F38" i="10" l="1"/>
  <c r="Q33" i="4"/>
  <c r="O33" i="4"/>
  <c r="E37" i="10"/>
  <c r="G37" i="10"/>
  <c r="H37" i="10"/>
  <c r="I37" i="10"/>
  <c r="J37" i="10"/>
  <c r="L37" i="10"/>
  <c r="M37" i="10"/>
  <c r="N37" i="10"/>
  <c r="E39" i="10"/>
  <c r="G39" i="10"/>
  <c r="H39" i="10"/>
  <c r="I39" i="10"/>
  <c r="J39" i="10"/>
  <c r="L39" i="10"/>
  <c r="M39" i="10"/>
  <c r="N39" i="10"/>
  <c r="D39" i="10"/>
  <c r="D37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E34" i="10"/>
  <c r="G34" i="10"/>
  <c r="H34" i="10"/>
  <c r="I34" i="10"/>
  <c r="J34" i="10"/>
  <c r="L34" i="10"/>
  <c r="M34" i="10"/>
  <c r="N34" i="10"/>
  <c r="D34" i="10"/>
  <c r="D33" i="10"/>
  <c r="D32" i="10"/>
  <c r="D31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30" i="10" l="1"/>
  <c r="N30" i="10"/>
  <c r="L30" i="10"/>
  <c r="J30" i="10"/>
  <c r="I30" i="10"/>
  <c r="H30" i="10"/>
  <c r="G30" i="10"/>
  <c r="E30" i="10"/>
  <c r="D30" i="10"/>
  <c r="M36" i="10"/>
  <c r="L36" i="10"/>
  <c r="N36" i="10"/>
  <c r="H36" i="10"/>
  <c r="J36" i="10"/>
  <c r="I36" i="10"/>
  <c r="G36" i="10"/>
  <c r="E36" i="10"/>
  <c r="D36" i="10"/>
  <c r="S38" i="10"/>
  <c r="Q38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5" i="10"/>
  <c r="V45" i="10"/>
  <c r="U45" i="10"/>
  <c r="O40" i="10"/>
  <c r="N40" i="10"/>
  <c r="M40" i="10"/>
  <c r="L40" i="10"/>
  <c r="J40" i="10"/>
  <c r="I40" i="10"/>
  <c r="H40" i="10"/>
  <c r="G40" i="10"/>
  <c r="E40" i="10"/>
  <c r="D40" i="10"/>
  <c r="X39" i="10"/>
  <c r="W39" i="10"/>
  <c r="P39" i="10"/>
  <c r="X37" i="10"/>
  <c r="W37" i="10"/>
  <c r="P37" i="10"/>
  <c r="X34" i="10"/>
  <c r="W34" i="10"/>
  <c r="P34" i="10"/>
  <c r="X33" i="10"/>
  <c r="W33" i="10"/>
  <c r="P33" i="10"/>
  <c r="X32" i="10"/>
  <c r="W32" i="10"/>
  <c r="P32" i="10"/>
  <c r="X31" i="10"/>
  <c r="W31" i="10"/>
  <c r="P31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O45" i="10" l="1"/>
  <c r="P30" i="10"/>
  <c r="P23" i="10"/>
  <c r="P36" i="10"/>
  <c r="N18" i="10"/>
  <c r="P18" i="10" s="1"/>
  <c r="P8" i="10"/>
  <c r="H18" i="10"/>
  <c r="H45" i="10" s="1"/>
  <c r="I18" i="10"/>
  <c r="W8" i="10"/>
  <c r="G18" i="10"/>
  <c r="G45" i="10" s="1"/>
  <c r="J18" i="10"/>
  <c r="J45" i="10" s="1"/>
  <c r="E18" i="10"/>
  <c r="E45" i="10" s="1"/>
  <c r="L18" i="10"/>
  <c r="L45" i="10" s="1"/>
  <c r="M18" i="10"/>
  <c r="M45" i="10" s="1"/>
  <c r="D18" i="10"/>
  <c r="D45" i="10" s="1"/>
  <c r="P40" i="10"/>
  <c r="N45" i="10" l="1"/>
  <c r="P45" i="10" s="1"/>
  <c r="I45" i="10"/>
  <c r="W45" i="10" s="1"/>
  <c r="X45" i="10"/>
  <c r="K15" i="4" l="1"/>
  <c r="R15" i="4" s="1"/>
  <c r="F15" i="4"/>
  <c r="F16" i="10" l="1"/>
  <c r="Q15" i="4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D11" i="6" l="1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4" i="4"/>
  <c r="H4" i="6"/>
  <c r="G4" i="6"/>
  <c r="F4" i="6"/>
  <c r="D4" i="6"/>
  <c r="R34" i="4" l="1"/>
  <c r="F39" i="10"/>
  <c r="F37" i="10"/>
  <c r="O34" i="4"/>
  <c r="Q34" i="4"/>
  <c r="O32" i="4"/>
  <c r="Q32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7" i="4"/>
  <c r="K28" i="4"/>
  <c r="R28" i="4" s="1"/>
  <c r="K29" i="4"/>
  <c r="R29" i="4" s="1"/>
  <c r="K30" i="4"/>
  <c r="R30" i="4" s="1"/>
  <c r="R27" i="4" l="1"/>
  <c r="C11" i="6"/>
  <c r="F40" i="10"/>
  <c r="C10" i="6"/>
  <c r="T22" i="10"/>
  <c r="S19" i="10"/>
  <c r="S20" i="10"/>
  <c r="T26" i="10"/>
  <c r="Q27" i="4"/>
  <c r="Q30" i="4"/>
  <c r="Q29" i="4"/>
  <c r="Q28" i="4"/>
  <c r="T37" i="10"/>
  <c r="S37" i="10"/>
  <c r="Q37" i="10"/>
  <c r="Q39" i="10"/>
  <c r="S39" i="10"/>
  <c r="T39" i="10"/>
  <c r="Q21" i="4"/>
  <c r="Q23" i="4"/>
  <c r="Q20" i="4"/>
  <c r="Q18" i="4"/>
  <c r="Q17" i="4"/>
  <c r="O12" i="4"/>
  <c r="O16" i="4"/>
  <c r="F12" i="4"/>
  <c r="F16" i="4"/>
  <c r="K7" i="4"/>
  <c r="R7" i="4" s="1"/>
  <c r="S29" i="10" l="1"/>
  <c r="Q29" i="10"/>
  <c r="R38" i="4"/>
  <c r="Q30" i="10"/>
  <c r="T24" i="10"/>
  <c r="T19" i="10"/>
  <c r="Q24" i="10"/>
  <c r="S24" i="10"/>
  <c r="F17" i="10"/>
  <c r="F13" i="10"/>
  <c r="T20" i="10"/>
  <c r="Q20" i="10"/>
  <c r="S23" i="10"/>
  <c r="S22" i="10"/>
  <c r="Q22" i="10"/>
  <c r="Q19" i="10"/>
  <c r="S26" i="10"/>
  <c r="Q26" i="10"/>
  <c r="S32" i="10"/>
  <c r="T32" i="10"/>
  <c r="Q32" i="10"/>
  <c r="Q34" i="10"/>
  <c r="T34" i="10"/>
  <c r="S34" i="10"/>
  <c r="S33" i="10"/>
  <c r="T33" i="10"/>
  <c r="Q33" i="10"/>
  <c r="T31" i="10"/>
  <c r="Q31" i="10"/>
  <c r="AB31" i="10"/>
  <c r="S31" i="10"/>
  <c r="S25" i="10"/>
  <c r="Q25" i="10"/>
  <c r="T25" i="10"/>
  <c r="C4" i="6"/>
  <c r="Q40" i="10"/>
  <c r="S40" i="10"/>
  <c r="Q23" i="10" l="1"/>
  <c r="S30" i="10"/>
  <c r="AC31" i="10"/>
  <c r="AB45" i="10"/>
  <c r="S36" i="10"/>
  <c r="Q36" i="10"/>
  <c r="Q8" i="10"/>
  <c r="S8" i="10"/>
  <c r="T8" i="10"/>
  <c r="O23" i="4"/>
  <c r="F23" i="4"/>
  <c r="F26" i="10" l="1"/>
  <c r="AC45" i="10"/>
  <c r="S18" i="10"/>
  <c r="Q18" i="10"/>
  <c r="O30" i="4"/>
  <c r="O29" i="4"/>
  <c r="O28" i="4"/>
  <c r="F28" i="4"/>
  <c r="F29" i="4"/>
  <c r="F30" i="4"/>
  <c r="F33" i="10" l="1"/>
  <c r="F32" i="10"/>
  <c r="F34" i="10"/>
  <c r="S45" i="10"/>
  <c r="T45" i="10"/>
  <c r="Q45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30" i="10" s="1"/>
  <c r="C40" i="6"/>
  <c r="O21" i="4"/>
  <c r="S37" i="7" l="1"/>
  <c r="F8" i="4" l="1"/>
  <c r="E4" i="6" s="1"/>
  <c r="F9" i="10" l="1"/>
  <c r="AD9" i="10" s="1"/>
  <c r="Q38" i="4"/>
  <c r="Q8" i="4"/>
  <c r="Z8" i="4"/>
  <c r="AA8" i="4" s="1"/>
  <c r="AB8" i="4" s="1"/>
  <c r="O8" i="4"/>
  <c r="F27" i="4"/>
  <c r="F38" i="4" l="1"/>
  <c r="F29" i="10"/>
  <c r="E11" i="6"/>
  <c r="E14" i="6" s="1"/>
  <c r="J37" i="7"/>
  <c r="I37" i="7"/>
  <c r="H37" i="7"/>
  <c r="F18" i="10"/>
  <c r="F31" i="10"/>
  <c r="F36" i="10" s="1"/>
  <c r="O38" i="4"/>
  <c r="Y38" i="4"/>
  <c r="F45" i="10" l="1"/>
  <c r="R37" i="7"/>
  <c r="AD31" i="10"/>
  <c r="H10" i="6"/>
  <c r="AD45" i="10" l="1"/>
  <c r="H11" i="6" l="1"/>
  <c r="H14" i="6" l="1"/>
  <c r="D43" i="6" l="1"/>
  <c r="C43" i="6" l="1"/>
  <c r="Z27" i="4" l="1"/>
  <c r="C9" i="6" l="1"/>
  <c r="AA27" i="4" l="1"/>
  <c r="AB27" i="4" s="1"/>
  <c r="O27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38" i="4"/>
  <c r="C44" i="6"/>
  <c r="C14" i="6"/>
  <c r="J10" i="6" s="1"/>
  <c r="E44" i="6" l="1"/>
  <c r="AA38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8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<sst xmlns="http://schemas.openxmlformats.org/spreadsheetml/2006/main" count="299" uniqueCount="119">
  <si>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</si>
  <si>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</si>
  <si>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</si>
  <si>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</si>
  <si>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</si>
  <si>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</si>
  <si>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</si>
  <si>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</si>
  <si>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</si>
  <si>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</si>
  <si>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</si>
  <si>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</si>
  <si>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</si>
  <si>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</si>
  <si>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</si>
  <si>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</si>
  <si>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</si>
  <si>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</si>
  <si>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</si>
  <si>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</si>
  <si>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</si>
  <si>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</si>
  <si>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</si>
  <si>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</si>
  <si>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</si>
  <si>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</si>
  <si>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</si>
  <si>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</si>
  <si>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</si>
  <si>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</si>
  <si>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</si>
  <si>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</si>
  <si>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</si>
  <si>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</si>
  <si>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</si>
  <si>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</si>
  <si>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</si>
  <si>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</si>
  <si>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</si>
  <si>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</si>
  <si>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</si>
  <si>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</si>
  <si>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</si>
  <si>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</si>
  <si>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</si>
  <si>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</si>
  <si>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</si>
  <si>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</si>
  <si>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</si>
  <si>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</si>
  <si>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</si>
  <si>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</si>
  <si>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</si>
  <si>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</si>
  <si>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</si>
  <si>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</si>
  <si>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</si>
  <si>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</si>
  <si>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</si>
  <si>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</si>
  <si>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</si>
  <si>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</si>
  <si>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</si>
  <si>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</si>
  <si>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</si>
  <si>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</si>
  <si>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</si>
  <si>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</si>
  <si>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</si>
  <si>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</si>
  <si>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</si>
  <si>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</si>
  <si>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</si>
  <si>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</si>
  <si>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</si>
  <si>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</si>
  <si>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</si>
  <si>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</si>
  <si>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</si>
  <si>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</si>
  <si>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</si>
  <si>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</si>
  <si>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</si>
  <si>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</si>
  <si>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</si>
  <si>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</si>
  <si>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</si>
  <si>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</si>
  <si>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</si>
  <si>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</si>
  <si>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</si>
  <si>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</si>
  <si>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</si>
  <si>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</si>
  <si>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</si>
  <si>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</si>
  <si>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</si>
  <si>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</si>
  <si>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</si>
  <si>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</si>
  <si>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</si>
  <si>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</si>
  <si>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</si>
  <si>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</si>
  <si>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</si>
  <si>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</si>
  <si>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</si>
  <si>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</si>
  <si>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</si>
  <si>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</si>
  <si>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</si>
  <si>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</si>
  <si>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</si>
  <si>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</si>
  <si>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</si>
  <si>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</si>
  <si>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</si>
  <si>
    <t>Changara*</t>
  </si>
  <si>
    <t>Metuge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</si>
</sst>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2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1" xfId="0" applyFont="1" applyFill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5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197" xfId="0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center" wrapText="1" readingOrder="1"/>
    </xf>
    <xf numFmtId="164" fontId="2" fillId="5" borderId="157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98" xfId="0" applyNumberFormat="1" applyFont="1" applyFill="1" applyBorder="1" applyAlignment="1">
      <alignment horizontal="center" wrapText="1" readingOrder="1"/>
    </xf>
    <xf numFmtId="164" fontId="2" fillId="5" borderId="200" xfId="1" applyNumberFormat="1" applyFont="1" applyFill="1" applyBorder="1" applyAlignment="1">
      <alignment horizontal="center" wrapText="1" readingOrder="1"/>
    </xf>
    <xf numFmtId="1" fontId="2" fillId="5" borderId="199" xfId="0" applyNumberFormat="1" applyFont="1" applyFill="1" applyBorder="1" applyAlignment="1">
      <alignment horizontal="center" wrapText="1" readingOrder="1"/>
    </xf>
    <xf numFmtId="2" fontId="2" fillId="5" borderId="200" xfId="0" applyNumberFormat="1" applyFont="1" applyFill="1" applyBorder="1" applyAlignment="1">
      <alignment horizontal="center" wrapText="1" readingOrder="1"/>
    </xf>
    <xf numFmtId="0" fontId="2" fillId="0" borderId="202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203" xfId="0" applyFont="1" applyBorder="1" applyAlignment="1">
      <alignment horizontal="center" wrapText="1" readingOrder="1"/>
    </xf>
    <xf numFmtId="0" fontId="5" fillId="0" borderId="201" xfId="0" applyFont="1" applyBorder="1" applyAlignment="1">
      <alignment horizontal="center" vertical="center" wrapText="1"/>
    </xf>
    <xf numFmtId="0" fontId="5" fillId="0" borderId="204" xfId="0" applyFont="1" applyBorder="1" applyAlignment="1">
      <alignment horizontal="center" vertical="center" wrapText="1"/>
    </xf>
    <xf numFmtId="0" fontId="5" fillId="0" borderId="205" xfId="0" applyFont="1" applyBorder="1" applyAlignment="1">
      <alignment horizontal="center" vertical="center" wrapText="1"/>
    </xf>
    <xf numFmtId="0" fontId="5" fillId="0" borderId="20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zoomScale="81" zoomScaleNormal="81" workbookViewId="0">
      <pane xSplit="3" ySplit="3" topLeftCell="D28" activePane="bottomRight" state="frozen"/>
      <selection pane="topRight" activeCell="D1" sqref="D1"/>
      <selection pane="bottomLeft" activeCell="A6" sqref="A6"/>
      <selection pane="bottomRight" activeCell="K40" sqref="K40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2:30" x14ac:dyDescent="0.35">
      <c r="Y1" s="25" t="s">
        <v>68</v>
      </c>
    </row>
    <row r="2" spans="2:30" ht="29.5" customHeight="1" x14ac:dyDescent="0.35">
      <c r="B2" s="358" t="s">
        <v>41</v>
      </c>
      <c r="C2" s="351" t="s">
        <v>30</v>
      </c>
      <c r="D2" s="351" t="s">
        <v>1</v>
      </c>
      <c r="E2" s="351"/>
      <c r="F2" s="351"/>
      <c r="G2" s="351"/>
      <c r="H2" s="351"/>
      <c r="I2" s="351" t="s">
        <v>2</v>
      </c>
      <c r="J2" s="351"/>
      <c r="K2" s="351"/>
      <c r="L2" s="351"/>
      <c r="M2" s="351"/>
      <c r="N2" s="351" t="s">
        <v>3</v>
      </c>
      <c r="O2" s="351" t="s">
        <v>4</v>
      </c>
      <c r="P2" s="351" t="s">
        <v>31</v>
      </c>
      <c r="Q2" s="353" t="s">
        <v>32</v>
      </c>
      <c r="U2" s="350" t="s">
        <v>35</v>
      </c>
      <c r="V2" s="350" t="s">
        <v>36</v>
      </c>
      <c r="W2" s="42"/>
    </row>
    <row r="3" spans="2:30" ht="19.399999999999999" customHeight="1" thickBot="1" x14ac:dyDescent="0.4">
      <c r="B3" s="359"/>
      <c r="C3" s="352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52"/>
      <c r="O3" s="352"/>
      <c r="P3" s="352"/>
      <c r="Q3" s="354"/>
      <c r="S3" s="11" t="s">
        <v>37</v>
      </c>
      <c r="T3" s="11" t="s">
        <v>38</v>
      </c>
      <c r="U3" s="350"/>
      <c r="V3" s="350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30" ht="19.5" customHeight="1" x14ac:dyDescent="0.35">
      <c r="B4" s="355" t="s">
        <v>21</v>
      </c>
      <c r="C4" s="230" t="s">
        <v>102</v>
      </c>
      <c r="D4" s="90">
        <v>0</v>
      </c>
      <c r="E4" s="90">
        <v>0</v>
      </c>
      <c r="F4" s="90">
        <f t="shared" ref="F4:F34" si="0">SUM(D4:E4)</f>
        <v>0</v>
      </c>
      <c r="G4" s="90">
        <v>3</v>
      </c>
      <c r="H4" s="90">
        <v>0</v>
      </c>
      <c r="I4" s="90">
        <v>142</v>
      </c>
      <c r="J4" s="90">
        <v>0</v>
      </c>
      <c r="K4" s="90">
        <f t="shared" ref="K4:K34" si="1">J4+I4</f>
        <v>142</v>
      </c>
      <c r="L4" s="90">
        <v>142</v>
      </c>
      <c r="M4" s="90">
        <v>0</v>
      </c>
      <c r="N4" s="90">
        <v>0</v>
      </c>
      <c r="O4" s="271">
        <f t="shared" ref="O4:O7" si="2">M4/K4</f>
        <v>0</v>
      </c>
      <c r="P4" s="272">
        <v>336264.32329028018</v>
      </c>
      <c r="Q4" s="273">
        <f t="shared" ref="Q4:Q7" si="3">(K4/P4)*100000</f>
        <v>42.228684449946385</v>
      </c>
      <c r="R4" s="11" t="str">
        <f t="shared" ref="R4:R38" si="4">IF(K4&lt;&gt;SUM(L4:N4),"NOT OK","OK")</f>
        <v>OK</v>
      </c>
      <c r="S4" s="11">
        <v>123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2:30" ht="19.5" customHeight="1" x14ac:dyDescent="0.35">
      <c r="B5" s="356"/>
      <c r="C5" s="266" t="s">
        <v>105</v>
      </c>
      <c r="D5" s="78">
        <v>2</v>
      </c>
      <c r="E5" s="78">
        <v>0</v>
      </c>
      <c r="F5" s="78">
        <f t="shared" si="0"/>
        <v>2</v>
      </c>
      <c r="G5" s="78">
        <v>0</v>
      </c>
      <c r="H5" s="78">
        <v>0</v>
      </c>
      <c r="I5" s="78">
        <v>43</v>
      </c>
      <c r="J5" s="78">
        <v>0</v>
      </c>
      <c r="K5" s="78">
        <f t="shared" si="1"/>
        <v>43</v>
      </c>
      <c r="L5" s="78">
        <v>40</v>
      </c>
      <c r="M5" s="78">
        <v>1</v>
      </c>
      <c r="N5" s="78">
        <v>2</v>
      </c>
      <c r="O5" s="267">
        <f t="shared" si="2"/>
        <v>2.3255813953488372E-2</v>
      </c>
      <c r="P5" s="268">
        <v>52060.454851553091</v>
      </c>
      <c r="Q5" s="274">
        <f t="shared" si="3"/>
        <v>82.596281808546678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2:30" ht="19.5" customHeight="1" thickBot="1" x14ac:dyDescent="0.4">
      <c r="B6" s="363"/>
      <c r="C6" s="241" t="s">
        <v>103</v>
      </c>
      <c r="D6" s="110">
        <v>1</v>
      </c>
      <c r="E6" s="110">
        <v>0</v>
      </c>
      <c r="F6" s="110">
        <f t="shared" si="0"/>
        <v>1</v>
      </c>
      <c r="G6" s="110">
        <v>0</v>
      </c>
      <c r="H6" s="110">
        <v>0</v>
      </c>
      <c r="I6" s="110">
        <v>57</v>
      </c>
      <c r="J6" s="110">
        <v>0</v>
      </c>
      <c r="K6" s="110">
        <f t="shared" si="1"/>
        <v>57</v>
      </c>
      <c r="L6" s="110">
        <v>56</v>
      </c>
      <c r="M6" s="110">
        <v>0</v>
      </c>
      <c r="N6" s="110">
        <v>1</v>
      </c>
      <c r="O6" s="265">
        <f t="shared" si="2"/>
        <v>0</v>
      </c>
      <c r="P6" s="277">
        <v>94353.671419741513</v>
      </c>
      <c r="Q6" s="278">
        <f t="shared" si="3"/>
        <v>60.411003771575501</v>
      </c>
      <c r="R6" s="11" t="str">
        <f t="shared" si="4"/>
        <v>OK</v>
      </c>
      <c r="S6" s="11">
        <v>51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2:30" ht="19" customHeight="1" x14ac:dyDescent="0.35">
      <c r="B7" s="355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1">
        <f t="shared" si="2"/>
        <v>0</v>
      </c>
      <c r="P7" s="272">
        <v>342584.14810972248</v>
      </c>
      <c r="Q7" s="273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2:30" ht="19" customHeight="1" x14ac:dyDescent="0.35">
      <c r="B8" s="356"/>
      <c r="C8" s="269" t="s">
        <v>100</v>
      </c>
      <c r="D8" s="78">
        <v>0</v>
      </c>
      <c r="E8" s="78">
        <v>0</v>
      </c>
      <c r="F8" s="78">
        <f t="shared" si="0"/>
        <v>0</v>
      </c>
      <c r="G8" s="78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7">
        <f t="shared" ref="O8" si="9">M8/K8</f>
        <v>1.9417475728155338E-2</v>
      </c>
      <c r="P8" s="268">
        <v>188074.15671123541</v>
      </c>
      <c r="Q8" s="274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7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2:30" ht="19" customHeight="1" x14ac:dyDescent="0.35">
      <c r="B9" s="356"/>
      <c r="C9" s="266" t="s">
        <v>71</v>
      </c>
      <c r="D9" s="78">
        <v>0</v>
      </c>
      <c r="E9" s="78">
        <v>0</v>
      </c>
      <c r="F9" s="78">
        <f>SUM(D9:E9)</f>
        <v>0</v>
      </c>
      <c r="G9" s="78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7">
        <f>M9/K9</f>
        <v>3.9421813403416554E-3</v>
      </c>
      <c r="P9" s="268">
        <v>98420.049258469153</v>
      </c>
      <c r="Q9" s="274">
        <f>(K9/P9)*100000</f>
        <v>773.21643885939739</v>
      </c>
      <c r="R9" s="11" t="str">
        <f t="shared" si="4"/>
        <v>OK</v>
      </c>
      <c r="S9" s="11">
        <v>282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2:30" ht="19" customHeight="1" x14ac:dyDescent="0.35">
      <c r="B10" s="356"/>
      <c r="C10" s="269" t="s">
        <v>108</v>
      </c>
      <c r="D10" s="78">
        <v>0</v>
      </c>
      <c r="E10" s="78">
        <v>0</v>
      </c>
      <c r="F10" s="78">
        <f>SUM(D10:E10)</f>
        <v>0</v>
      </c>
      <c r="G10" s="78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7">
        <f t="shared" ref="O10:O16" si="14">M10/K10</f>
        <v>0</v>
      </c>
      <c r="P10" s="268">
        <v>149898.26902074186</v>
      </c>
      <c r="Q10" s="274">
        <f t="shared" ref="Q10:Q34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2:30" ht="19" customHeight="1" x14ac:dyDescent="0.35">
      <c r="B11" s="356"/>
      <c r="C11" s="266" t="s">
        <v>80</v>
      </c>
      <c r="D11" s="78">
        <v>0</v>
      </c>
      <c r="E11" s="78">
        <v>0</v>
      </c>
      <c r="F11" s="78">
        <f>SUM(D11:E11)</f>
        <v>0</v>
      </c>
      <c r="G11" s="78">
        <v>1</v>
      </c>
      <c r="H11" s="78">
        <v>0</v>
      </c>
      <c r="I11" s="78">
        <v>74</v>
      </c>
      <c r="J11" s="78">
        <v>289</v>
      </c>
      <c r="K11" s="78">
        <f t="shared" si="1"/>
        <v>363</v>
      </c>
      <c r="L11" s="78">
        <v>362</v>
      </c>
      <c r="M11" s="78">
        <v>1</v>
      </c>
      <c r="N11" s="78">
        <v>0</v>
      </c>
      <c r="O11" s="267">
        <f t="shared" si="14"/>
        <v>2.7548209366391185E-3</v>
      </c>
      <c r="P11" s="268">
        <v>105697.59164224498</v>
      </c>
      <c r="Q11" s="274">
        <f t="shared" si="15"/>
        <v>343.43261219105864</v>
      </c>
      <c r="R11" s="11" t="str">
        <f t="shared" si="4"/>
        <v>OK</v>
      </c>
      <c r="S11" s="11">
        <v>62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2:30" ht="19" customHeight="1" x14ac:dyDescent="0.35">
      <c r="B12" s="356"/>
      <c r="C12" s="322" t="s">
        <v>111</v>
      </c>
      <c r="D12" s="78">
        <v>0</v>
      </c>
      <c r="E12" s="78">
        <v>0</v>
      </c>
      <c r="F12" s="78">
        <f t="shared" ref="F12:F16" si="16">SUM(D12:E12)</f>
        <v>0</v>
      </c>
      <c r="G12" s="78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7">
        <f t="shared" si="14"/>
        <v>0</v>
      </c>
      <c r="P12" s="268">
        <v>582465.4765337389</v>
      </c>
      <c r="Q12" s="274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2:30" ht="19" customHeight="1" x14ac:dyDescent="0.35">
      <c r="B13" s="356"/>
      <c r="C13" s="322" t="s">
        <v>112</v>
      </c>
      <c r="D13" s="78">
        <v>0</v>
      </c>
      <c r="E13" s="78">
        <v>0</v>
      </c>
      <c r="F13" s="78">
        <f t="shared" si="16"/>
        <v>0</v>
      </c>
      <c r="G13" s="78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7">
        <f t="shared" si="14"/>
        <v>0</v>
      </c>
      <c r="P13" s="268">
        <v>523973.48002292763</v>
      </c>
      <c r="Q13" s="274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2:30" ht="19" customHeight="1" x14ac:dyDescent="0.35">
      <c r="B14" s="356"/>
      <c r="C14" s="266" t="s">
        <v>89</v>
      </c>
      <c r="D14" s="78">
        <v>0</v>
      </c>
      <c r="E14" s="78">
        <v>0</v>
      </c>
      <c r="F14" s="78">
        <f t="shared" si="16"/>
        <v>0</v>
      </c>
      <c r="G14" s="78">
        <v>0</v>
      </c>
      <c r="H14" s="78">
        <v>0</v>
      </c>
      <c r="I14" s="78">
        <v>12</v>
      </c>
      <c r="J14" s="78">
        <v>1</v>
      </c>
      <c r="K14" s="78">
        <f t="shared" si="1"/>
        <v>13</v>
      </c>
      <c r="L14" s="78">
        <v>13</v>
      </c>
      <c r="M14" s="78">
        <v>0</v>
      </c>
      <c r="N14" s="78">
        <v>0</v>
      </c>
      <c r="O14" s="267">
        <f t="shared" si="14"/>
        <v>0</v>
      </c>
      <c r="P14" s="268">
        <v>253967.90029942515</v>
      </c>
      <c r="Q14" s="274">
        <f t="shared" si="15"/>
        <v>5.1187571282328017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2:30" ht="19" customHeight="1" x14ac:dyDescent="0.35">
      <c r="B15" s="356"/>
      <c r="C15" s="266" t="s">
        <v>90</v>
      </c>
      <c r="D15" s="78">
        <v>0</v>
      </c>
      <c r="E15" s="78">
        <v>2</v>
      </c>
      <c r="F15" s="78">
        <f t="shared" ref="F15" si="17">SUM(D15:E15)</f>
        <v>2</v>
      </c>
      <c r="G15" s="78">
        <v>2</v>
      </c>
      <c r="H15" s="78">
        <v>0</v>
      </c>
      <c r="I15" s="78">
        <v>123</v>
      </c>
      <c r="J15" s="78">
        <v>17</v>
      </c>
      <c r="K15" s="78">
        <f t="shared" si="1"/>
        <v>140</v>
      </c>
      <c r="L15" s="78">
        <v>140</v>
      </c>
      <c r="M15" s="78">
        <v>0</v>
      </c>
      <c r="N15" s="78">
        <v>0</v>
      </c>
      <c r="O15" s="267">
        <f t="shared" si="14"/>
        <v>0</v>
      </c>
      <c r="P15" s="268">
        <v>86458.017080248916</v>
      </c>
      <c r="Q15" s="274">
        <f t="shared" si="15"/>
        <v>161.92830315557006</v>
      </c>
      <c r="R15" s="11" t="str">
        <f t="shared" si="4"/>
        <v>OK</v>
      </c>
      <c r="S15" s="11">
        <v>112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2:30" ht="19" customHeight="1" thickBot="1" x14ac:dyDescent="0.4">
      <c r="B16" s="357"/>
      <c r="C16" s="322" t="s">
        <v>117</v>
      </c>
      <c r="D16" s="110">
        <v>0</v>
      </c>
      <c r="E16" s="110">
        <v>0</v>
      </c>
      <c r="F16" s="110">
        <f t="shared" si="16"/>
        <v>0</v>
      </c>
      <c r="G16" s="11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5">
        <f t="shared" si="14"/>
        <v>0</v>
      </c>
      <c r="P16" s="277">
        <v>145652.82069082581</v>
      </c>
      <c r="Q16" s="278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2:30" ht="19" customHeight="1" x14ac:dyDescent="0.35">
      <c r="B17" s="360" t="s">
        <v>33</v>
      </c>
      <c r="C17" s="106" t="s">
        <v>72</v>
      </c>
      <c r="D17" s="90">
        <v>0</v>
      </c>
      <c r="E17" s="90">
        <v>0</v>
      </c>
      <c r="F17" s="90">
        <f t="shared" si="0"/>
        <v>0</v>
      </c>
      <c r="G17" s="90">
        <v>3</v>
      </c>
      <c r="H17" s="90">
        <v>0</v>
      </c>
      <c r="I17" s="90">
        <v>541</v>
      </c>
      <c r="J17" s="90">
        <v>328</v>
      </c>
      <c r="K17" s="90">
        <f t="shared" si="1"/>
        <v>869</v>
      </c>
      <c r="L17" s="90">
        <v>865</v>
      </c>
      <c r="M17" s="90">
        <v>1</v>
      </c>
      <c r="N17" s="90">
        <v>3</v>
      </c>
      <c r="O17" s="271">
        <f t="shared" ref="O17:O34" si="18">M17/K17</f>
        <v>1.1507479861910242E-3</v>
      </c>
      <c r="P17" s="272">
        <v>516704.9271270897</v>
      </c>
      <c r="Q17" s="273">
        <f t="shared" si="15"/>
        <v>168.18109415594157</v>
      </c>
      <c r="R17" s="11" t="str">
        <f t="shared" si="4"/>
        <v>OK</v>
      </c>
      <c r="S17" s="11">
        <v>521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2:30" ht="19" customHeight="1" x14ac:dyDescent="0.35">
      <c r="B18" s="361"/>
      <c r="C18" s="108" t="s">
        <v>73</v>
      </c>
      <c r="D18" s="78">
        <v>7</v>
      </c>
      <c r="E18" s="78">
        <v>0</v>
      </c>
      <c r="F18" s="78">
        <f t="shared" si="0"/>
        <v>7</v>
      </c>
      <c r="G18" s="78">
        <v>6</v>
      </c>
      <c r="H18" s="78">
        <v>0</v>
      </c>
      <c r="I18" s="78">
        <v>213</v>
      </c>
      <c r="J18" s="78">
        <v>19</v>
      </c>
      <c r="K18" s="78">
        <f t="shared" si="1"/>
        <v>232</v>
      </c>
      <c r="L18" s="78">
        <v>225</v>
      </c>
      <c r="M18" s="78">
        <v>0</v>
      </c>
      <c r="N18" s="78">
        <v>7</v>
      </c>
      <c r="O18" s="267">
        <f t="shared" si="18"/>
        <v>0</v>
      </c>
      <c r="P18" s="268">
        <v>495778.75929512957</v>
      </c>
      <c r="Q18" s="274">
        <f t="shared" si="15"/>
        <v>46.795066478814981</v>
      </c>
      <c r="R18" s="11" t="str">
        <f t="shared" si="4"/>
        <v>OK</v>
      </c>
      <c r="S18" s="11">
        <v>186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2:30" ht="19" customHeight="1" x14ac:dyDescent="0.35">
      <c r="B19" s="361"/>
      <c r="C19" s="108" t="s">
        <v>77</v>
      </c>
      <c r="D19" s="78">
        <v>0</v>
      </c>
      <c r="E19" s="78">
        <v>0</v>
      </c>
      <c r="F19" s="78">
        <f t="shared" si="0"/>
        <v>0</v>
      </c>
      <c r="G19" s="78">
        <v>1</v>
      </c>
      <c r="H19" s="78">
        <v>0</v>
      </c>
      <c r="I19" s="78">
        <v>104</v>
      </c>
      <c r="J19" s="78">
        <v>0</v>
      </c>
      <c r="K19" s="78">
        <f t="shared" si="1"/>
        <v>104</v>
      </c>
      <c r="L19" s="78">
        <v>104</v>
      </c>
      <c r="M19" s="78">
        <v>0</v>
      </c>
      <c r="N19" s="78">
        <v>0</v>
      </c>
      <c r="O19" s="267">
        <f t="shared" si="18"/>
        <v>0</v>
      </c>
      <c r="P19" s="268">
        <v>425021.8104728043</v>
      </c>
      <c r="Q19" s="274">
        <f t="shared" si="15"/>
        <v>24.469332499503484</v>
      </c>
      <c r="R19" s="11" t="str">
        <f t="shared" si="4"/>
        <v>OK</v>
      </c>
      <c r="S19" s="11">
        <v>91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2:30" ht="19" customHeight="1" thickBot="1" x14ac:dyDescent="0.4">
      <c r="B20" s="362"/>
      <c r="C20" s="109" t="s">
        <v>74</v>
      </c>
      <c r="D20" s="110">
        <v>1</v>
      </c>
      <c r="E20" s="110">
        <v>0</v>
      </c>
      <c r="F20" s="110">
        <f t="shared" si="0"/>
        <v>1</v>
      </c>
      <c r="G20" s="110">
        <v>0</v>
      </c>
      <c r="H20" s="110">
        <v>0</v>
      </c>
      <c r="I20" s="110">
        <v>323</v>
      </c>
      <c r="J20" s="110">
        <v>61</v>
      </c>
      <c r="K20" s="110">
        <f t="shared" si="1"/>
        <v>384</v>
      </c>
      <c r="L20" s="110">
        <v>384</v>
      </c>
      <c r="M20" s="110">
        <v>0</v>
      </c>
      <c r="N20" s="110">
        <v>0</v>
      </c>
      <c r="O20" s="265">
        <f t="shared" si="18"/>
        <v>0</v>
      </c>
      <c r="P20" s="277">
        <v>261887.52247528784</v>
      </c>
      <c r="Q20" s="278">
        <f t="shared" si="15"/>
        <v>146.62783334255067</v>
      </c>
      <c r="R20" s="11" t="str">
        <f t="shared" si="4"/>
        <v>OK</v>
      </c>
      <c r="S20" s="11">
        <v>316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2:30" ht="19" customHeight="1" x14ac:dyDescent="0.35">
      <c r="B21" s="364" t="s">
        <v>39</v>
      </c>
      <c r="C21" s="230" t="s">
        <v>69</v>
      </c>
      <c r="D21" s="90">
        <v>4</v>
      </c>
      <c r="E21" s="90">
        <v>0</v>
      </c>
      <c r="F21" s="90">
        <f t="shared" si="0"/>
        <v>4</v>
      </c>
      <c r="G21" s="90">
        <v>2</v>
      </c>
      <c r="H21" s="90">
        <v>0</v>
      </c>
      <c r="I21" s="90">
        <v>368</v>
      </c>
      <c r="J21" s="90">
        <v>225</v>
      </c>
      <c r="K21" s="90">
        <f t="shared" si="1"/>
        <v>593</v>
      </c>
      <c r="L21" s="90">
        <v>587</v>
      </c>
      <c r="M21" s="90">
        <v>1</v>
      </c>
      <c r="N21" s="90">
        <v>5</v>
      </c>
      <c r="O21" s="271">
        <f t="shared" ref="O21:O26" si="19">M21/K21</f>
        <v>1.6863406408094434E-3</v>
      </c>
      <c r="P21" s="272">
        <v>342007.76203903509</v>
      </c>
      <c r="Q21" s="273">
        <f t="shared" si="15"/>
        <v>173.38787765065925</v>
      </c>
      <c r="R21" s="11" t="str">
        <f t="shared" si="4"/>
        <v>OK</v>
      </c>
      <c r="S21" s="11">
        <v>347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2:30" ht="19" customHeight="1" x14ac:dyDescent="0.35">
      <c r="B22" s="365"/>
      <c r="C22" s="266" t="s">
        <v>78</v>
      </c>
      <c r="D22" s="78">
        <v>7</v>
      </c>
      <c r="E22" s="78">
        <v>0</v>
      </c>
      <c r="F22" s="78">
        <f t="shared" si="0"/>
        <v>7</v>
      </c>
      <c r="G22" s="78">
        <v>4</v>
      </c>
      <c r="H22" s="78">
        <v>0</v>
      </c>
      <c r="I22" s="78">
        <v>262</v>
      </c>
      <c r="J22" s="78">
        <v>110</v>
      </c>
      <c r="K22" s="78">
        <f t="shared" si="1"/>
        <v>372</v>
      </c>
      <c r="L22" s="78">
        <v>361</v>
      </c>
      <c r="M22" s="78">
        <v>0</v>
      </c>
      <c r="N22" s="78">
        <v>11</v>
      </c>
      <c r="O22" s="267">
        <f t="shared" si="19"/>
        <v>0</v>
      </c>
      <c r="P22" s="268">
        <v>371741.61071145313</v>
      </c>
      <c r="Q22" s="274">
        <f t="shared" ref="Q22" si="20">(K22/P22)*100000</f>
        <v>100.06950776590557</v>
      </c>
      <c r="R22" s="11" t="str">
        <f t="shared" si="4"/>
        <v>OK</v>
      </c>
      <c r="S22" s="11">
        <v>237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2:30" ht="19" customHeight="1" x14ac:dyDescent="0.35">
      <c r="B23" s="365"/>
      <c r="C23" s="266" t="s">
        <v>84</v>
      </c>
      <c r="D23" s="78">
        <v>0</v>
      </c>
      <c r="E23" s="78">
        <v>0</v>
      </c>
      <c r="F23" s="78">
        <f t="shared" si="0"/>
        <v>0</v>
      </c>
      <c r="G23" s="78">
        <v>0</v>
      </c>
      <c r="H23" s="78">
        <v>0</v>
      </c>
      <c r="I23" s="78">
        <v>89</v>
      </c>
      <c r="J23" s="78">
        <v>22</v>
      </c>
      <c r="K23" s="78">
        <f t="shared" si="1"/>
        <v>111</v>
      </c>
      <c r="L23" s="78">
        <v>111</v>
      </c>
      <c r="M23" s="78">
        <v>0</v>
      </c>
      <c r="N23" s="78">
        <v>0</v>
      </c>
      <c r="O23" s="267">
        <f t="shared" si="19"/>
        <v>0</v>
      </c>
      <c r="P23" s="268">
        <v>215852.42876214883</v>
      </c>
      <c r="Q23" s="274">
        <f t="shared" si="15"/>
        <v>51.424021789586924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2:30" ht="19" customHeight="1" x14ac:dyDescent="0.35">
      <c r="B24" s="366"/>
      <c r="C24" s="266" t="s">
        <v>106</v>
      </c>
      <c r="D24" s="78">
        <v>5</v>
      </c>
      <c r="E24" s="78">
        <v>5</v>
      </c>
      <c r="F24" s="78">
        <f t="shared" si="0"/>
        <v>10</v>
      </c>
      <c r="G24" s="78">
        <v>11</v>
      </c>
      <c r="H24" s="78">
        <v>0</v>
      </c>
      <c r="I24" s="78">
        <v>196</v>
      </c>
      <c r="J24" s="78">
        <v>104</v>
      </c>
      <c r="K24" s="78">
        <f t="shared" si="1"/>
        <v>300</v>
      </c>
      <c r="L24" s="78">
        <v>282</v>
      </c>
      <c r="M24" s="78">
        <v>0</v>
      </c>
      <c r="N24" s="78">
        <v>8</v>
      </c>
      <c r="O24" s="267">
        <f t="shared" si="19"/>
        <v>0</v>
      </c>
      <c r="P24" s="268">
        <v>195729.21838740172</v>
      </c>
      <c r="Q24" s="274">
        <f t="shared" si="15"/>
        <v>153.27297706069507</v>
      </c>
      <c r="R24" s="11" t="str">
        <f t="shared" si="4"/>
        <v>NOT OK</v>
      </c>
      <c r="S24" s="11">
        <v>149</v>
      </c>
      <c r="T24" s="11">
        <v>0</v>
      </c>
      <c r="U24" s="11" t="str">
        <f t="shared" ref="U24:U38" si="21">IF(I24-S24&lt;0,"Not OK","Ok")</f>
        <v>Ok</v>
      </c>
      <c r="V24" s="11" t="str">
        <f t="shared" ref="V24:V38" si="22">IF(M24-T24&lt;0,"Not OK","Ok")</f>
        <v>Ok</v>
      </c>
      <c r="X24" s="11"/>
      <c r="AD24" s="25"/>
    </row>
    <row r="25" spans="2:30" ht="19" customHeight="1" x14ac:dyDescent="0.35">
      <c r="B25" s="366"/>
      <c r="C25" s="326" t="s">
        <v>110</v>
      </c>
      <c r="D25" s="327">
        <v>6</v>
      </c>
      <c r="E25" s="327">
        <v>9</v>
      </c>
      <c r="F25" s="78">
        <f t="shared" si="0"/>
        <v>15</v>
      </c>
      <c r="G25" s="327">
        <v>31</v>
      </c>
      <c r="H25" s="327">
        <v>0</v>
      </c>
      <c r="I25" s="327">
        <v>189</v>
      </c>
      <c r="J25" s="327">
        <v>29</v>
      </c>
      <c r="K25" s="78">
        <f t="shared" si="1"/>
        <v>218</v>
      </c>
      <c r="L25" s="327">
        <v>202</v>
      </c>
      <c r="M25" s="327">
        <v>0</v>
      </c>
      <c r="N25" s="327">
        <v>16</v>
      </c>
      <c r="O25" s="328">
        <f t="shared" ref="O25" si="23">M25/K25</f>
        <v>0</v>
      </c>
      <c r="P25" s="329">
        <v>301237.28610864433</v>
      </c>
      <c r="Q25" s="330">
        <f t="shared" ref="Q25" si="24">(K25/P25)*100000</f>
        <v>72.368199440415907</v>
      </c>
      <c r="R25" s="11"/>
      <c r="X25" s="11"/>
      <c r="AD25" s="25"/>
    </row>
    <row r="26" spans="2:30" ht="19" customHeight="1" thickBot="1" x14ac:dyDescent="0.4">
      <c r="B26" s="367"/>
      <c r="C26" s="159" t="s">
        <v>118</v>
      </c>
      <c r="D26" s="110">
        <v>0</v>
      </c>
      <c r="E26" s="110">
        <v>0</v>
      </c>
      <c r="F26" s="110">
        <f t="shared" si="0"/>
        <v>0</v>
      </c>
      <c r="G26" s="110">
        <v>0</v>
      </c>
      <c r="H26" s="110">
        <v>0</v>
      </c>
      <c r="I26" s="110">
        <v>13</v>
      </c>
      <c r="J26" s="110">
        <v>0</v>
      </c>
      <c r="K26" s="110">
        <f t="shared" si="1"/>
        <v>13</v>
      </c>
      <c r="L26" s="110">
        <v>13</v>
      </c>
      <c r="M26" s="110">
        <v>0</v>
      </c>
      <c r="N26" s="110">
        <v>0</v>
      </c>
      <c r="O26" s="265">
        <f t="shared" si="19"/>
        <v>0</v>
      </c>
      <c r="P26" s="277">
        <v>106705.0824880022</v>
      </c>
      <c r="Q26" s="278">
        <f t="shared" si="15"/>
        <v>12.183112272521512</v>
      </c>
      <c r="R26" s="11" t="str">
        <f t="shared" si="4"/>
        <v>OK</v>
      </c>
      <c r="S26" s="11">
        <v>105</v>
      </c>
      <c r="T26" s="11">
        <v>0</v>
      </c>
      <c r="U26" s="11" t="str">
        <f t="shared" si="21"/>
        <v>Not OK</v>
      </c>
      <c r="V26" s="11" t="str">
        <f t="shared" si="22"/>
        <v>Ok</v>
      </c>
      <c r="X26" s="11"/>
      <c r="AD26" s="25"/>
    </row>
    <row r="27" spans="2:30" ht="19" customHeight="1" x14ac:dyDescent="0.35">
      <c r="B27" s="368" t="s">
        <v>53</v>
      </c>
      <c r="C27" s="230" t="s">
        <v>66</v>
      </c>
      <c r="D27" s="90">
        <v>13</v>
      </c>
      <c r="E27" s="90">
        <v>0</v>
      </c>
      <c r="F27" s="90">
        <f t="shared" si="0"/>
        <v>13</v>
      </c>
      <c r="G27" s="90">
        <v>17</v>
      </c>
      <c r="H27" s="90">
        <v>0</v>
      </c>
      <c r="I27" s="90">
        <v>1920</v>
      </c>
      <c r="J27" s="90">
        <v>147</v>
      </c>
      <c r="K27" s="90">
        <f t="shared" si="1"/>
        <v>2067</v>
      </c>
      <c r="L27" s="90">
        <v>2050</v>
      </c>
      <c r="M27" s="90">
        <v>3</v>
      </c>
      <c r="N27" s="90">
        <v>14</v>
      </c>
      <c r="O27" s="271">
        <f t="shared" si="18"/>
        <v>1.4513788098693759E-3</v>
      </c>
      <c r="P27" s="272">
        <v>1020952.7356870017</v>
      </c>
      <c r="Q27" s="273">
        <f t="shared" si="15"/>
        <v>202.45795204310906</v>
      </c>
      <c r="R27" s="11" t="str">
        <f t="shared" si="4"/>
        <v>OK</v>
      </c>
      <c r="S27" s="11">
        <v>1807</v>
      </c>
      <c r="T27" s="11">
        <v>3</v>
      </c>
      <c r="U27" s="11" t="str">
        <f t="shared" si="21"/>
        <v>Ok</v>
      </c>
      <c r="V27" s="11" t="str">
        <f t="shared" si="22"/>
        <v>Ok</v>
      </c>
      <c r="X27" s="11"/>
      <c r="Y27" s="25">
        <v>1598</v>
      </c>
      <c r="Z27" s="25">
        <f t="shared" si="11"/>
        <v>2067</v>
      </c>
      <c r="AA27" s="25">
        <f t="shared" ref="AA27" si="25">Z27-Y27</f>
        <v>469</v>
      </c>
      <c r="AB27" s="25" t="str">
        <f t="shared" ref="AB27:AB38" si="26">IF(AA27&lt;&gt;F27,"Not OK","Ok")</f>
        <v>Not OK</v>
      </c>
      <c r="AD27" s="25"/>
    </row>
    <row r="28" spans="2:30" ht="19" customHeight="1" x14ac:dyDescent="0.35">
      <c r="B28" s="368"/>
      <c r="C28" s="266" t="s">
        <v>81</v>
      </c>
      <c r="D28" s="78">
        <v>3</v>
      </c>
      <c r="E28" s="78">
        <v>0</v>
      </c>
      <c r="F28" s="78">
        <f t="shared" si="0"/>
        <v>3</v>
      </c>
      <c r="G28" s="78">
        <v>2</v>
      </c>
      <c r="H28" s="78">
        <v>0</v>
      </c>
      <c r="I28" s="79">
        <v>370</v>
      </c>
      <c r="J28" s="79">
        <v>0</v>
      </c>
      <c r="K28" s="78">
        <f t="shared" si="1"/>
        <v>370</v>
      </c>
      <c r="L28" s="79">
        <v>368</v>
      </c>
      <c r="M28" s="79">
        <v>0</v>
      </c>
      <c r="N28" s="79">
        <v>2</v>
      </c>
      <c r="O28" s="267">
        <f t="shared" si="18"/>
        <v>0</v>
      </c>
      <c r="P28" s="270">
        <v>469537.67557841213</v>
      </c>
      <c r="Q28" s="275">
        <f t="shared" si="15"/>
        <v>78.800918274386817</v>
      </c>
      <c r="R28" s="11" t="str">
        <f t="shared" si="4"/>
        <v>OK</v>
      </c>
      <c r="S28" s="11">
        <v>341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2:30" ht="19" customHeight="1" x14ac:dyDescent="0.35">
      <c r="B29" s="368"/>
      <c r="C29" s="266" t="s">
        <v>82</v>
      </c>
      <c r="D29" s="78">
        <v>0</v>
      </c>
      <c r="E29" s="78">
        <v>0</v>
      </c>
      <c r="F29" s="78">
        <f t="shared" si="0"/>
        <v>0</v>
      </c>
      <c r="G29" s="78">
        <v>0</v>
      </c>
      <c r="H29" s="78">
        <v>0</v>
      </c>
      <c r="I29" s="79">
        <v>34</v>
      </c>
      <c r="J29" s="79">
        <v>0</v>
      </c>
      <c r="K29" s="78">
        <f t="shared" si="1"/>
        <v>34</v>
      </c>
      <c r="L29" s="79">
        <v>34</v>
      </c>
      <c r="M29" s="79">
        <v>0</v>
      </c>
      <c r="N29" s="79">
        <v>0</v>
      </c>
      <c r="O29" s="267">
        <f t="shared" si="18"/>
        <v>0</v>
      </c>
      <c r="P29" s="270">
        <v>265250.258077587</v>
      </c>
      <c r="Q29" s="275">
        <f t="shared" si="15"/>
        <v>12.818083664240898</v>
      </c>
      <c r="R29" s="11" t="str">
        <f t="shared" si="4"/>
        <v>OK</v>
      </c>
      <c r="S29" s="11">
        <v>33</v>
      </c>
      <c r="T29" s="11">
        <v>0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2:30" ht="19" customHeight="1" x14ac:dyDescent="0.35">
      <c r="B30" s="368"/>
      <c r="C30" s="266" t="s">
        <v>83</v>
      </c>
      <c r="D30" s="78">
        <v>4</v>
      </c>
      <c r="E30" s="78">
        <v>3</v>
      </c>
      <c r="F30" s="78">
        <f t="shared" si="0"/>
        <v>7</v>
      </c>
      <c r="G30" s="78">
        <v>4</v>
      </c>
      <c r="H30" s="78">
        <v>0</v>
      </c>
      <c r="I30" s="79">
        <v>251</v>
      </c>
      <c r="J30" s="79">
        <v>44</v>
      </c>
      <c r="K30" s="78">
        <f t="shared" si="1"/>
        <v>295</v>
      </c>
      <c r="L30" s="79">
        <v>280</v>
      </c>
      <c r="M30" s="79">
        <v>9</v>
      </c>
      <c r="N30" s="79">
        <v>6</v>
      </c>
      <c r="O30" s="267">
        <f t="shared" si="18"/>
        <v>3.0508474576271188E-2</v>
      </c>
      <c r="P30" s="270">
        <v>248010.56044110621</v>
      </c>
      <c r="Q30" s="275">
        <f t="shared" si="15"/>
        <v>118.94654787091298</v>
      </c>
      <c r="R30" s="11" t="str">
        <f t="shared" si="4"/>
        <v>OK</v>
      </c>
      <c r="S30" s="11">
        <v>213</v>
      </c>
      <c r="T30" s="11">
        <v>7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2:30" ht="19" customHeight="1" thickBot="1" x14ac:dyDescent="0.4">
      <c r="B31" s="368"/>
      <c r="C31" s="159" t="s">
        <v>107</v>
      </c>
      <c r="D31" s="110">
        <v>1</v>
      </c>
      <c r="E31" s="110">
        <v>0</v>
      </c>
      <c r="F31" s="110">
        <f t="shared" si="0"/>
        <v>1</v>
      </c>
      <c r="G31" s="110">
        <v>1</v>
      </c>
      <c r="H31" s="110">
        <v>0</v>
      </c>
      <c r="I31" s="288">
        <v>190</v>
      </c>
      <c r="J31" s="288">
        <v>0</v>
      </c>
      <c r="K31" s="110">
        <f t="shared" si="1"/>
        <v>190</v>
      </c>
      <c r="L31" s="288">
        <v>187</v>
      </c>
      <c r="M31" s="288">
        <v>0</v>
      </c>
      <c r="N31" s="288">
        <v>3</v>
      </c>
      <c r="O31" s="265">
        <f t="shared" si="18"/>
        <v>0</v>
      </c>
      <c r="P31" s="289">
        <v>174025.86075197981</v>
      </c>
      <c r="Q31" s="290">
        <f t="shared" si="15"/>
        <v>109.17917554264329</v>
      </c>
      <c r="R31" s="11" t="str">
        <f t="shared" si="4"/>
        <v>OK</v>
      </c>
      <c r="S31" s="11">
        <v>160</v>
      </c>
      <c r="T31" s="11">
        <v>0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2:30" ht="19" customHeight="1" x14ac:dyDescent="0.35">
      <c r="B32" s="355" t="s">
        <v>23</v>
      </c>
      <c r="C32" s="230" t="s">
        <v>87</v>
      </c>
      <c r="D32" s="90">
        <v>0</v>
      </c>
      <c r="E32" s="90">
        <v>1</v>
      </c>
      <c r="F32" s="90">
        <f t="shared" si="0"/>
        <v>1</v>
      </c>
      <c r="G32" s="90">
        <v>1</v>
      </c>
      <c r="H32" s="90">
        <v>0</v>
      </c>
      <c r="I32" s="285">
        <v>354</v>
      </c>
      <c r="J32" s="285">
        <v>223</v>
      </c>
      <c r="K32" s="90">
        <f t="shared" si="1"/>
        <v>577</v>
      </c>
      <c r="L32" s="285">
        <v>574</v>
      </c>
      <c r="M32" s="285">
        <v>1</v>
      </c>
      <c r="N32" s="285">
        <v>2</v>
      </c>
      <c r="O32" s="271">
        <f t="shared" si="18"/>
        <v>1.7331022530329288E-3</v>
      </c>
      <c r="P32" s="286">
        <v>116330.83416912338</v>
      </c>
      <c r="Q32" s="287">
        <f t="shared" si="15"/>
        <v>495.99919412694089</v>
      </c>
      <c r="R32" s="11" t="str">
        <f t="shared" si="4"/>
        <v>OK</v>
      </c>
      <c r="S32" s="11">
        <v>344</v>
      </c>
      <c r="T32" s="11">
        <v>1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2:30" ht="19" customHeight="1" x14ac:dyDescent="0.35">
      <c r="B33" s="356"/>
      <c r="C33" s="266" t="s">
        <v>99</v>
      </c>
      <c r="D33" s="78">
        <v>7</v>
      </c>
      <c r="E33" s="78">
        <v>2</v>
      </c>
      <c r="F33" s="78">
        <f t="shared" si="0"/>
        <v>9</v>
      </c>
      <c r="G33" s="78">
        <v>15</v>
      </c>
      <c r="H33" s="78">
        <v>0</v>
      </c>
      <c r="I33" s="79">
        <v>312</v>
      </c>
      <c r="J33" s="79">
        <v>52</v>
      </c>
      <c r="K33" s="78">
        <f t="shared" si="1"/>
        <v>364</v>
      </c>
      <c r="L33" s="79">
        <v>351</v>
      </c>
      <c r="M33" s="79">
        <v>0</v>
      </c>
      <c r="N33" s="79">
        <v>13</v>
      </c>
      <c r="O33" s="267">
        <f t="shared" si="18"/>
        <v>0</v>
      </c>
      <c r="P33" s="270">
        <v>195456.27773091197</v>
      </c>
      <c r="Q33" s="275">
        <f t="shared" si="15"/>
        <v>186.23090761051179</v>
      </c>
      <c r="R33" s="11" t="str">
        <f t="shared" si="4"/>
        <v>OK</v>
      </c>
      <c r="S33" s="11">
        <v>247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2:30" ht="19" customHeight="1" thickBot="1" x14ac:dyDescent="0.4">
      <c r="B34" s="357"/>
      <c r="C34" s="310" t="s">
        <v>109</v>
      </c>
      <c r="D34" s="110">
        <v>0</v>
      </c>
      <c r="E34" s="110">
        <v>0</v>
      </c>
      <c r="F34" s="110">
        <f t="shared" si="0"/>
        <v>0</v>
      </c>
      <c r="G34" s="110">
        <v>0</v>
      </c>
      <c r="H34" s="110">
        <v>0</v>
      </c>
      <c r="I34" s="288">
        <v>1</v>
      </c>
      <c r="J34" s="288">
        <v>5</v>
      </c>
      <c r="K34" s="110">
        <f t="shared" si="1"/>
        <v>6</v>
      </c>
      <c r="L34" s="288">
        <v>6</v>
      </c>
      <c r="M34" s="288">
        <v>0</v>
      </c>
      <c r="N34" s="288">
        <v>0</v>
      </c>
      <c r="O34" s="265">
        <f t="shared" si="18"/>
        <v>0</v>
      </c>
      <c r="P34" s="289">
        <v>217763.58413614001</v>
      </c>
      <c r="Q34" s="290">
        <f t="shared" si="15"/>
        <v>2.7552816159789875</v>
      </c>
      <c r="R34" s="11" t="str">
        <f t="shared" si="4"/>
        <v>OK</v>
      </c>
      <c r="S34" s="11">
        <v>1</v>
      </c>
      <c r="T34" s="11">
        <v>0</v>
      </c>
      <c r="U34" s="11" t="str">
        <f t="shared" si="21"/>
        <v>Ok</v>
      </c>
      <c r="V34" s="11" t="str">
        <f t="shared" si="22"/>
        <v>Ok</v>
      </c>
      <c r="X34" s="11"/>
      <c r="AD34" s="25"/>
    </row>
    <row r="35" spans="2:30" ht="19" customHeight="1" x14ac:dyDescent="0.35">
      <c r="B35" s="355" t="s">
        <v>29</v>
      </c>
      <c r="C35" s="230" t="s">
        <v>115</v>
      </c>
      <c r="D35" s="90">
        <v>0</v>
      </c>
      <c r="E35" s="90">
        <v>0</v>
      </c>
      <c r="F35" s="90">
        <f t="shared" ref="F35:F37" si="27">SUM(D35:E35)</f>
        <v>0</v>
      </c>
      <c r="G35" s="90">
        <v>0</v>
      </c>
      <c r="H35" s="90">
        <v>0</v>
      </c>
      <c r="I35" s="285">
        <v>22</v>
      </c>
      <c r="J35" s="285">
        <v>0</v>
      </c>
      <c r="K35" s="90">
        <f t="shared" ref="K35:K37" si="28">J35+I35</f>
        <v>22</v>
      </c>
      <c r="L35" s="285">
        <v>19</v>
      </c>
      <c r="M35" s="285">
        <v>3</v>
      </c>
      <c r="N35" s="285">
        <v>0</v>
      </c>
      <c r="O35" s="271">
        <f t="shared" ref="O35:O37" si="29">M35/K35</f>
        <v>0.13636363636363635</v>
      </c>
      <c r="P35" s="286">
        <v>116603.80734837931</v>
      </c>
      <c r="Q35" s="287">
        <f t="shared" ref="Q35:Q37" si="30">(K35/P35)*100000</f>
        <v>18.867308452690743</v>
      </c>
      <c r="R35" s="11" t="str">
        <f t="shared" si="4"/>
        <v>OK</v>
      </c>
      <c r="X35" s="11"/>
      <c r="AD35" s="25"/>
    </row>
    <row r="36" spans="2:30" ht="19" customHeight="1" x14ac:dyDescent="0.35">
      <c r="B36" s="356"/>
      <c r="C36" s="266" t="s">
        <v>114</v>
      </c>
      <c r="D36" s="78">
        <v>0</v>
      </c>
      <c r="E36" s="78">
        <v>0</v>
      </c>
      <c r="F36" s="78">
        <f t="shared" si="27"/>
        <v>0</v>
      </c>
      <c r="G36" s="78">
        <v>0</v>
      </c>
      <c r="H36" s="78">
        <v>0</v>
      </c>
      <c r="I36" s="79">
        <v>1</v>
      </c>
      <c r="J36" s="79">
        <v>0</v>
      </c>
      <c r="K36" s="78">
        <f t="shared" si="28"/>
        <v>1</v>
      </c>
      <c r="L36" s="79">
        <v>1</v>
      </c>
      <c r="M36" s="79">
        <v>0</v>
      </c>
      <c r="N36" s="79">
        <v>0</v>
      </c>
      <c r="O36" s="267">
        <f t="shared" si="29"/>
        <v>0</v>
      </c>
      <c r="P36" s="270">
        <v>138715.4519827622</v>
      </c>
      <c r="Q36" s="275">
        <f t="shared" si="30"/>
        <v>0.72090022106857088</v>
      </c>
      <c r="R36" s="11" t="str">
        <f t="shared" si="4"/>
        <v>OK</v>
      </c>
      <c r="X36" s="11"/>
      <c r="AD36" s="25"/>
    </row>
    <row r="37" spans="2:30" ht="19" customHeight="1" thickBot="1" x14ac:dyDescent="0.4">
      <c r="B37" s="357"/>
      <c r="C37" s="159" t="s">
        <v>116</v>
      </c>
      <c r="D37" s="110">
        <v>1</v>
      </c>
      <c r="E37" s="110">
        <v>2</v>
      </c>
      <c r="F37" s="110">
        <f t="shared" si="27"/>
        <v>3</v>
      </c>
      <c r="G37" s="110">
        <v>3</v>
      </c>
      <c r="H37" s="110">
        <v>0</v>
      </c>
      <c r="I37" s="288">
        <v>11</v>
      </c>
      <c r="J37" s="288">
        <v>11</v>
      </c>
      <c r="K37" s="110">
        <f t="shared" si="28"/>
        <v>22</v>
      </c>
      <c r="L37" s="288">
        <v>20</v>
      </c>
      <c r="M37" s="288">
        <v>0</v>
      </c>
      <c r="N37" s="288">
        <v>2</v>
      </c>
      <c r="O37" s="265">
        <f t="shared" si="29"/>
        <v>0</v>
      </c>
      <c r="P37" s="289">
        <v>518856.33563500224</v>
      </c>
      <c r="Q37" s="290">
        <f t="shared" si="30"/>
        <v>4.2400947023370739</v>
      </c>
      <c r="R37" s="11" t="str">
        <f t="shared" si="4"/>
        <v>OK</v>
      </c>
      <c r="X37" s="11"/>
      <c r="AD37" s="25"/>
    </row>
    <row r="38" spans="2:30" ht="16" thickBot="1" x14ac:dyDescent="0.4">
      <c r="B38" s="279"/>
      <c r="C38" s="280" t="s">
        <v>11</v>
      </c>
      <c r="D38" s="281">
        <f>SUM(D4:D37)</f>
        <v>62</v>
      </c>
      <c r="E38" s="281">
        <f t="shared" ref="E38:N38" si="31">SUM(E4:E37)</f>
        <v>24</v>
      </c>
      <c r="F38" s="281">
        <f t="shared" si="31"/>
        <v>86</v>
      </c>
      <c r="G38" s="281">
        <f t="shared" si="31"/>
        <v>107</v>
      </c>
      <c r="H38" s="281">
        <f t="shared" si="31"/>
        <v>0</v>
      </c>
      <c r="I38" s="281">
        <f t="shared" si="31"/>
        <v>6703</v>
      </c>
      <c r="J38" s="281">
        <f t="shared" si="31"/>
        <v>2561</v>
      </c>
      <c r="K38" s="281">
        <f>SUM(K4:K37)</f>
        <v>9264</v>
      </c>
      <c r="L38" s="281">
        <f t="shared" si="31"/>
        <v>9134</v>
      </c>
      <c r="M38" s="281">
        <f t="shared" si="31"/>
        <v>25</v>
      </c>
      <c r="N38" s="281">
        <f t="shared" si="31"/>
        <v>95</v>
      </c>
      <c r="O38" s="282">
        <f>M38/K38</f>
        <v>2.6986183074265975E-3</v>
      </c>
      <c r="P38" s="283">
        <v>33244414</v>
      </c>
      <c r="Q38" s="284">
        <f>(K38/P38)*100000</f>
        <v>27.866335679732543</v>
      </c>
      <c r="R38" s="11" t="str">
        <f t="shared" si="4"/>
        <v>NOT OK</v>
      </c>
      <c r="S38" s="11">
        <v>6069</v>
      </c>
      <c r="T38" s="11">
        <v>20</v>
      </c>
      <c r="U38" s="11" t="str">
        <f t="shared" si="21"/>
        <v>Ok</v>
      </c>
      <c r="V38" s="11" t="str">
        <f t="shared" si="22"/>
        <v>Ok</v>
      </c>
      <c r="Y38" s="25">
        <f>SUM(Y7:Y27)</f>
        <v>1646</v>
      </c>
      <c r="Z38" s="25">
        <f>SUM(Z7:Z27)</f>
        <v>2170</v>
      </c>
      <c r="AA38" s="25">
        <f>SUM(AA7:AA27)</f>
        <v>524</v>
      </c>
      <c r="AB38" s="25" t="str">
        <f t="shared" si="26"/>
        <v>Not OK</v>
      </c>
    </row>
    <row r="40" spans="2:30" ht="15.5" x14ac:dyDescent="0.35">
      <c r="B40" s="12"/>
      <c r="C40" s="227"/>
      <c r="E40" s="13"/>
      <c r="G40" s="13"/>
      <c r="H40" s="14"/>
    </row>
    <row r="41" spans="2:30" ht="15.5" x14ac:dyDescent="0.35">
      <c r="F41" s="14"/>
      <c r="G41" s="13"/>
    </row>
    <row r="42" spans="2:30" ht="15.5" x14ac:dyDescent="0.35">
      <c r="G42" s="13"/>
    </row>
    <row r="43" spans="2:30" ht="15.5" x14ac:dyDescent="0.35">
      <c r="G43" s="13"/>
    </row>
    <row r="44" spans="2:30" ht="15.5" x14ac:dyDescent="0.35">
      <c r="G44" s="13"/>
    </row>
    <row r="45" spans="2:30" ht="15.5" x14ac:dyDescent="0.35">
      <c r="G45" s="13"/>
    </row>
    <row r="46" spans="2:30" ht="15.5" x14ac:dyDescent="0.35">
      <c r="G46" s="13"/>
    </row>
    <row r="47" spans="2:30" ht="15.5" x14ac:dyDescent="0.35">
      <c r="G47" s="13"/>
    </row>
    <row r="48" spans="2:30" ht="15.5" x14ac:dyDescent="0.35">
      <c r="G48" s="13"/>
    </row>
    <row r="49" spans="7:7" ht="15.5" x14ac:dyDescent="0.35">
      <c r="G49" s="13"/>
    </row>
    <row r="50" spans="7:7" ht="15.5" x14ac:dyDescent="0.35">
      <c r="G50" s="13"/>
    </row>
  </sheetData>
  <autoFilter ref="Y3:AB38"/>
  <mergeCells count="17">
    <mergeCell ref="B35:B37"/>
    <mergeCell ref="B32:B34"/>
    <mergeCell ref="B2:B3"/>
    <mergeCell ref="C2:C3"/>
    <mergeCell ref="D2:H2"/>
    <mergeCell ref="B17:B20"/>
    <mergeCell ref="B7:B16"/>
    <mergeCell ref="B4:B6"/>
    <mergeCell ref="B21:B26"/>
    <mergeCell ref="B27:B31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8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8 W7:W8 W9:X16 W21:X37 W17:W2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8 U39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9"/>
  <sheetViews>
    <sheetView zoomScale="78" zoomScaleNormal="78" workbookViewId="0">
      <pane xSplit="3" ySplit="2" topLeftCell="D21" activePane="bottomRight" state="frozen"/>
      <selection pane="topRight" activeCell="D1" sqref="D1"/>
      <selection pane="bottomLeft" activeCell="A6" sqref="A6"/>
      <selection pane="bottomRight" activeCell="G45" sqref="G45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71" t="s">
        <v>40</v>
      </c>
      <c r="E1" s="372"/>
      <c r="F1" s="372"/>
      <c r="G1" s="372"/>
      <c r="H1" s="372"/>
      <c r="I1" s="372"/>
      <c r="J1" s="372"/>
      <c r="K1" s="373" t="s">
        <v>38</v>
      </c>
      <c r="L1" s="372"/>
      <c r="M1" s="372"/>
      <c r="N1" s="372"/>
      <c r="O1" s="372"/>
      <c r="P1" s="372"/>
      <c r="Q1" s="372"/>
      <c r="R1" s="379" t="s">
        <v>54</v>
      </c>
      <c r="S1" s="369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45299</v>
      </c>
      <c r="E2" s="231">
        <v>45300</v>
      </c>
      <c r="F2" s="231">
        <v>45301</v>
      </c>
      <c r="G2" s="231">
        <v>45302</v>
      </c>
      <c r="H2" s="231">
        <v>45303</v>
      </c>
      <c r="I2" s="231">
        <v>45304</v>
      </c>
      <c r="J2" s="231">
        <v>45305</v>
      </c>
      <c r="K2" s="231">
        <v>45299</v>
      </c>
      <c r="L2" s="231">
        <v>45300</v>
      </c>
      <c r="M2" s="231">
        <v>45301</v>
      </c>
      <c r="N2" s="231">
        <v>45302</v>
      </c>
      <c r="O2" s="231">
        <v>45303</v>
      </c>
      <c r="P2" s="231">
        <v>45304</v>
      </c>
      <c r="Q2" s="231">
        <v>45305</v>
      </c>
      <c r="R2" s="380"/>
      <c r="S2" s="370"/>
    </row>
    <row r="3" spans="2:19" ht="23.25" customHeight="1" x14ac:dyDescent="0.35">
      <c r="B3" s="382" t="s">
        <v>21</v>
      </c>
      <c r="C3" s="242" t="s">
        <v>102</v>
      </c>
      <c r="D3" s="236">
        <v>2</v>
      </c>
      <c r="E3" s="236">
        <v>3</v>
      </c>
      <c r="F3" s="236">
        <v>6</v>
      </c>
      <c r="G3" s="236">
        <v>0</v>
      </c>
      <c r="H3" s="236">
        <v>3</v>
      </c>
      <c r="I3" s="236">
        <v>0</v>
      </c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14</v>
      </c>
      <c r="S3" s="234">
        <f t="shared" ref="S3" si="1">SUM(K3:Q3)</f>
        <v>0</v>
      </c>
    </row>
    <row r="4" spans="2:19" ht="23.25" customHeight="1" x14ac:dyDescent="0.35">
      <c r="B4" s="378"/>
      <c r="C4" s="260" t="s">
        <v>105</v>
      </c>
      <c r="D4" s="261">
        <v>0</v>
      </c>
      <c r="E4" s="261">
        <v>4</v>
      </c>
      <c r="F4" s="261">
        <v>0</v>
      </c>
      <c r="G4" s="261">
        <v>0</v>
      </c>
      <c r="H4" s="261">
        <v>0</v>
      </c>
      <c r="I4" s="261">
        <v>2</v>
      </c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6" si="2">SUM(D4:J4)</f>
        <v>6</v>
      </c>
      <c r="S4" s="49">
        <f t="shared" ref="S4:S36" si="3">SUM(K4:Q4)</f>
        <v>0</v>
      </c>
    </row>
    <row r="5" spans="2:19" ht="23.25" customHeight="1" thickBot="1" x14ac:dyDescent="0.4">
      <c r="B5" s="381"/>
      <c r="C5" s="243" t="s">
        <v>103</v>
      </c>
      <c r="D5" s="239">
        <v>0</v>
      </c>
      <c r="E5" s="239">
        <v>0</v>
      </c>
      <c r="F5" s="239">
        <v>1</v>
      </c>
      <c r="G5" s="239">
        <v>1</v>
      </c>
      <c r="H5" s="239">
        <v>0</v>
      </c>
      <c r="I5" s="239">
        <v>1</v>
      </c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3</v>
      </c>
      <c r="S5" s="144">
        <f t="shared" si="3"/>
        <v>0</v>
      </c>
    </row>
    <row r="6" spans="2:19" ht="23.25" customHeight="1" thickTop="1" x14ac:dyDescent="0.35">
      <c r="B6" s="378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78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78"/>
      <c r="C8" s="96" t="s">
        <v>71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78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78"/>
      <c r="C10" s="96" t="s">
        <v>80</v>
      </c>
      <c r="D10" s="67">
        <v>0</v>
      </c>
      <c r="E10" s="67">
        <v>6</v>
      </c>
      <c r="F10" s="67">
        <v>5</v>
      </c>
      <c r="G10" s="67">
        <v>3</v>
      </c>
      <c r="H10" s="67">
        <v>2</v>
      </c>
      <c r="I10" s="67">
        <v>0</v>
      </c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16</v>
      </c>
      <c r="S10" s="133">
        <f t="shared" si="3"/>
        <v>0</v>
      </c>
    </row>
    <row r="11" spans="2:19" ht="23.25" customHeight="1" x14ac:dyDescent="0.35">
      <c r="B11" s="378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>
        <v>0</v>
      </c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78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>
        <v>0</v>
      </c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78"/>
      <c r="C13" s="81" t="s">
        <v>89</v>
      </c>
      <c r="D13" s="170">
        <v>0</v>
      </c>
      <c r="E13" s="134">
        <v>0</v>
      </c>
      <c r="F13" s="134">
        <v>2</v>
      </c>
      <c r="G13" s="164">
        <v>0</v>
      </c>
      <c r="H13" s="164">
        <v>0</v>
      </c>
      <c r="I13" s="164">
        <v>0</v>
      </c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2</v>
      </c>
      <c r="S13" s="168">
        <f t="shared" si="3"/>
        <v>0</v>
      </c>
    </row>
    <row r="14" spans="2:19" ht="23.25" customHeight="1" x14ac:dyDescent="0.35">
      <c r="B14" s="378"/>
      <c r="C14" s="81" t="s">
        <v>90</v>
      </c>
      <c r="D14" s="170">
        <v>0</v>
      </c>
      <c r="E14" s="134">
        <v>0</v>
      </c>
      <c r="F14" s="134">
        <v>1</v>
      </c>
      <c r="G14" s="91">
        <v>1</v>
      </c>
      <c r="H14" s="91">
        <v>3</v>
      </c>
      <c r="I14" s="91">
        <v>2</v>
      </c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7</v>
      </c>
      <c r="S14" s="168">
        <f t="shared" si="3"/>
        <v>0</v>
      </c>
    </row>
    <row r="15" spans="2:19" ht="23.25" customHeight="1" thickBot="1" x14ac:dyDescent="0.4">
      <c r="B15" s="381"/>
      <c r="C15" s="142" t="s">
        <v>91</v>
      </c>
      <c r="D15" s="150">
        <v>0</v>
      </c>
      <c r="E15" s="93">
        <v>0</v>
      </c>
      <c r="F15" s="93">
        <v>0</v>
      </c>
      <c r="G15" s="76">
        <v>0</v>
      </c>
      <c r="H15" s="76">
        <v>0</v>
      </c>
      <c r="I15" s="76">
        <v>0</v>
      </c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77" t="s">
        <v>33</v>
      </c>
      <c r="C16" s="135" t="s">
        <v>72</v>
      </c>
      <c r="D16" s="68">
        <v>3</v>
      </c>
      <c r="E16" s="68">
        <v>3</v>
      </c>
      <c r="F16" s="68">
        <v>2</v>
      </c>
      <c r="G16" s="68">
        <v>2</v>
      </c>
      <c r="H16" s="68">
        <v>3</v>
      </c>
      <c r="I16" s="68">
        <v>0</v>
      </c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13</v>
      </c>
      <c r="S16" s="137">
        <f t="shared" si="3"/>
        <v>0</v>
      </c>
    </row>
    <row r="17" spans="2:19" ht="23.25" customHeight="1" x14ac:dyDescent="0.35">
      <c r="B17" s="378"/>
      <c r="C17" s="97" t="s">
        <v>73</v>
      </c>
      <c r="D17" s="10">
        <v>2</v>
      </c>
      <c r="E17" s="10">
        <v>1</v>
      </c>
      <c r="F17" s="10">
        <v>6</v>
      </c>
      <c r="G17" s="10">
        <v>2</v>
      </c>
      <c r="H17" s="10">
        <v>6</v>
      </c>
      <c r="I17" s="10">
        <v>7</v>
      </c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24</v>
      </c>
      <c r="S17" s="129">
        <f t="shared" si="3"/>
        <v>0</v>
      </c>
    </row>
    <row r="18" spans="2:19" ht="23.25" customHeight="1" x14ac:dyDescent="0.35">
      <c r="B18" s="378"/>
      <c r="C18" s="97" t="s">
        <v>77</v>
      </c>
      <c r="D18" s="10">
        <v>2</v>
      </c>
      <c r="E18" s="10">
        <v>0</v>
      </c>
      <c r="F18" s="10">
        <v>1</v>
      </c>
      <c r="G18" s="10">
        <v>2</v>
      </c>
      <c r="H18" s="10">
        <v>1</v>
      </c>
      <c r="I18" s="10">
        <v>0</v>
      </c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6</v>
      </c>
      <c r="S18" s="129">
        <f t="shared" si="3"/>
        <v>0</v>
      </c>
    </row>
    <row r="19" spans="2:19" ht="23.25" customHeight="1" thickBot="1" x14ac:dyDescent="0.4">
      <c r="B19" s="378"/>
      <c r="C19" s="97" t="s">
        <v>74</v>
      </c>
      <c r="D19" s="67">
        <v>1</v>
      </c>
      <c r="E19" s="67">
        <v>1</v>
      </c>
      <c r="F19" s="67">
        <v>1</v>
      </c>
      <c r="G19" s="67">
        <v>1</v>
      </c>
      <c r="H19" s="67">
        <v>0</v>
      </c>
      <c r="I19" s="67">
        <v>1</v>
      </c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5</v>
      </c>
      <c r="S19" s="133">
        <f t="shared" si="3"/>
        <v>0</v>
      </c>
    </row>
    <row r="20" spans="2:19" ht="23.25" customHeight="1" thickTop="1" x14ac:dyDescent="0.35">
      <c r="B20" s="383" t="s">
        <v>39</v>
      </c>
      <c r="C20" s="298" t="s">
        <v>69</v>
      </c>
      <c r="D20" s="299">
        <v>3</v>
      </c>
      <c r="E20" s="299">
        <v>5</v>
      </c>
      <c r="F20" s="299">
        <v>6</v>
      </c>
      <c r="G20" s="299">
        <v>1</v>
      </c>
      <c r="H20" s="299">
        <v>1</v>
      </c>
      <c r="I20" s="299">
        <v>4</v>
      </c>
      <c r="J20" s="299"/>
      <c r="K20" s="158">
        <v>0</v>
      </c>
      <c r="L20" s="299">
        <v>0</v>
      </c>
      <c r="M20" s="299">
        <v>0</v>
      </c>
      <c r="N20" s="299">
        <v>0</v>
      </c>
      <c r="O20" s="299">
        <v>0</v>
      </c>
      <c r="P20" s="299">
        <v>0</v>
      </c>
      <c r="Q20" s="342">
        <v>0</v>
      </c>
      <c r="R20" s="346">
        <f t="shared" si="2"/>
        <v>20</v>
      </c>
      <c r="S20" s="300">
        <f t="shared" si="3"/>
        <v>0</v>
      </c>
    </row>
    <row r="21" spans="2:19" ht="23.25" customHeight="1" x14ac:dyDescent="0.35">
      <c r="B21" s="384"/>
      <c r="C21" s="301" t="s">
        <v>78</v>
      </c>
      <c r="D21" s="264">
        <v>4</v>
      </c>
      <c r="E21" s="264">
        <v>4</v>
      </c>
      <c r="F21" s="264">
        <v>2</v>
      </c>
      <c r="G21" s="264">
        <v>2</v>
      </c>
      <c r="H21" s="264">
        <v>5</v>
      </c>
      <c r="I21" s="264">
        <v>7</v>
      </c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343">
        <v>0</v>
      </c>
      <c r="R21" s="347">
        <f t="shared" si="2"/>
        <v>24</v>
      </c>
      <c r="S21" s="302">
        <f t="shared" si="3"/>
        <v>0</v>
      </c>
    </row>
    <row r="22" spans="2:19" ht="23.25" customHeight="1" x14ac:dyDescent="0.35">
      <c r="B22" s="384"/>
      <c r="C22" s="301" t="s">
        <v>84</v>
      </c>
      <c r="D22" s="264">
        <v>0</v>
      </c>
      <c r="E22" s="264">
        <v>0</v>
      </c>
      <c r="F22" s="264">
        <v>2</v>
      </c>
      <c r="G22" s="264">
        <v>1</v>
      </c>
      <c r="H22" s="264">
        <v>0</v>
      </c>
      <c r="I22" s="264">
        <v>0</v>
      </c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343">
        <v>0</v>
      </c>
      <c r="R22" s="347">
        <f t="shared" si="2"/>
        <v>3</v>
      </c>
      <c r="S22" s="302">
        <f t="shared" si="3"/>
        <v>0</v>
      </c>
    </row>
    <row r="23" spans="2:19" ht="23.25" customHeight="1" x14ac:dyDescent="0.35">
      <c r="B23" s="384"/>
      <c r="C23" s="314" t="s">
        <v>106</v>
      </c>
      <c r="D23" s="315">
        <v>5</v>
      </c>
      <c r="E23" s="315">
        <v>6</v>
      </c>
      <c r="F23" s="315">
        <v>13</v>
      </c>
      <c r="G23" s="315">
        <v>11</v>
      </c>
      <c r="H23" s="315">
        <v>8</v>
      </c>
      <c r="I23" s="315">
        <v>10</v>
      </c>
      <c r="J23" s="315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343">
        <v>0</v>
      </c>
      <c r="R23" s="347">
        <f t="shared" ref="R23" si="4">SUM(D23:J23)</f>
        <v>53</v>
      </c>
      <c r="S23" s="302">
        <f t="shared" si="3"/>
        <v>0</v>
      </c>
    </row>
    <row r="24" spans="2:19" ht="23.25" customHeight="1" x14ac:dyDescent="0.35">
      <c r="B24" s="384"/>
      <c r="C24" s="314" t="s">
        <v>110</v>
      </c>
      <c r="D24" s="315">
        <v>16</v>
      </c>
      <c r="E24" s="315">
        <v>6</v>
      </c>
      <c r="F24" s="315">
        <v>0</v>
      </c>
      <c r="G24" s="315">
        <v>26</v>
      </c>
      <c r="H24" s="315">
        <v>17</v>
      </c>
      <c r="I24" s="315">
        <v>15</v>
      </c>
      <c r="J24" s="315"/>
      <c r="K24" s="155">
        <v>0</v>
      </c>
      <c r="L24" s="315">
        <v>0</v>
      </c>
      <c r="M24" s="315">
        <v>0</v>
      </c>
      <c r="N24" s="315">
        <v>0</v>
      </c>
      <c r="O24" s="315">
        <v>0</v>
      </c>
      <c r="P24" s="315">
        <v>0</v>
      </c>
      <c r="Q24" s="344">
        <v>0</v>
      </c>
      <c r="R24" s="347">
        <f t="shared" ref="R24" si="5">SUM(D24:J24)</f>
        <v>80</v>
      </c>
      <c r="S24" s="302">
        <f t="shared" ref="S24" si="6">SUM(K24:Q24)</f>
        <v>0</v>
      </c>
    </row>
    <row r="25" spans="2:19" ht="23.25" customHeight="1" thickBot="1" x14ac:dyDescent="0.4">
      <c r="B25" s="385"/>
      <c r="C25" s="303" t="s">
        <v>118</v>
      </c>
      <c r="D25" s="304">
        <v>0</v>
      </c>
      <c r="E25" s="304">
        <v>0</v>
      </c>
      <c r="F25" s="304">
        <v>0</v>
      </c>
      <c r="G25" s="304">
        <v>0</v>
      </c>
      <c r="H25" s="304">
        <v>0</v>
      </c>
      <c r="I25" s="304">
        <v>0</v>
      </c>
      <c r="J25" s="304"/>
      <c r="K25" s="157">
        <v>0</v>
      </c>
      <c r="L25" s="304">
        <v>0</v>
      </c>
      <c r="M25" s="304">
        <v>0</v>
      </c>
      <c r="N25" s="304">
        <v>0</v>
      </c>
      <c r="O25" s="304">
        <v>0</v>
      </c>
      <c r="P25" s="304">
        <v>0</v>
      </c>
      <c r="Q25" s="345">
        <v>0</v>
      </c>
      <c r="R25" s="348">
        <f t="shared" ref="R25" si="7">SUM(D25:J25)</f>
        <v>0</v>
      </c>
      <c r="S25" s="349">
        <f t="shared" ref="S25" si="8">SUM(K25:Q25)</f>
        <v>0</v>
      </c>
    </row>
    <row r="26" spans="2:19" ht="19" customHeight="1" x14ac:dyDescent="0.35">
      <c r="B26" s="386" t="s">
        <v>53</v>
      </c>
      <c r="C26" s="138" t="s">
        <v>66</v>
      </c>
      <c r="D26" s="139">
        <v>18</v>
      </c>
      <c r="E26" s="139">
        <v>13</v>
      </c>
      <c r="F26" s="139">
        <v>12</v>
      </c>
      <c r="G26" s="68">
        <v>17</v>
      </c>
      <c r="H26" s="68">
        <v>17</v>
      </c>
      <c r="I26" s="68">
        <v>13</v>
      </c>
      <c r="J26" s="151"/>
      <c r="K26" s="15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136">
        <f t="shared" si="2"/>
        <v>90</v>
      </c>
      <c r="S26" s="137">
        <f t="shared" si="3"/>
        <v>0</v>
      </c>
    </row>
    <row r="27" spans="2:19" ht="19" customHeight="1" x14ac:dyDescent="0.35">
      <c r="B27" s="387"/>
      <c r="C27" s="98" t="s">
        <v>81</v>
      </c>
      <c r="D27" s="92">
        <v>4</v>
      </c>
      <c r="E27" s="92">
        <v>7</v>
      </c>
      <c r="F27" s="92">
        <v>1</v>
      </c>
      <c r="G27" s="10">
        <v>4</v>
      </c>
      <c r="H27" s="10">
        <v>1</v>
      </c>
      <c r="I27" s="10">
        <v>3</v>
      </c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20</v>
      </c>
      <c r="S27" s="129">
        <f t="shared" si="3"/>
        <v>0</v>
      </c>
    </row>
    <row r="28" spans="2:19" ht="19" customHeight="1" x14ac:dyDescent="0.35">
      <c r="B28" s="387"/>
      <c r="C28" s="98" t="s">
        <v>82</v>
      </c>
      <c r="D28" s="92">
        <v>0</v>
      </c>
      <c r="E28" s="92">
        <v>0</v>
      </c>
      <c r="F28" s="92">
        <v>0</v>
      </c>
      <c r="G28" s="10">
        <v>1</v>
      </c>
      <c r="H28" s="10">
        <v>0</v>
      </c>
      <c r="I28" s="10">
        <v>0</v>
      </c>
      <c r="J28" s="130"/>
      <c r="K28" s="154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28">
        <f t="shared" si="2"/>
        <v>1</v>
      </c>
      <c r="S28" s="129">
        <f t="shared" si="3"/>
        <v>0</v>
      </c>
    </row>
    <row r="29" spans="2:19" ht="19" customHeight="1" x14ac:dyDescent="0.35">
      <c r="B29" s="387"/>
      <c r="C29" s="98" t="s">
        <v>83</v>
      </c>
      <c r="D29" s="92">
        <v>2</v>
      </c>
      <c r="E29" s="92">
        <v>2</v>
      </c>
      <c r="F29" s="92">
        <v>12</v>
      </c>
      <c r="G29" s="305">
        <v>9</v>
      </c>
      <c r="H29" s="305">
        <v>7</v>
      </c>
      <c r="I29" s="305">
        <v>7</v>
      </c>
      <c r="J29" s="306"/>
      <c r="K29" s="307">
        <v>1</v>
      </c>
      <c r="L29" s="305">
        <v>0</v>
      </c>
      <c r="M29" s="305">
        <v>0</v>
      </c>
      <c r="N29" s="305">
        <v>0</v>
      </c>
      <c r="O29" s="305">
        <v>0</v>
      </c>
      <c r="P29" s="305">
        <v>0</v>
      </c>
      <c r="Q29" s="305">
        <v>0</v>
      </c>
      <c r="R29" s="308">
        <f t="shared" si="2"/>
        <v>39</v>
      </c>
      <c r="S29" s="309">
        <f t="shared" si="3"/>
        <v>1</v>
      </c>
    </row>
    <row r="30" spans="2:19" ht="19" customHeight="1" thickBot="1" x14ac:dyDescent="0.4">
      <c r="B30" s="388"/>
      <c r="C30" s="232" t="s">
        <v>107</v>
      </c>
      <c r="D30" s="276">
        <v>3</v>
      </c>
      <c r="E30" s="276">
        <v>4</v>
      </c>
      <c r="F30" s="276">
        <v>8</v>
      </c>
      <c r="G30" s="276">
        <v>1</v>
      </c>
      <c r="H30" s="276">
        <v>2</v>
      </c>
      <c r="I30" s="91">
        <v>1</v>
      </c>
      <c r="J30" s="177"/>
      <c r="K30" s="178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177">
        <v>0</v>
      </c>
      <c r="R30" s="233">
        <f t="shared" si="2"/>
        <v>19</v>
      </c>
      <c r="S30" s="234">
        <f t="shared" si="3"/>
        <v>0</v>
      </c>
    </row>
    <row r="31" spans="2:19" ht="19" customHeight="1" thickTop="1" x14ac:dyDescent="0.35">
      <c r="B31" s="374" t="s">
        <v>23</v>
      </c>
      <c r="C31" s="145" t="s">
        <v>87</v>
      </c>
      <c r="D31" s="149">
        <v>5</v>
      </c>
      <c r="E31" s="94">
        <v>3</v>
      </c>
      <c r="F31" s="94">
        <v>3</v>
      </c>
      <c r="G31" s="94">
        <v>3</v>
      </c>
      <c r="H31" s="94">
        <v>9</v>
      </c>
      <c r="I31" s="94">
        <v>1</v>
      </c>
      <c r="J31" s="152"/>
      <c r="K31" s="156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146">
        <v>0</v>
      </c>
      <c r="R31" s="140">
        <f t="shared" ref="R31:R33" si="9">SUM(D31:J31)</f>
        <v>24</v>
      </c>
      <c r="S31" s="141">
        <f t="shared" ref="S31:S33" si="10">SUM(K31:Q31)</f>
        <v>0</v>
      </c>
    </row>
    <row r="32" spans="2:19" ht="19" customHeight="1" x14ac:dyDescent="0.35">
      <c r="B32" s="375"/>
      <c r="C32" s="219" t="s">
        <v>99</v>
      </c>
      <c r="D32" s="225">
        <v>4</v>
      </c>
      <c r="E32" s="91">
        <v>15</v>
      </c>
      <c r="F32" s="91">
        <v>7</v>
      </c>
      <c r="G32" s="91">
        <v>5</v>
      </c>
      <c r="H32" s="91">
        <v>12</v>
      </c>
      <c r="I32" s="91">
        <v>9</v>
      </c>
      <c r="J32" s="177"/>
      <c r="K32" s="178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177">
        <v>0</v>
      </c>
      <c r="R32" s="128">
        <f t="shared" si="9"/>
        <v>52</v>
      </c>
      <c r="S32" s="129">
        <f t="shared" si="10"/>
        <v>0</v>
      </c>
    </row>
    <row r="33" spans="2:19" ht="19" customHeight="1" thickBot="1" x14ac:dyDescent="0.4">
      <c r="B33" s="376"/>
      <c r="C33" s="147" t="s">
        <v>88</v>
      </c>
      <c r="D33" s="150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153"/>
      <c r="K33" s="157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148">
        <v>0</v>
      </c>
      <c r="R33" s="143">
        <f t="shared" si="9"/>
        <v>0</v>
      </c>
      <c r="S33" s="144">
        <f t="shared" si="10"/>
        <v>0</v>
      </c>
    </row>
    <row r="34" spans="2:19" ht="19" customHeight="1" thickTop="1" x14ac:dyDescent="0.35">
      <c r="B34" s="374" t="s">
        <v>29</v>
      </c>
      <c r="C34" s="145" t="s">
        <v>115</v>
      </c>
      <c r="D34" s="149">
        <v>0</v>
      </c>
      <c r="E34" s="149">
        <v>0</v>
      </c>
      <c r="F34" s="149">
        <v>0</v>
      </c>
      <c r="G34" s="149">
        <v>0</v>
      </c>
      <c r="H34" s="149">
        <v>0</v>
      </c>
      <c r="I34" s="94">
        <v>0</v>
      </c>
      <c r="J34" s="152"/>
      <c r="K34" s="156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146">
        <v>0</v>
      </c>
      <c r="R34" s="140">
        <f t="shared" si="2"/>
        <v>0</v>
      </c>
      <c r="S34" s="141">
        <f t="shared" si="3"/>
        <v>0</v>
      </c>
    </row>
    <row r="35" spans="2:19" ht="19" customHeight="1" x14ac:dyDescent="0.35">
      <c r="B35" s="375"/>
      <c r="C35" s="219" t="s">
        <v>114</v>
      </c>
      <c r="D35" s="225">
        <v>0</v>
      </c>
      <c r="E35" s="225">
        <v>0</v>
      </c>
      <c r="F35" s="225">
        <v>0</v>
      </c>
      <c r="G35" s="225">
        <v>0</v>
      </c>
      <c r="H35" s="225">
        <v>0</v>
      </c>
      <c r="I35" s="91">
        <v>0</v>
      </c>
      <c r="J35" s="177"/>
      <c r="K35" s="178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177">
        <v>0</v>
      </c>
      <c r="R35" s="128">
        <f t="shared" si="2"/>
        <v>0</v>
      </c>
      <c r="S35" s="129">
        <f t="shared" si="3"/>
        <v>0</v>
      </c>
    </row>
    <row r="36" spans="2:19" ht="19" customHeight="1" thickBot="1" x14ac:dyDescent="0.4">
      <c r="B36" s="376"/>
      <c r="C36" s="147" t="s">
        <v>116</v>
      </c>
      <c r="D36" s="150">
        <v>0</v>
      </c>
      <c r="E36" s="150">
        <v>0</v>
      </c>
      <c r="F36" s="150">
        <v>0</v>
      </c>
      <c r="G36" s="150">
        <v>4</v>
      </c>
      <c r="H36" s="150">
        <v>2</v>
      </c>
      <c r="I36" s="93">
        <v>3</v>
      </c>
      <c r="J36" s="153"/>
      <c r="K36" s="157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148">
        <v>0</v>
      </c>
      <c r="R36" s="143">
        <f t="shared" si="2"/>
        <v>9</v>
      </c>
      <c r="S36" s="144">
        <f t="shared" si="3"/>
        <v>0</v>
      </c>
    </row>
    <row r="37" spans="2:19" ht="16.5" thickTop="1" thickBot="1" x14ac:dyDescent="0.4">
      <c r="C37" s="69" t="s">
        <v>11</v>
      </c>
      <c r="D37" s="70">
        <f t="shared" ref="D37:S37" si="11">SUM(D3:D36)</f>
        <v>74</v>
      </c>
      <c r="E37" s="70">
        <f t="shared" si="11"/>
        <v>83</v>
      </c>
      <c r="F37" s="70">
        <f t="shared" si="11"/>
        <v>91</v>
      </c>
      <c r="G37" s="70">
        <f t="shared" si="11"/>
        <v>97</v>
      </c>
      <c r="H37" s="70">
        <f t="shared" si="11"/>
        <v>99</v>
      </c>
      <c r="I37" s="70">
        <f t="shared" si="11"/>
        <v>86</v>
      </c>
      <c r="J37" s="71">
        <f t="shared" si="11"/>
        <v>0</v>
      </c>
      <c r="K37" s="71">
        <f t="shared" si="11"/>
        <v>1</v>
      </c>
      <c r="L37" s="70">
        <f t="shared" si="11"/>
        <v>0</v>
      </c>
      <c r="M37" s="70">
        <f t="shared" si="11"/>
        <v>0</v>
      </c>
      <c r="N37" s="70">
        <f t="shared" si="11"/>
        <v>0</v>
      </c>
      <c r="O37" s="70">
        <f t="shared" si="11"/>
        <v>0</v>
      </c>
      <c r="P37" s="70">
        <f t="shared" si="11"/>
        <v>0</v>
      </c>
      <c r="Q37" s="72">
        <f t="shared" si="11"/>
        <v>0</v>
      </c>
      <c r="R37" s="73">
        <f t="shared" si="11"/>
        <v>530</v>
      </c>
      <c r="S37" s="74">
        <f t="shared" si="11"/>
        <v>1</v>
      </c>
    </row>
    <row r="39" spans="2:19" ht="15.5" x14ac:dyDescent="0.35">
      <c r="B39" s="12"/>
      <c r="C39" s="12"/>
      <c r="J39" s="14"/>
      <c r="K39" s="14"/>
      <c r="L39" s="14"/>
      <c r="M39" s="14"/>
      <c r="N39" s="14"/>
      <c r="O39" s="14"/>
      <c r="P39" s="14"/>
    </row>
  </sheetData>
  <mergeCells count="11">
    <mergeCell ref="S1:S2"/>
    <mergeCell ref="D1:J1"/>
    <mergeCell ref="K1:Q1"/>
    <mergeCell ref="B34:B36"/>
    <mergeCell ref="B16:B19"/>
    <mergeCell ref="R1:R2"/>
    <mergeCell ref="B6:B15"/>
    <mergeCell ref="B3:B5"/>
    <mergeCell ref="B20:B25"/>
    <mergeCell ref="B26:B30"/>
    <mergeCell ref="B31:B33"/>
  </mergeCells>
  <phoneticPr fontId="7" type="noConversion"/>
  <pageMargins left="0.7" right="0.7" top="0.75" bottom="0.75" header="0.3" footer="0.3"/>
  <pageSetup orientation="portrait" r:id="rId1"/>
  <ignoredErrors>
    <ignoredError sqref="C39 D38:T39 S1:S2 K1:Q1 T37 A40:C41 A39 D41 F41:Q44 D40:Q40 S40:T44 R1:R2 A37:C38 R3:S23 R37:S37 I37:Q37 G37:H37 D37:F37 R31:R33 R26:S30 R34:R36 S34:S36 S31:S33 R24:R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6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242</v>
      </c>
      <c r="D3" s="16">
        <f>SUM('Sheet1 (3)'!M4:M6)</f>
        <v>1</v>
      </c>
      <c r="E3" s="16">
        <f>SUM('Sheet1 (3)'!F4:F6)</f>
        <v>3</v>
      </c>
      <c r="F3" s="16">
        <f>SUM('Sheet1 (3)'!D4:D6)</f>
        <v>3</v>
      </c>
      <c r="G3" s="17">
        <f>SUM('Sheet1 (3)'!H4:H6)</f>
        <v>0</v>
      </c>
      <c r="H3" s="48">
        <v>0</v>
      </c>
      <c r="I3" s="14">
        <f>Table2[[#This Row],[Casos 24h]]/$E$14</f>
        <v>3.4883720930232558E-2</v>
      </c>
      <c r="J3" s="14">
        <f t="shared" ref="J3:J14" si="0">C3/$C$14</f>
        <v>2.6122625215889466E-2</v>
      </c>
    </row>
    <row r="4" spans="2:15" x14ac:dyDescent="0.35">
      <c r="B4" s="15" t="s">
        <v>22</v>
      </c>
      <c r="C4" s="16">
        <f>SUM('Sheet1 (3)'!K7:K16)</f>
        <v>1878</v>
      </c>
      <c r="D4" s="16">
        <f>SUM('Sheet1 (3)'!M7:M16)</f>
        <v>6</v>
      </c>
      <c r="E4" s="16">
        <f>SUM('Sheet1 (3)'!F7:F16)</f>
        <v>2</v>
      </c>
      <c r="F4" s="16">
        <f>SUM('Sheet1 (3)'!D7:D16)</f>
        <v>0</v>
      </c>
      <c r="G4" s="17">
        <f>SUM('Sheet1 (3)'!H7:H16)</f>
        <v>0</v>
      </c>
      <c r="H4" s="16">
        <f>SUM('Sheet1 (3)'!N7:N11)</f>
        <v>0</v>
      </c>
      <c r="I4" s="14">
        <f>Table2[[#This Row],[Casos 24h]]/$E$14</f>
        <v>2.3255813953488372E-2</v>
      </c>
      <c r="J4" s="14">
        <f t="shared" si="0"/>
        <v>0.20272020725388601</v>
      </c>
    </row>
    <row r="5" spans="2:15" x14ac:dyDescent="0.35">
      <c r="B5" s="15" t="s">
        <v>23</v>
      </c>
      <c r="C5" s="16">
        <f>SUM('Sheet1 (3)'!K32:K34)</f>
        <v>947</v>
      </c>
      <c r="D5" s="16">
        <f>SUM('Sheet1 (3)'!M32:M34)</f>
        <v>1</v>
      </c>
      <c r="E5" s="16">
        <f>SUM('Sheet1 (3)'!F32:F34)</f>
        <v>10</v>
      </c>
      <c r="F5" s="16">
        <f>SUM('Sheet1 (3)'!D32:D34)</f>
        <v>7</v>
      </c>
      <c r="G5" s="16">
        <f>SUM('Sheet1 (3)'!H32:H34)</f>
        <v>0</v>
      </c>
      <c r="H5" s="16">
        <f>SUM('Sheet1 (3)'!N32:N34)</f>
        <v>15</v>
      </c>
      <c r="I5" s="14">
        <f>Table2[[#This Row],[Casos 24h]]/$E$14</f>
        <v>0.11627906976744186</v>
      </c>
      <c r="J5" s="14">
        <f t="shared" si="0"/>
        <v>0.10222366148531951</v>
      </c>
    </row>
    <row r="6" spans="2:15" x14ac:dyDescent="0.35">
      <c r="B6" s="15" t="s">
        <v>29</v>
      </c>
      <c r="C6" s="16">
        <f>SUM('Sheet1 (3)'!K35:K37)</f>
        <v>45</v>
      </c>
      <c r="D6" s="16">
        <f>SUM('Sheet1 (3)'!M35:M37)</f>
        <v>3</v>
      </c>
      <c r="E6" s="16">
        <f>SUM('Sheet1 (3)'!F35:F37)</f>
        <v>3</v>
      </c>
      <c r="F6" s="16">
        <f>SUM('Sheet1 (3)'!D35:D37)</f>
        <v>1</v>
      </c>
      <c r="G6" s="16">
        <f>SUM('Sheet1 (3)'!H35:H37)</f>
        <v>0</v>
      </c>
      <c r="H6" s="16">
        <v>0</v>
      </c>
      <c r="I6" s="14">
        <f>Table2[[#This Row],[Casos 24h]]/$E$14</f>
        <v>3.4883720930232558E-2</v>
      </c>
      <c r="J6" s="14">
        <f t="shared" si="0"/>
        <v>4.8575129533678756E-3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1589</v>
      </c>
      <c r="D9" s="16">
        <f>SUM('Sheet1 (3)'!M17:M20)</f>
        <v>1</v>
      </c>
      <c r="E9" s="16">
        <f>SUM('Sheet1 (3)'!F17:F20)</f>
        <v>8</v>
      </c>
      <c r="F9" s="16">
        <f>SUM('Sheet1 (3)'!D17:D20)</f>
        <v>8</v>
      </c>
      <c r="G9" s="17">
        <f>SUM('Sheet1 (3)'!H17:H20)</f>
        <v>0</v>
      </c>
      <c r="H9" s="16">
        <f>SUM('Sheet1 (3)'!N17:N20)</f>
        <v>10</v>
      </c>
      <c r="I9" s="14">
        <f>Table2[[#This Row],[Casos 24h]]/$E$14</f>
        <v>9.3023255813953487E-2</v>
      </c>
      <c r="J9" s="14">
        <f t="shared" si="0"/>
        <v>0.17152417962003455</v>
      </c>
      <c r="K9" s="14"/>
    </row>
    <row r="10" spans="2:15" x14ac:dyDescent="0.35">
      <c r="B10" s="15" t="s">
        <v>39</v>
      </c>
      <c r="C10" s="16">
        <f>SUM('Sheet1 (3)'!K21:K26)</f>
        <v>1607</v>
      </c>
      <c r="D10" s="16">
        <f>SUM('Sheet1 (3)'!M21:M26)</f>
        <v>1</v>
      </c>
      <c r="E10" s="16">
        <f>SUM('Sheet1 (3)'!F21:F26)</f>
        <v>36</v>
      </c>
      <c r="F10" s="16">
        <f>SUM('Sheet1 (3)'!D21:D26)</f>
        <v>22</v>
      </c>
      <c r="G10" s="16">
        <f>SUM('Sheet1 (3)'!H21:H22)</f>
        <v>0</v>
      </c>
      <c r="H10" s="16">
        <f>SUM('Sheet1 (3)'!N21:N22)</f>
        <v>16</v>
      </c>
      <c r="I10" s="14">
        <f>Table2[[#This Row],[Casos 24h]]/$E$14</f>
        <v>0.41860465116279072</v>
      </c>
      <c r="J10" s="14">
        <f t="shared" si="0"/>
        <v>0.17346718480138168</v>
      </c>
    </row>
    <row r="11" spans="2:15" x14ac:dyDescent="0.35">
      <c r="B11" s="15" t="s">
        <v>53</v>
      </c>
      <c r="C11" s="16">
        <f>SUM('Sheet1 (3)'!K27:K31)</f>
        <v>2956</v>
      </c>
      <c r="D11" s="16">
        <f>SUM('Sheet1 (3)'!M27:M30)</f>
        <v>12</v>
      </c>
      <c r="E11" s="16">
        <f>SUM('Sheet1 (3)'!F27:F31)</f>
        <v>24</v>
      </c>
      <c r="F11" s="16">
        <f>SUM('Sheet1 (3)'!D27:D31)</f>
        <v>21</v>
      </c>
      <c r="G11" s="17">
        <f>SUM('Sheet1 (3)'!H27:H31)</f>
        <v>0</v>
      </c>
      <c r="H11" s="16">
        <f>SUM('Sheet1 (3)'!N27:N27)</f>
        <v>14</v>
      </c>
      <c r="I11" s="14">
        <f>Table2[[#This Row],[Casos 24h]]/$E$14</f>
        <v>0.27906976744186046</v>
      </c>
      <c r="J11" s="14">
        <f t="shared" si="0"/>
        <v>0.31908462867012088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9264</v>
      </c>
      <c r="D14" s="24">
        <f>SUM(D3:D13)</f>
        <v>25</v>
      </c>
      <c r="E14" s="24">
        <f t="shared" ref="E14:G14" si="1">SUM(E3:E13)</f>
        <v>86</v>
      </c>
      <c r="F14" s="24">
        <f t="shared" si="1"/>
        <v>62</v>
      </c>
      <c r="G14" s="24">
        <f t="shared" si="1"/>
        <v>0</v>
      </c>
      <c r="H14" s="24">
        <f t="shared" ref="H14" si="2">SUM(H3:H13)</f>
        <v>55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02'!#REF!)</f>
        <v>#REF!</v>
      </c>
      <c r="D18" s="16" t="e">
        <f>SUM('Week 02'!#REF!)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02'!#REF!)</f>
        <v>#REF!</v>
      </c>
      <c r="D19" s="16" t="e">
        <f>SUM('Week 02'!#REF!)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02'!#REF!)</f>
        <v>#REF!</v>
      </c>
      <c r="D20" s="16" t="e">
        <f>SUM('Week 02'!#REF!)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02'!#REF!)</f>
        <v>#REF!</v>
      </c>
      <c r="D21" s="16" t="e">
        <f>SUM('Week 02'!#REF!)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02'!#REF!)</f>
        <v>#REF!</v>
      </c>
      <c r="D22" s="16" t="e">
        <f>SUM('Week 02'!#REF!)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02'!#REF!)</f>
        <v>#REF!</v>
      </c>
      <c r="D23" s="16" t="e">
        <f>SUM('Week 02'!#REF!)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02'!#REF!)</f>
        <v>#REF!</v>
      </c>
      <c r="D24" s="16" t="e">
        <f>SUM('Week 02'!#REF!)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02'!#REF!)</f>
        <v>#REF!</v>
      </c>
      <c r="D25" s="16" t="e">
        <f>SUM('Week 02'!#REF!)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02'!#REF!)</f>
        <v>#REF!</v>
      </c>
      <c r="D26" s="17" t="e">
        <f>'Week 02'!#REF!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02'!#REF!</f>
        <v>#REF!</v>
      </c>
      <c r="D27" s="16" t="e">
        <f>'Week 02'!#REF!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242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1878</v>
      </c>
      <c r="D34" s="30">
        <f t="shared" si="4"/>
        <v>6</v>
      </c>
      <c r="E34" s="37">
        <f t="shared" ref="E34:E44" si="5">D34/C34</f>
        <v>3.1948881789137379E-3</v>
      </c>
    </row>
    <row r="35" spans="2:5" x14ac:dyDescent="0.35">
      <c r="B35" s="29" t="s">
        <v>23</v>
      </c>
      <c r="C35" s="30">
        <f t="shared" si="4"/>
        <v>947</v>
      </c>
      <c r="D35" s="30">
        <f t="shared" si="4"/>
        <v>1</v>
      </c>
      <c r="E35" s="37">
        <f t="shared" si="5"/>
        <v>1.0559662090813093E-3</v>
      </c>
    </row>
    <row r="36" spans="2:5" x14ac:dyDescent="0.35">
      <c r="B36" s="31" t="s">
        <v>29</v>
      </c>
      <c r="C36" s="30">
        <f t="shared" si="4"/>
        <v>45</v>
      </c>
      <c r="D36" s="30">
        <f t="shared" si="4"/>
        <v>3</v>
      </c>
      <c r="E36" s="37">
        <f t="shared" si="5"/>
        <v>6.6666666666666666E-2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7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1589</v>
      </c>
      <c r="D39" s="30">
        <f t="shared" si="4"/>
        <v>1</v>
      </c>
      <c r="E39" s="37">
        <f t="shared" si="5"/>
        <v>6.2932662051604787E-4</v>
      </c>
    </row>
    <row r="40" spans="2:5" x14ac:dyDescent="0.35">
      <c r="B40" s="31" t="s">
        <v>39</v>
      </c>
      <c r="C40" s="30">
        <f t="shared" si="4"/>
        <v>1607</v>
      </c>
      <c r="D40" s="30">
        <f t="shared" si="4"/>
        <v>1</v>
      </c>
      <c r="E40" s="37">
        <f t="shared" si="5"/>
        <v>6.222775357809583E-4</v>
      </c>
    </row>
    <row r="41" spans="2:5" x14ac:dyDescent="0.35">
      <c r="B41" s="29" t="s">
        <v>53</v>
      </c>
      <c r="C41" s="30">
        <f t="shared" si="4"/>
        <v>2956</v>
      </c>
      <c r="D41" s="30">
        <f t="shared" si="4"/>
        <v>12</v>
      </c>
      <c r="E41" s="36">
        <f t="shared" si="5"/>
        <v>4.0595399188092015E-3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9264</v>
      </c>
      <c r="D44" s="33">
        <f t="shared" ref="D44" si="6">SUM(D33:D42)</f>
        <v>25</v>
      </c>
      <c r="E44" s="38">
        <f t="shared" si="5"/>
        <v>2.6986183074265975E-3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87" zoomScaleNormal="87" workbookViewId="0">
      <pane xSplit="3" ySplit="3" topLeftCell="D32" activePane="bottomRight" state="frozen"/>
      <selection pane="topRight" activeCell="D1" sqref="D1"/>
      <selection pane="bottomLeft" activeCell="A6" sqref="A6"/>
      <selection pane="bottomRight" activeCell="K45" sqref="K45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58" t="s">
        <v>41</v>
      </c>
      <c r="C2" s="351" t="s">
        <v>30</v>
      </c>
      <c r="D2" s="351" t="s">
        <v>1</v>
      </c>
      <c r="E2" s="351"/>
      <c r="F2" s="351"/>
      <c r="G2" s="351"/>
      <c r="H2" s="351"/>
      <c r="I2" s="351" t="s">
        <v>2</v>
      </c>
      <c r="J2" s="351"/>
      <c r="K2" s="351"/>
      <c r="L2" s="351"/>
      <c r="M2" s="351"/>
      <c r="N2" s="351" t="s">
        <v>3</v>
      </c>
      <c r="O2" s="352" t="s">
        <v>92</v>
      </c>
      <c r="P2" s="352" t="s">
        <v>93</v>
      </c>
      <c r="Q2" s="351" t="s">
        <v>4</v>
      </c>
      <c r="R2" s="351" t="s">
        <v>31</v>
      </c>
      <c r="S2" s="353" t="s">
        <v>32</v>
      </c>
      <c r="W2" s="350" t="s">
        <v>35</v>
      </c>
      <c r="X2" s="350" t="s">
        <v>36</v>
      </c>
      <c r="Y2" s="42"/>
    </row>
    <row r="3" spans="1:32" ht="19.5" customHeight="1" thickBot="1" x14ac:dyDescent="0.4">
      <c r="B3" s="359"/>
      <c r="C3" s="352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51"/>
      <c r="O3" s="389"/>
      <c r="P3" s="389"/>
      <c r="Q3" s="351"/>
      <c r="R3" s="351"/>
      <c r="S3" s="353"/>
      <c r="U3" s="11" t="s">
        <v>37</v>
      </c>
      <c r="V3" s="11" t="s">
        <v>38</v>
      </c>
      <c r="W3" s="350"/>
      <c r="X3" s="350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96" t="s">
        <v>21</v>
      </c>
      <c r="C4" s="230" t="s">
        <v>102</v>
      </c>
      <c r="D4" s="173">
        <f>'Sheet1 (3)'!D4</f>
        <v>0</v>
      </c>
      <c r="E4" s="173">
        <f>'Sheet1 (3)'!E4</f>
        <v>0</v>
      </c>
      <c r="F4" s="64">
        <f>'Sheet1 (3)'!F4</f>
        <v>0</v>
      </c>
      <c r="G4" s="64">
        <f>'Sheet1 (3)'!G4</f>
        <v>3</v>
      </c>
      <c r="H4" s="64">
        <f>'Sheet1 (3)'!H4</f>
        <v>0</v>
      </c>
      <c r="I4" s="64">
        <f>'Sheet1 (3)'!I4</f>
        <v>142</v>
      </c>
      <c r="J4" s="64">
        <f>'Sheet1 (3)'!J4</f>
        <v>0</v>
      </c>
      <c r="K4" s="64">
        <f>'Sheet1 (3)'!K4</f>
        <v>142</v>
      </c>
      <c r="L4" s="64">
        <f>'Sheet1 (3)'!L4</f>
        <v>142</v>
      </c>
      <c r="M4" s="64">
        <f>'Sheet1 (3)'!M4</f>
        <v>0</v>
      </c>
      <c r="N4" s="64">
        <f>'Sheet1 (3)'!N4</f>
        <v>0</v>
      </c>
      <c r="O4" s="245">
        <v>20</v>
      </c>
      <c r="P4" s="247">
        <f t="shared" ref="P4:P7" si="0">N4/O4</f>
        <v>0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42.228684449946385</v>
      </c>
      <c r="W4" s="42"/>
      <c r="X4" s="42"/>
      <c r="Y4" s="42"/>
    </row>
    <row r="5" spans="1:32" ht="19.5" customHeight="1" x14ac:dyDescent="0.35">
      <c r="B5" s="397"/>
      <c r="C5" s="219" t="s">
        <v>105</v>
      </c>
      <c r="D5" s="212">
        <f>'Sheet1 (3)'!D5</f>
        <v>2</v>
      </c>
      <c r="E5" s="212">
        <f>'Sheet1 (3)'!E5</f>
        <v>0</v>
      </c>
      <c r="F5" s="212">
        <f>'Sheet1 (3)'!F5</f>
        <v>2</v>
      </c>
      <c r="G5" s="212">
        <f>'Sheet1 (3)'!G5</f>
        <v>0</v>
      </c>
      <c r="H5" s="212">
        <f>'Sheet1 (3)'!H5</f>
        <v>0</v>
      </c>
      <c r="I5" s="212">
        <f>'Sheet1 (3)'!I5</f>
        <v>43</v>
      </c>
      <c r="J5" s="212">
        <f>'Sheet1 (3)'!J5</f>
        <v>0</v>
      </c>
      <c r="K5" s="212">
        <f>'Sheet1 (3)'!K5</f>
        <v>43</v>
      </c>
      <c r="L5" s="212">
        <f>'Sheet1 (3)'!L5</f>
        <v>40</v>
      </c>
      <c r="M5" s="212">
        <f>'Sheet1 (3)'!M5</f>
        <v>1</v>
      </c>
      <c r="N5" s="212">
        <f>'Sheet1 (3)'!N5</f>
        <v>2</v>
      </c>
      <c r="O5" s="253">
        <v>16</v>
      </c>
      <c r="P5" s="254">
        <f t="shared" ref="P5" si="3">N5/O5</f>
        <v>0.125</v>
      </c>
      <c r="Q5" s="255">
        <f t="shared" ref="Q5" si="4">M5/K5</f>
        <v>2.3255813953488372E-2</v>
      </c>
      <c r="R5" s="256">
        <f>VLOOKUP(C5,'Sheet1 (3)'!C:P,14,0)</f>
        <v>52060.454851553091</v>
      </c>
      <c r="S5" s="252">
        <f t="shared" si="2"/>
        <v>82.596281808546678</v>
      </c>
      <c r="W5" s="42"/>
      <c r="X5" s="42"/>
      <c r="Y5" s="42"/>
    </row>
    <row r="6" spans="1:32" ht="19.5" customHeight="1" thickBot="1" x14ac:dyDescent="0.4">
      <c r="B6" s="397"/>
      <c r="C6" s="241" t="s">
        <v>103</v>
      </c>
      <c r="D6" s="174">
        <f>'Sheet1 (3)'!D6</f>
        <v>1</v>
      </c>
      <c r="E6" s="174">
        <f>'Sheet1 (3)'!E6</f>
        <v>0</v>
      </c>
      <c r="F6" s="89">
        <f>'Sheet1 (3)'!F6</f>
        <v>1</v>
      </c>
      <c r="G6" s="89">
        <f>'Sheet1 (3)'!G6</f>
        <v>0</v>
      </c>
      <c r="H6" s="89">
        <f>'Sheet1 (3)'!H6</f>
        <v>0</v>
      </c>
      <c r="I6" s="89">
        <f>'Sheet1 (3)'!I6</f>
        <v>57</v>
      </c>
      <c r="J6" s="89">
        <f>'Sheet1 (3)'!J6</f>
        <v>0</v>
      </c>
      <c r="K6" s="89">
        <f>'Sheet1 (3)'!K6</f>
        <v>57</v>
      </c>
      <c r="L6" s="89">
        <f>'Sheet1 (3)'!L6</f>
        <v>56</v>
      </c>
      <c r="M6" s="89">
        <f>'Sheet1 (3)'!M6</f>
        <v>0</v>
      </c>
      <c r="N6" s="89">
        <f>'Sheet1 (3)'!N6</f>
        <v>1</v>
      </c>
      <c r="O6" s="246">
        <v>4</v>
      </c>
      <c r="P6" s="248">
        <f t="shared" si="0"/>
        <v>0.25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60.411003771575501</v>
      </c>
      <c r="W6" s="42"/>
      <c r="X6" s="42"/>
      <c r="Y6" s="42"/>
    </row>
    <row r="7" spans="1:32" ht="19.5" customHeight="1" thickBot="1" x14ac:dyDescent="0.4">
      <c r="B7" s="398"/>
      <c r="C7" s="214" t="s">
        <v>104</v>
      </c>
      <c r="D7" s="213">
        <f t="shared" ref="D7:E7" si="5">SUM(D4:D6)</f>
        <v>3</v>
      </c>
      <c r="E7" s="213">
        <f t="shared" si="5"/>
        <v>0</v>
      </c>
      <c r="F7" s="213">
        <f>SUM(F4:F6)</f>
        <v>3</v>
      </c>
      <c r="G7" s="213">
        <f t="shared" ref="G7:O7" si="6">SUM(G4:G6)</f>
        <v>3</v>
      </c>
      <c r="H7" s="213">
        <f t="shared" si="6"/>
        <v>0</v>
      </c>
      <c r="I7" s="213">
        <f t="shared" si="6"/>
        <v>242</v>
      </c>
      <c r="J7" s="213">
        <f t="shared" si="6"/>
        <v>0</v>
      </c>
      <c r="K7" s="213">
        <f t="shared" si="6"/>
        <v>242</v>
      </c>
      <c r="L7" s="213">
        <f t="shared" si="6"/>
        <v>238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4.1322314049586778E-3</v>
      </c>
      <c r="R7" s="217">
        <v>2202817</v>
      </c>
      <c r="S7" s="218">
        <f t="shared" si="2"/>
        <v>10.985933012138547</v>
      </c>
      <c r="W7" s="42"/>
      <c r="X7" s="42"/>
      <c r="Y7" s="42"/>
    </row>
    <row r="8" spans="1:32" ht="19" customHeight="1" x14ac:dyDescent="0.35">
      <c r="B8" s="393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40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5" si="9">IF(K8&lt;&gt;SUM(L8:N8),"NOT OK","OK")</f>
        <v>OK</v>
      </c>
      <c r="U8" s="11">
        <v>57</v>
      </c>
      <c r="V8" s="11">
        <v>0</v>
      </c>
      <c r="W8" s="11" t="str">
        <f t="shared" ref="W8:W39" si="10">IF(I8-U8&lt;0,"Not OK","Ok")</f>
        <v>Ok</v>
      </c>
      <c r="X8" s="11" t="str">
        <f t="shared" ref="X8:X39" si="11">IF(M8-V8&lt;0,"Not OK","Ok")</f>
        <v>Ok</v>
      </c>
    </row>
    <row r="9" spans="1:32" ht="19" customHeight="1" x14ac:dyDescent="0.35">
      <c r="B9" s="394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1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94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94"/>
      <c r="C11" s="269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5" si="15">M11/K11</f>
        <v>0</v>
      </c>
      <c r="R11" s="51">
        <f>VLOOKUP(C11,'Sheet1 (3)'!C:P,14,0)</f>
        <v>149898.26902074186</v>
      </c>
      <c r="S11" s="50">
        <f t="shared" ref="S11:S40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94"/>
      <c r="C12" s="77" t="s">
        <v>80</v>
      </c>
      <c r="D12" s="100">
        <f>'Sheet1 (3)'!D11</f>
        <v>0</v>
      </c>
      <c r="E12" s="100">
        <f>'Sheet1 (3)'!E11</f>
        <v>0</v>
      </c>
      <c r="F12" s="100">
        <f>'Sheet1 (3)'!F11</f>
        <v>0</v>
      </c>
      <c r="G12" s="100">
        <f>'Sheet1 (3)'!G11</f>
        <v>1</v>
      </c>
      <c r="H12" s="100">
        <f>'Sheet1 (3)'!H11</f>
        <v>0</v>
      </c>
      <c r="I12" s="100">
        <f>'Sheet1 (3)'!I11</f>
        <v>74</v>
      </c>
      <c r="J12" s="100">
        <f>'Sheet1 (3)'!J11</f>
        <v>289</v>
      </c>
      <c r="K12" s="100">
        <v>363</v>
      </c>
      <c r="L12" s="100">
        <f>'Sheet1 (3)'!L11</f>
        <v>362</v>
      </c>
      <c r="M12" s="100">
        <f>'Sheet1 (3)'!M11</f>
        <v>1</v>
      </c>
      <c r="N12" s="100">
        <f>'Sheet1 (3)'!N11</f>
        <v>0</v>
      </c>
      <c r="O12" s="179">
        <v>6</v>
      </c>
      <c r="P12" s="180">
        <f t="shared" si="7"/>
        <v>0</v>
      </c>
      <c r="Q12" s="80">
        <f t="shared" si="15"/>
        <v>2.7548209366391185E-3</v>
      </c>
      <c r="R12" s="99">
        <f>VLOOKUP(C12,'Sheet1 (3)'!C:P,14,0)</f>
        <v>105697.59164224498</v>
      </c>
      <c r="S12" s="62">
        <f t="shared" si="16"/>
        <v>343.43261219105864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94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94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94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12</v>
      </c>
      <c r="J15" s="100">
        <f>'Sheet1 (3)'!J14</f>
        <v>1</v>
      </c>
      <c r="K15" s="100">
        <v>13</v>
      </c>
      <c r="L15" s="100">
        <f>'Sheet1 (3)'!L14</f>
        <v>13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5.1187571282328017</v>
      </c>
      <c r="T15" s="11"/>
      <c r="Z15" s="11"/>
    </row>
    <row r="16" spans="1:32" s="25" customFormat="1" ht="19" customHeight="1" x14ac:dyDescent="0.35">
      <c r="A16" s="47"/>
      <c r="B16" s="394"/>
      <c r="C16" s="81" t="s">
        <v>90</v>
      </c>
      <c r="D16" s="100">
        <f>'Sheet1 (3)'!D15</f>
        <v>0</v>
      </c>
      <c r="E16" s="100">
        <f>'Sheet1 (3)'!E15</f>
        <v>2</v>
      </c>
      <c r="F16" s="100">
        <f>'Sheet1 (3)'!F15</f>
        <v>2</v>
      </c>
      <c r="G16" s="100">
        <f>'Sheet1 (3)'!G15</f>
        <v>2</v>
      </c>
      <c r="H16" s="100">
        <f>'Sheet1 (3)'!H15</f>
        <v>0</v>
      </c>
      <c r="I16" s="100">
        <f>'Sheet1 (3)'!I15</f>
        <v>123</v>
      </c>
      <c r="J16" s="100">
        <f>'Sheet1 (3)'!J15</f>
        <v>17</v>
      </c>
      <c r="K16" s="100">
        <v>140</v>
      </c>
      <c r="L16" s="100">
        <f>'Sheet1 (3)'!L15</f>
        <v>140</v>
      </c>
      <c r="M16" s="100">
        <f>'Sheet1 (3)'!M15</f>
        <v>0</v>
      </c>
      <c r="N16" s="100">
        <f>'Sheet1 (3)'!N15</f>
        <v>0</v>
      </c>
      <c r="O16" s="183">
        <v>16</v>
      </c>
      <c r="P16" s="184">
        <f t="shared" si="7"/>
        <v>0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161.92830315557006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94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 t="e">
        <f>VLOOKUP(C17,'Sheet1 (3)'!C:P,14,0)</f>
        <v>#N/A</v>
      </c>
      <c r="S17" s="176" t="e">
        <f t="shared" ref="S17" si="20">(K17/R17)*100000</f>
        <v>#N/A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94"/>
      <c r="C18" s="214" t="s">
        <v>94</v>
      </c>
      <c r="D18" s="213">
        <f t="shared" ref="D18" si="21">SUM(D8:D17)</f>
        <v>0</v>
      </c>
      <c r="E18" s="213">
        <f t="shared" ref="E18" si="22">SUM(E8:E17)</f>
        <v>2</v>
      </c>
      <c r="F18" s="213">
        <f t="shared" ref="F18" si="23">SUM(F8:F17)</f>
        <v>2</v>
      </c>
      <c r="G18" s="213">
        <f t="shared" ref="G18" si="24">SUM(G8:G17)</f>
        <v>3</v>
      </c>
      <c r="H18" s="213">
        <f t="shared" ref="H18:N18" si="25">SUM(H8:H17)</f>
        <v>0</v>
      </c>
      <c r="I18" s="213">
        <f t="shared" si="25"/>
        <v>697</v>
      </c>
      <c r="J18" s="213">
        <f t="shared" si="25"/>
        <v>1181</v>
      </c>
      <c r="K18" s="213">
        <f t="shared" si="25"/>
        <v>1878</v>
      </c>
      <c r="L18" s="213">
        <f t="shared" si="25"/>
        <v>1872</v>
      </c>
      <c r="M18" s="213">
        <f t="shared" si="25"/>
        <v>6</v>
      </c>
      <c r="N18" s="213">
        <f t="shared" si="25"/>
        <v>0</v>
      </c>
      <c r="O18" s="213">
        <f>SUM(O4:O17)</f>
        <v>170</v>
      </c>
      <c r="P18" s="215">
        <f t="shared" si="7"/>
        <v>0</v>
      </c>
      <c r="Q18" s="216">
        <f t="shared" si="15"/>
        <v>3.1948881789137379E-3</v>
      </c>
      <c r="R18" s="217">
        <v>3173917</v>
      </c>
      <c r="S18" s="218">
        <f t="shared" si="16"/>
        <v>59.169789254098326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93" t="s">
        <v>33</v>
      </c>
      <c r="C19" s="191" t="s">
        <v>72</v>
      </c>
      <c r="D19" s="63">
        <f>'Sheet1 (3)'!D17</f>
        <v>0</v>
      </c>
      <c r="E19" s="63">
        <f>'Sheet1 (3)'!E17</f>
        <v>0</v>
      </c>
      <c r="F19" s="63">
        <f>'Sheet1 (3)'!F17</f>
        <v>0</v>
      </c>
      <c r="G19" s="63">
        <f>'Sheet1 (3)'!G17</f>
        <v>3</v>
      </c>
      <c r="H19" s="63">
        <f>'Sheet1 (3)'!H17</f>
        <v>0</v>
      </c>
      <c r="I19" s="63">
        <f>'Sheet1 (3)'!I17</f>
        <v>541</v>
      </c>
      <c r="J19" s="63">
        <f>'Sheet1 (3)'!J17</f>
        <v>328</v>
      </c>
      <c r="K19" s="63">
        <v>869</v>
      </c>
      <c r="L19" s="63">
        <f>'Sheet1 (3)'!L17</f>
        <v>865</v>
      </c>
      <c r="M19" s="63">
        <f>'Sheet1 (3)'!M17</f>
        <v>1</v>
      </c>
      <c r="N19" s="63">
        <f>'Sheet1 (3)'!N17</f>
        <v>3</v>
      </c>
      <c r="O19" s="193">
        <v>21</v>
      </c>
      <c r="P19" s="194">
        <f t="shared" si="7"/>
        <v>0.14285714285714285</v>
      </c>
      <c r="Q19" s="112">
        <f t="shared" si="15"/>
        <v>1.1507479861910242E-3</v>
      </c>
      <c r="R19" s="195">
        <f>VLOOKUP(C19,'Sheet1 (3)'!C:P,14,0)</f>
        <v>516704.9271270897</v>
      </c>
      <c r="S19" s="196">
        <f t="shared" si="16"/>
        <v>168.18109415594157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94"/>
      <c r="C20" s="66" t="s">
        <v>73</v>
      </c>
      <c r="D20" s="63">
        <f>'Sheet1 (3)'!D18</f>
        <v>7</v>
      </c>
      <c r="E20" s="63">
        <f>'Sheet1 (3)'!E18</f>
        <v>0</v>
      </c>
      <c r="F20" s="63">
        <f>'Sheet1 (3)'!F18</f>
        <v>7</v>
      </c>
      <c r="G20" s="63">
        <f>'Sheet1 (3)'!G18</f>
        <v>6</v>
      </c>
      <c r="H20" s="63">
        <f>'Sheet1 (3)'!H18</f>
        <v>0</v>
      </c>
      <c r="I20" s="63">
        <f>'Sheet1 (3)'!I18</f>
        <v>213</v>
      </c>
      <c r="J20" s="63">
        <f>'Sheet1 (3)'!J18</f>
        <v>19</v>
      </c>
      <c r="K20" s="63">
        <v>232</v>
      </c>
      <c r="L20" s="63">
        <f>'Sheet1 (3)'!L18</f>
        <v>225</v>
      </c>
      <c r="M20" s="63">
        <f>'Sheet1 (3)'!M18</f>
        <v>0</v>
      </c>
      <c r="N20" s="63">
        <f>'Sheet1 (3)'!N18</f>
        <v>7</v>
      </c>
      <c r="O20" s="179">
        <v>12</v>
      </c>
      <c r="P20" s="180">
        <f t="shared" si="7"/>
        <v>0.58333333333333337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46.795066478814981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94"/>
      <c r="C21" s="66" t="s">
        <v>77</v>
      </c>
      <c r="D21" s="44">
        <f>'Sheet1 (3)'!D19</f>
        <v>0</v>
      </c>
      <c r="E21" s="44">
        <f>'Sheet1 (3)'!E19</f>
        <v>0</v>
      </c>
      <c r="F21" s="44">
        <f>'Sheet1 (3)'!F19</f>
        <v>0</v>
      </c>
      <c r="G21" s="44">
        <f>'Sheet1 (3)'!G19</f>
        <v>1</v>
      </c>
      <c r="H21" s="44">
        <f>'Sheet1 (3)'!H19</f>
        <v>0</v>
      </c>
      <c r="I21" s="44">
        <f>'Sheet1 (3)'!I19</f>
        <v>104</v>
      </c>
      <c r="J21" s="44">
        <f>'Sheet1 (3)'!J19</f>
        <v>0</v>
      </c>
      <c r="K21" s="44">
        <v>104</v>
      </c>
      <c r="L21" s="44">
        <f>'Sheet1 (3)'!L19</f>
        <v>104</v>
      </c>
      <c r="M21" s="44">
        <f>'Sheet1 (3)'!M19</f>
        <v>0</v>
      </c>
      <c r="N21" s="44">
        <f>'Sheet1 (3)'!N19</f>
        <v>0</v>
      </c>
      <c r="O21" s="44">
        <v>12</v>
      </c>
      <c r="P21" s="258">
        <f t="shared" si="7"/>
        <v>0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24.469332499503484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94"/>
      <c r="C22" s="88" t="s">
        <v>74</v>
      </c>
      <c r="D22" s="192">
        <f>'Sheet1 (3)'!D20</f>
        <v>1</v>
      </c>
      <c r="E22" s="192">
        <f>'Sheet1 (3)'!E20</f>
        <v>0</v>
      </c>
      <c r="F22" s="192">
        <f>'Sheet1 (3)'!F20</f>
        <v>1</v>
      </c>
      <c r="G22" s="192">
        <f>'Sheet1 (3)'!G20</f>
        <v>0</v>
      </c>
      <c r="H22" s="192">
        <f>'Sheet1 (3)'!H20</f>
        <v>0</v>
      </c>
      <c r="I22" s="192">
        <f>'Sheet1 (3)'!I20</f>
        <v>323</v>
      </c>
      <c r="J22" s="192">
        <f>'Sheet1 (3)'!J20</f>
        <v>61</v>
      </c>
      <c r="K22" s="192">
        <v>384</v>
      </c>
      <c r="L22" s="192">
        <f>'Sheet1 (3)'!L20</f>
        <v>384</v>
      </c>
      <c r="M22" s="192">
        <f>'Sheet1 (3)'!M20</f>
        <v>0</v>
      </c>
      <c r="N22" s="192">
        <f>'Sheet1 (3)'!N20</f>
        <v>0</v>
      </c>
      <c r="O22" s="259">
        <v>13</v>
      </c>
      <c r="P22" s="197">
        <f t="shared" si="7"/>
        <v>0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146.62783334255067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95"/>
      <c r="C23" s="185" t="s">
        <v>95</v>
      </c>
      <c r="D23" s="213">
        <f>SUM(D19:D22)</f>
        <v>8</v>
      </c>
      <c r="E23" s="213">
        <f t="shared" ref="E23:O23" si="26">SUM(E19:E22)</f>
        <v>0</v>
      </c>
      <c r="F23" s="213">
        <f t="shared" si="26"/>
        <v>8</v>
      </c>
      <c r="G23" s="213">
        <f t="shared" si="26"/>
        <v>10</v>
      </c>
      <c r="H23" s="213">
        <f t="shared" si="26"/>
        <v>0</v>
      </c>
      <c r="I23" s="213">
        <f t="shared" si="26"/>
        <v>1181</v>
      </c>
      <c r="J23" s="213">
        <f t="shared" si="26"/>
        <v>408</v>
      </c>
      <c r="K23" s="213">
        <f t="shared" si="26"/>
        <v>1589</v>
      </c>
      <c r="L23" s="213">
        <f t="shared" si="26"/>
        <v>1578</v>
      </c>
      <c r="M23" s="213">
        <f t="shared" si="26"/>
        <v>1</v>
      </c>
      <c r="N23" s="213">
        <f t="shared" si="26"/>
        <v>10</v>
      </c>
      <c r="O23" s="186">
        <f t="shared" si="26"/>
        <v>58</v>
      </c>
      <c r="P23" s="187">
        <f t="shared" si="7"/>
        <v>0.17241379310344829</v>
      </c>
      <c r="Q23" s="188">
        <f t="shared" si="15"/>
        <v>6.2932662051604787E-4</v>
      </c>
      <c r="R23" s="189">
        <v>6003909</v>
      </c>
      <c r="S23" s="190">
        <f t="shared" si="16"/>
        <v>26.466090675258403</v>
      </c>
      <c r="T23" s="11"/>
      <c r="Z23" s="11"/>
    </row>
    <row r="24" spans="1:32" ht="19" customHeight="1" x14ac:dyDescent="0.35">
      <c r="B24" s="393" t="s">
        <v>39</v>
      </c>
      <c r="C24" s="83" t="s">
        <v>69</v>
      </c>
      <c r="D24" s="172">
        <f>'Sheet1 (3)'!D21</f>
        <v>4</v>
      </c>
      <c r="E24" s="172">
        <f>'Sheet1 (3)'!E21</f>
        <v>0</v>
      </c>
      <c r="F24" s="172">
        <f>'Sheet1 (3)'!F21</f>
        <v>4</v>
      </c>
      <c r="G24" s="172">
        <f>'Sheet1 (3)'!G21</f>
        <v>2</v>
      </c>
      <c r="H24" s="172">
        <f>'Sheet1 (3)'!H21</f>
        <v>0</v>
      </c>
      <c r="I24" s="172">
        <f>'Sheet1 (3)'!I21</f>
        <v>368</v>
      </c>
      <c r="J24" s="172">
        <f>'Sheet1 (3)'!J21</f>
        <v>225</v>
      </c>
      <c r="K24" s="172">
        <v>593</v>
      </c>
      <c r="L24" s="172">
        <f>'Sheet1 (3)'!L21</f>
        <v>587</v>
      </c>
      <c r="M24" s="172">
        <f>'Sheet1 (3)'!M21</f>
        <v>1</v>
      </c>
      <c r="N24" s="172">
        <f>'Sheet1 (3)'!N21</f>
        <v>5</v>
      </c>
      <c r="O24" s="198">
        <v>42</v>
      </c>
      <c r="P24" s="199">
        <f t="shared" si="7"/>
        <v>0.11904761904761904</v>
      </c>
      <c r="Q24" s="84">
        <f t="shared" si="15"/>
        <v>1.6863406408094434E-3</v>
      </c>
      <c r="R24" s="119">
        <f>VLOOKUP(C24,'Sheet1 (3)'!C:P,14,0)</f>
        <v>342007.76203903509</v>
      </c>
      <c r="S24" s="122">
        <f t="shared" si="16"/>
        <v>173.38787765065925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94"/>
      <c r="C25" s="77" t="s">
        <v>78</v>
      </c>
      <c r="D25" s="172">
        <f>'Sheet1 (3)'!D22</f>
        <v>7</v>
      </c>
      <c r="E25" s="172">
        <f>'Sheet1 (3)'!E22</f>
        <v>0</v>
      </c>
      <c r="F25" s="172">
        <f>'Sheet1 (3)'!F22</f>
        <v>7</v>
      </c>
      <c r="G25" s="172">
        <f>'Sheet1 (3)'!G22</f>
        <v>4</v>
      </c>
      <c r="H25" s="172">
        <f>'Sheet1 (3)'!H22</f>
        <v>0</v>
      </c>
      <c r="I25" s="172">
        <f>'Sheet1 (3)'!I22</f>
        <v>262</v>
      </c>
      <c r="J25" s="172">
        <f>'Sheet1 (3)'!J22</f>
        <v>110</v>
      </c>
      <c r="K25" s="172">
        <v>372</v>
      </c>
      <c r="L25" s="172">
        <f>'Sheet1 (3)'!L22</f>
        <v>361</v>
      </c>
      <c r="M25" s="172">
        <f>'Sheet1 (3)'!M22</f>
        <v>0</v>
      </c>
      <c r="N25" s="172">
        <f>'Sheet1 (3)'!N22</f>
        <v>11</v>
      </c>
      <c r="O25" s="181">
        <v>30</v>
      </c>
      <c r="P25" s="182">
        <f t="shared" si="7"/>
        <v>0.36666666666666664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100.06950776590557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94"/>
      <c r="C26" s="81" t="s">
        <v>84</v>
      </c>
      <c r="D26" s="316">
        <f>'Sheet1 (3)'!D23</f>
        <v>0</v>
      </c>
      <c r="E26" s="317">
        <f>'Sheet1 (3)'!E23</f>
        <v>0</v>
      </c>
      <c r="F26" s="317">
        <f>'Sheet1 (3)'!F23</f>
        <v>0</v>
      </c>
      <c r="G26" s="317">
        <f>'Sheet1 (3)'!G23</f>
        <v>0</v>
      </c>
      <c r="H26" s="317">
        <f>'Sheet1 (3)'!H23</f>
        <v>0</v>
      </c>
      <c r="I26" s="317">
        <f>'Sheet1 (3)'!I23</f>
        <v>89</v>
      </c>
      <c r="J26" s="317">
        <f>'Sheet1 (3)'!J23</f>
        <v>22</v>
      </c>
      <c r="K26" s="317">
        <v>111</v>
      </c>
      <c r="L26" s="317">
        <f>'Sheet1 (3)'!L23</f>
        <v>111</v>
      </c>
      <c r="M26" s="317">
        <f>'Sheet1 (3)'!M23</f>
        <v>0</v>
      </c>
      <c r="N26" s="318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51.424021789586924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94"/>
      <c r="C27" s="108" t="s">
        <v>106</v>
      </c>
      <c r="D27" s="319">
        <f>'Sheet1 (3)'!D24</f>
        <v>5</v>
      </c>
      <c r="E27" s="320">
        <f>'Sheet1 (3)'!E24</f>
        <v>5</v>
      </c>
      <c r="F27" s="320">
        <f>'Sheet1 (3)'!F24</f>
        <v>10</v>
      </c>
      <c r="G27" s="320">
        <f>'Sheet1 (3)'!G24</f>
        <v>11</v>
      </c>
      <c r="H27" s="320">
        <f>'Sheet1 (3)'!H24</f>
        <v>0</v>
      </c>
      <c r="I27" s="320">
        <f>'Sheet1 (3)'!I24</f>
        <v>196</v>
      </c>
      <c r="J27" s="320">
        <f>'Sheet1 (3)'!J24</f>
        <v>104</v>
      </c>
      <c r="K27" s="320">
        <v>300</v>
      </c>
      <c r="L27" s="320">
        <f>'Sheet1 (3)'!L24</f>
        <v>282</v>
      </c>
      <c r="M27" s="320">
        <f>'Sheet1 (3)'!M24</f>
        <v>0</v>
      </c>
      <c r="N27" s="321">
        <f>'Sheet1 (3)'!N24</f>
        <v>8</v>
      </c>
      <c r="O27" s="78">
        <v>30</v>
      </c>
      <c r="P27" s="267">
        <f t="shared" si="7"/>
        <v>0.26666666666666666</v>
      </c>
      <c r="Q27" s="80">
        <f t="shared" si="15"/>
        <v>0</v>
      </c>
      <c r="R27" s="312">
        <f>VLOOKUP(C27,'Sheet1 (3)'!C:P,14,0)</f>
        <v>195729.21838740172</v>
      </c>
      <c r="S27" s="313">
        <f t="shared" si="16"/>
        <v>153.27297706069507</v>
      </c>
      <c r="T27" s="11"/>
      <c r="Z27" s="11"/>
      <c r="AF27" s="25"/>
    </row>
    <row r="28" spans="1:32" ht="19" customHeight="1" x14ac:dyDescent="0.35">
      <c r="B28" s="394"/>
      <c r="C28" s="331" t="s">
        <v>110</v>
      </c>
      <c r="D28" s="332">
        <f>'Sheet1 (3)'!D26</f>
        <v>0</v>
      </c>
      <c r="E28" s="333">
        <f>'Sheet1 (3)'!E26</f>
        <v>0</v>
      </c>
      <c r="F28" s="333">
        <f>'Sheet1 (3)'!F26</f>
        <v>0</v>
      </c>
      <c r="G28" s="333">
        <f>'Sheet1 (3)'!G26</f>
        <v>0</v>
      </c>
      <c r="H28" s="333">
        <f>'Sheet1 (3)'!H26</f>
        <v>0</v>
      </c>
      <c r="I28" s="333">
        <f>'Sheet1 (3)'!I26</f>
        <v>13</v>
      </c>
      <c r="J28" s="333">
        <f>'Sheet1 (3)'!J26</f>
        <v>0</v>
      </c>
      <c r="K28" s="333">
        <v>218</v>
      </c>
      <c r="L28" s="333">
        <f>'Sheet1 (3)'!L26</f>
        <v>13</v>
      </c>
      <c r="M28" s="333">
        <f>'Sheet1 (3)'!M26</f>
        <v>0</v>
      </c>
      <c r="N28" s="334">
        <f>'Sheet1 (3)'!N26</f>
        <v>0</v>
      </c>
      <c r="O28" s="335">
        <v>55</v>
      </c>
      <c r="P28" s="336">
        <f t="shared" ref="P28:P29" si="27">N28/O28</f>
        <v>0</v>
      </c>
      <c r="Q28" s="220">
        <f t="shared" ref="Q28:Q29" si="28">M28/K28</f>
        <v>0</v>
      </c>
      <c r="R28" s="337">
        <f>VLOOKUP(C28,'Sheet1 (3)'!C:P,14,0)</f>
        <v>301237.28610864433</v>
      </c>
      <c r="S28" s="338">
        <f t="shared" ref="S28:S29" si="29">(K28/R28)*100000</f>
        <v>72.368199440415907</v>
      </c>
      <c r="T28" s="11"/>
      <c r="Z28" s="11"/>
      <c r="AF28" s="25"/>
    </row>
    <row r="29" spans="1:32" ht="19" customHeight="1" thickBot="1" x14ac:dyDescent="0.4">
      <c r="B29" s="394"/>
      <c r="C29" s="109" t="s">
        <v>118</v>
      </c>
      <c r="D29" s="110">
        <f>'Sheet1 (3)'!D27</f>
        <v>13</v>
      </c>
      <c r="E29" s="110">
        <f>'Sheet1 (3)'!E27</f>
        <v>0</v>
      </c>
      <c r="F29" s="110">
        <f>'Sheet1 (3)'!F27</f>
        <v>13</v>
      </c>
      <c r="G29" s="110">
        <f>'Sheet1 (3)'!G27</f>
        <v>17</v>
      </c>
      <c r="H29" s="110">
        <f>'Sheet1 (3)'!H27</f>
        <v>0</v>
      </c>
      <c r="I29" s="110">
        <f>'Sheet1 (3)'!I27</f>
        <v>1920</v>
      </c>
      <c r="J29" s="110">
        <f>'Sheet1 (3)'!J27</f>
        <v>147</v>
      </c>
      <c r="K29" s="110">
        <v>13</v>
      </c>
      <c r="L29" s="110">
        <f>'Sheet1 (3)'!L27</f>
        <v>2050</v>
      </c>
      <c r="M29" s="110">
        <f>'Sheet1 (3)'!M27</f>
        <v>3</v>
      </c>
      <c r="N29" s="110">
        <f>'Sheet1 (3)'!N27</f>
        <v>14</v>
      </c>
      <c r="O29" s="110">
        <v>12</v>
      </c>
      <c r="P29" s="265">
        <f t="shared" si="27"/>
        <v>1.1666666666666667</v>
      </c>
      <c r="Q29" s="339">
        <f t="shared" si="28"/>
        <v>0.23076923076923078</v>
      </c>
      <c r="R29" s="340">
        <f>VLOOKUP(C29,'Sheet1 (3)'!C:P,14,0)</f>
        <v>106705.0824880022</v>
      </c>
      <c r="S29" s="341">
        <f t="shared" si="29"/>
        <v>12.183112272521512</v>
      </c>
      <c r="T29" s="11"/>
      <c r="Z29" s="11"/>
      <c r="AF29" s="25"/>
    </row>
    <row r="30" spans="1:32" ht="19" customHeight="1" thickBot="1" x14ac:dyDescent="0.4">
      <c r="B30" s="395"/>
      <c r="C30" s="214" t="s">
        <v>96</v>
      </c>
      <c r="D30" s="213">
        <f>SUM(D24:D28)</f>
        <v>16</v>
      </c>
      <c r="E30" s="213">
        <f t="shared" ref="E30:O30" si="30">SUM(E24:E28)</f>
        <v>5</v>
      </c>
      <c r="F30" s="213">
        <f t="shared" si="30"/>
        <v>21</v>
      </c>
      <c r="G30" s="213">
        <f t="shared" si="30"/>
        <v>17</v>
      </c>
      <c r="H30" s="213">
        <f t="shared" si="30"/>
        <v>0</v>
      </c>
      <c r="I30" s="213">
        <f t="shared" si="30"/>
        <v>928</v>
      </c>
      <c r="J30" s="213">
        <f t="shared" si="30"/>
        <v>461</v>
      </c>
      <c r="K30" s="213">
        <f>K24+K25+K26+K27+K28+K29</f>
        <v>1607</v>
      </c>
      <c r="L30" s="213">
        <f t="shared" si="30"/>
        <v>1354</v>
      </c>
      <c r="M30" s="213">
        <f t="shared" si="30"/>
        <v>1</v>
      </c>
      <c r="N30" s="213">
        <f t="shared" si="30"/>
        <v>24</v>
      </c>
      <c r="O30" s="213">
        <f t="shared" si="30"/>
        <v>177</v>
      </c>
      <c r="P30" s="215">
        <f t="shared" si="7"/>
        <v>0.13559322033898305</v>
      </c>
      <c r="Q30" s="216">
        <f t="shared" si="15"/>
        <v>6.222775357809583E-4</v>
      </c>
      <c r="R30" s="217">
        <v>2744872</v>
      </c>
      <c r="S30" s="218">
        <f t="shared" si="16"/>
        <v>58.545535092346753</v>
      </c>
      <c r="T30" s="11"/>
      <c r="Z30" s="11"/>
    </row>
    <row r="31" spans="1:32" ht="19" customHeight="1" x14ac:dyDescent="0.35">
      <c r="B31" s="393" t="s">
        <v>53</v>
      </c>
      <c r="C31" s="106" t="s">
        <v>66</v>
      </c>
      <c r="D31" s="200">
        <f>'Sheet1 (3)'!D27</f>
        <v>13</v>
      </c>
      <c r="E31" s="200">
        <f>'Sheet1 (3)'!E27</f>
        <v>0</v>
      </c>
      <c r="F31" s="200">
        <f>'Sheet1 (3)'!F27</f>
        <v>13</v>
      </c>
      <c r="G31" s="200">
        <f>'Sheet1 (3)'!G27</f>
        <v>17</v>
      </c>
      <c r="H31" s="200">
        <f>'Sheet1 (3)'!H27</f>
        <v>0</v>
      </c>
      <c r="I31" s="200">
        <f>'Sheet1 (3)'!I27</f>
        <v>1920</v>
      </c>
      <c r="J31" s="200">
        <f>'Sheet1 (3)'!J27</f>
        <v>147</v>
      </c>
      <c r="K31" s="200">
        <v>2067</v>
      </c>
      <c r="L31" s="200">
        <f>'Sheet1 (3)'!L27</f>
        <v>2050</v>
      </c>
      <c r="M31" s="200">
        <f>'Sheet1 (3)'!M27</f>
        <v>3</v>
      </c>
      <c r="N31" s="200">
        <f>'Sheet1 (3)'!N27</f>
        <v>14</v>
      </c>
      <c r="O31" s="201">
        <v>56</v>
      </c>
      <c r="P31" s="202">
        <f t="shared" si="7"/>
        <v>0.25</v>
      </c>
      <c r="Q31" s="107">
        <f t="shared" si="15"/>
        <v>1.4513788098693759E-3</v>
      </c>
      <c r="R31" s="119">
        <f>VLOOKUP(C31,'Sheet1 (3)'!C:P,14,0)</f>
        <v>1020952.7356870017</v>
      </c>
      <c r="S31" s="122">
        <f t="shared" si="16"/>
        <v>202.45795204310906</v>
      </c>
      <c r="T31" s="11" t="str">
        <f t="shared" si="9"/>
        <v>OK</v>
      </c>
      <c r="U31" s="11">
        <v>1661</v>
      </c>
      <c r="V31" s="11">
        <v>3</v>
      </c>
      <c r="W31" s="11" t="str">
        <f t="shared" si="10"/>
        <v>Ok</v>
      </c>
      <c r="X31" s="11" t="str">
        <f t="shared" si="11"/>
        <v>Ok</v>
      </c>
      <c r="Z31" s="11"/>
      <c r="AA31" s="25">
        <v>1598</v>
      </c>
      <c r="AB31" s="25">
        <f t="shared" si="12"/>
        <v>2067</v>
      </c>
      <c r="AC31" s="25">
        <f t="shared" ref="AC31" si="31">AB31-AA31</f>
        <v>469</v>
      </c>
      <c r="AD31" s="25" t="str">
        <f t="shared" ref="AD31:AD45" si="32">IF(AC31&lt;&gt;F31,"Not OK","Ok")</f>
        <v>Not OK</v>
      </c>
    </row>
    <row r="32" spans="1:32" ht="19" customHeight="1" x14ac:dyDescent="0.35">
      <c r="B32" s="394"/>
      <c r="C32" s="108" t="s">
        <v>81</v>
      </c>
      <c r="D32" s="203">
        <f>'Sheet1 (3)'!D28</f>
        <v>3</v>
      </c>
      <c r="E32" s="203">
        <f>'Sheet1 (3)'!E28</f>
        <v>0</v>
      </c>
      <c r="F32" s="203">
        <f>'Sheet1 (3)'!F28</f>
        <v>3</v>
      </c>
      <c r="G32" s="203">
        <f>'Sheet1 (3)'!G28</f>
        <v>2</v>
      </c>
      <c r="H32" s="203">
        <f>'Sheet1 (3)'!H28</f>
        <v>0</v>
      </c>
      <c r="I32" s="203">
        <f>'Sheet1 (3)'!I28</f>
        <v>370</v>
      </c>
      <c r="J32" s="203">
        <f>'Sheet1 (3)'!J28</f>
        <v>0</v>
      </c>
      <c r="K32" s="203">
        <v>370</v>
      </c>
      <c r="L32" s="203">
        <f>'Sheet1 (3)'!L28</f>
        <v>368</v>
      </c>
      <c r="M32" s="203">
        <f>'Sheet1 (3)'!M28</f>
        <v>0</v>
      </c>
      <c r="N32" s="203">
        <f>'Sheet1 (3)'!N28</f>
        <v>2</v>
      </c>
      <c r="O32" s="204">
        <v>23</v>
      </c>
      <c r="P32" s="205">
        <f t="shared" si="7"/>
        <v>8.6956521739130432E-2</v>
      </c>
      <c r="Q32" s="80">
        <f t="shared" si="15"/>
        <v>0</v>
      </c>
      <c r="R32" s="125">
        <f>VLOOKUP(C32,'Sheet1 (3)'!C:P,14,0)</f>
        <v>469537.67557841213</v>
      </c>
      <c r="S32" s="160">
        <f t="shared" si="16"/>
        <v>78.800918274386817</v>
      </c>
      <c r="T32" s="11" t="str">
        <f t="shared" si="9"/>
        <v>OK</v>
      </c>
      <c r="U32" s="11">
        <v>102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94"/>
      <c r="C33" s="108" t="s">
        <v>82</v>
      </c>
      <c r="D33" s="203">
        <f>'Sheet1 (3)'!D29</f>
        <v>0</v>
      </c>
      <c r="E33" s="203">
        <f>'Sheet1 (3)'!E29</f>
        <v>0</v>
      </c>
      <c r="F33" s="203">
        <f>'Sheet1 (3)'!F29</f>
        <v>0</v>
      </c>
      <c r="G33" s="203">
        <f>'Sheet1 (3)'!G29</f>
        <v>0</v>
      </c>
      <c r="H33" s="203">
        <f>'Sheet1 (3)'!H29</f>
        <v>0</v>
      </c>
      <c r="I33" s="203">
        <f>'Sheet1 (3)'!I29</f>
        <v>34</v>
      </c>
      <c r="J33" s="203">
        <f>'Sheet1 (3)'!J29</f>
        <v>0</v>
      </c>
      <c r="K33" s="203">
        <v>34</v>
      </c>
      <c r="L33" s="203">
        <f>'Sheet1 (3)'!L29</f>
        <v>34</v>
      </c>
      <c r="M33" s="203">
        <f>'Sheet1 (3)'!M29</f>
        <v>0</v>
      </c>
      <c r="N33" s="203">
        <f>'Sheet1 (3)'!N29</f>
        <v>0</v>
      </c>
      <c r="O33" s="204">
        <v>12</v>
      </c>
      <c r="P33" s="205">
        <f t="shared" si="7"/>
        <v>0</v>
      </c>
      <c r="Q33" s="80">
        <f t="shared" si="15"/>
        <v>0</v>
      </c>
      <c r="R33" s="125">
        <f>VLOOKUP(C33,'Sheet1 (3)'!C:P,14,0)</f>
        <v>265250.258077587</v>
      </c>
      <c r="S33" s="160">
        <f t="shared" si="16"/>
        <v>12.818083664240898</v>
      </c>
      <c r="T33" s="11" t="str">
        <f t="shared" si="9"/>
        <v>OK</v>
      </c>
      <c r="U33" s="11">
        <v>15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x14ac:dyDescent="0.35">
      <c r="B34" s="394"/>
      <c r="C34" s="291" t="s">
        <v>83</v>
      </c>
      <c r="D34" s="292">
        <f>'Sheet1 (3)'!D30</f>
        <v>4</v>
      </c>
      <c r="E34" s="292">
        <f>'Sheet1 (3)'!E30</f>
        <v>3</v>
      </c>
      <c r="F34" s="292">
        <f>'Sheet1 (3)'!F30</f>
        <v>7</v>
      </c>
      <c r="G34" s="292">
        <f>'Sheet1 (3)'!G30</f>
        <v>4</v>
      </c>
      <c r="H34" s="292">
        <f>'Sheet1 (3)'!H30</f>
        <v>0</v>
      </c>
      <c r="I34" s="292">
        <f>'Sheet1 (3)'!I30</f>
        <v>251</v>
      </c>
      <c r="J34" s="292">
        <f>'Sheet1 (3)'!J30</f>
        <v>44</v>
      </c>
      <c r="K34" s="292">
        <v>295</v>
      </c>
      <c r="L34" s="292">
        <f>'Sheet1 (3)'!L30</f>
        <v>280</v>
      </c>
      <c r="M34" s="292">
        <f>'Sheet1 (3)'!M30</f>
        <v>9</v>
      </c>
      <c r="N34" s="292">
        <f>'Sheet1 (3)'!N30</f>
        <v>6</v>
      </c>
      <c r="O34" s="293">
        <v>6</v>
      </c>
      <c r="P34" s="294">
        <f t="shared" si="7"/>
        <v>1</v>
      </c>
      <c r="Q34" s="82">
        <f t="shared" si="15"/>
        <v>3.0508474576271188E-2</v>
      </c>
      <c r="R34" s="295">
        <f>VLOOKUP(C34,'Sheet1 (3)'!C:P,14,0)</f>
        <v>248010.56044110621</v>
      </c>
      <c r="S34" s="296">
        <f t="shared" si="16"/>
        <v>118.94654787091298</v>
      </c>
      <c r="T34" s="11" t="str">
        <f t="shared" si="9"/>
        <v>OK</v>
      </c>
      <c r="U34" s="11">
        <v>24</v>
      </c>
      <c r="V34" s="11">
        <v>0</v>
      </c>
      <c r="W34" s="11" t="str">
        <f t="shared" si="10"/>
        <v>Ok</v>
      </c>
      <c r="X34" s="11" t="str">
        <f t="shared" si="11"/>
        <v>Ok</v>
      </c>
      <c r="Z34" s="11"/>
    </row>
    <row r="35" spans="2:30" ht="19" customHeight="1" thickBot="1" x14ac:dyDescent="0.4">
      <c r="B35" s="394"/>
      <c r="C35" s="109" t="s">
        <v>107</v>
      </c>
      <c r="D35" s="297">
        <f>'Sheet1 (3)'!D31</f>
        <v>1</v>
      </c>
      <c r="E35" s="297">
        <f>'Sheet1 (3)'!E31</f>
        <v>0</v>
      </c>
      <c r="F35" s="297">
        <f>'Sheet1 (3)'!F31</f>
        <v>1</v>
      </c>
      <c r="G35" s="297">
        <f>'Sheet1 (3)'!G31</f>
        <v>1</v>
      </c>
      <c r="H35" s="297">
        <f>'Sheet1 (3)'!H31</f>
        <v>0</v>
      </c>
      <c r="I35" s="297">
        <f>'Sheet1 (3)'!I31</f>
        <v>190</v>
      </c>
      <c r="J35" s="297">
        <f>'Sheet1 (3)'!J31</f>
        <v>0</v>
      </c>
      <c r="K35" s="297">
        <v>190</v>
      </c>
      <c r="L35" s="297">
        <f>'Sheet1 (3)'!L31</f>
        <v>187</v>
      </c>
      <c r="M35" s="297">
        <f>'Sheet1 (3)'!M31</f>
        <v>0</v>
      </c>
      <c r="N35" s="292">
        <f>'Sheet1 (3)'!N31</f>
        <v>3</v>
      </c>
      <c r="O35" s="207">
        <v>20</v>
      </c>
      <c r="P35" s="208">
        <f t="shared" si="7"/>
        <v>0.15</v>
      </c>
      <c r="Q35" s="111">
        <f t="shared" si="15"/>
        <v>0</v>
      </c>
      <c r="R35" s="127">
        <f>VLOOKUP(C35,'Sheet1 (3)'!C:P,14,0)</f>
        <v>174025.86075197981</v>
      </c>
      <c r="S35" s="161">
        <f t="shared" si="16"/>
        <v>109.17917554264329</v>
      </c>
      <c r="T35" s="11"/>
      <c r="Z35" s="11"/>
    </row>
    <row r="36" spans="2:30" ht="19" customHeight="1" thickBot="1" x14ac:dyDescent="0.4">
      <c r="B36" s="395"/>
      <c r="C36" s="185" t="s">
        <v>97</v>
      </c>
      <c r="D36" s="186">
        <f>SUM(D31:D35)</f>
        <v>21</v>
      </c>
      <c r="E36" s="186">
        <f t="shared" ref="E36:N36" si="33">SUM(E31:E35)</f>
        <v>3</v>
      </c>
      <c r="F36" s="186">
        <f t="shared" si="33"/>
        <v>24</v>
      </c>
      <c r="G36" s="186">
        <f t="shared" si="33"/>
        <v>24</v>
      </c>
      <c r="H36" s="186">
        <f t="shared" si="33"/>
        <v>0</v>
      </c>
      <c r="I36" s="186">
        <f t="shared" si="33"/>
        <v>2765</v>
      </c>
      <c r="J36" s="186">
        <f t="shared" si="33"/>
        <v>191</v>
      </c>
      <c r="K36" s="186">
        <f t="shared" si="33"/>
        <v>2956</v>
      </c>
      <c r="L36" s="186">
        <f t="shared" si="33"/>
        <v>2919</v>
      </c>
      <c r="M36" s="186">
        <f t="shared" si="33"/>
        <v>12</v>
      </c>
      <c r="N36" s="311">
        <f t="shared" si="33"/>
        <v>25</v>
      </c>
      <c r="O36" s="186">
        <f>SUM(O31:O35)</f>
        <v>117</v>
      </c>
      <c r="P36" s="187">
        <f t="shared" si="7"/>
        <v>0.21367521367521367</v>
      </c>
      <c r="Q36" s="188">
        <f t="shared" si="15"/>
        <v>4.0595399188092015E-3</v>
      </c>
      <c r="R36" s="189">
        <v>6649881</v>
      </c>
      <c r="S36" s="190">
        <f t="shared" si="16"/>
        <v>44.451923275018004</v>
      </c>
      <c r="T36" s="11"/>
      <c r="Z36" s="11"/>
    </row>
    <row r="37" spans="2:30" ht="19" customHeight="1" x14ac:dyDescent="0.35">
      <c r="B37" s="390" t="s">
        <v>23</v>
      </c>
      <c r="C37" s="103" t="s">
        <v>87</v>
      </c>
      <c r="D37" s="172">
        <f>'Sheet1 (3)'!D32</f>
        <v>0</v>
      </c>
      <c r="E37" s="172">
        <f>'Sheet1 (3)'!E32</f>
        <v>1</v>
      </c>
      <c r="F37" s="172">
        <f>'Sheet1 (3)'!F32</f>
        <v>1</v>
      </c>
      <c r="G37" s="172">
        <f>'Sheet1 (3)'!G32</f>
        <v>1</v>
      </c>
      <c r="H37" s="172">
        <f>'Sheet1 (3)'!H32</f>
        <v>0</v>
      </c>
      <c r="I37" s="172">
        <f>'Sheet1 (3)'!I32</f>
        <v>354</v>
      </c>
      <c r="J37" s="172">
        <f>'Sheet1 (3)'!J32</f>
        <v>223</v>
      </c>
      <c r="K37" s="172">
        <v>577</v>
      </c>
      <c r="L37" s="172">
        <f>'Sheet1 (3)'!L32</f>
        <v>574</v>
      </c>
      <c r="M37" s="172">
        <f>'Sheet1 (3)'!M32</f>
        <v>1</v>
      </c>
      <c r="N37" s="172">
        <f>'Sheet1 (3)'!N32</f>
        <v>2</v>
      </c>
      <c r="O37" s="209">
        <v>12</v>
      </c>
      <c r="P37" s="210">
        <f t="shared" si="7"/>
        <v>0.16666666666666666</v>
      </c>
      <c r="Q37" s="84">
        <f t="shared" si="15"/>
        <v>1.7331022530329288E-3</v>
      </c>
      <c r="R37" s="126">
        <f>VLOOKUP(C37,'Sheet1 (3)'!C:P,14,0)</f>
        <v>116330.83416912338</v>
      </c>
      <c r="S37" s="162">
        <f t="shared" si="16"/>
        <v>495.99919412694089</v>
      </c>
      <c r="T37" s="11" t="str">
        <f t="shared" si="9"/>
        <v>OK</v>
      </c>
      <c r="U37" s="11">
        <v>78</v>
      </c>
      <c r="V37" s="11">
        <v>0</v>
      </c>
      <c r="W37" s="11" t="str">
        <f t="shared" si="10"/>
        <v>Ok</v>
      </c>
      <c r="X37" s="11" t="str">
        <f t="shared" si="11"/>
        <v>Ok</v>
      </c>
      <c r="Z37" s="11"/>
    </row>
    <row r="38" spans="2:30" ht="19" customHeight="1" x14ac:dyDescent="0.35">
      <c r="B38" s="391"/>
      <c r="C38" s="219" t="s">
        <v>99</v>
      </c>
      <c r="D38" s="212">
        <f>'Sheet1 (3)'!D33</f>
        <v>7</v>
      </c>
      <c r="E38" s="212">
        <f>'Sheet1 (3)'!E33</f>
        <v>2</v>
      </c>
      <c r="F38" s="212">
        <f>'Sheet1 (3)'!F33</f>
        <v>9</v>
      </c>
      <c r="G38" s="212">
        <f>'Sheet1 (3)'!G33</f>
        <v>15</v>
      </c>
      <c r="H38" s="212">
        <f>'Sheet1 (3)'!H33</f>
        <v>0</v>
      </c>
      <c r="I38" s="212">
        <f>'Sheet1 (3)'!I33</f>
        <v>312</v>
      </c>
      <c r="J38" s="212">
        <f>'Sheet1 (3)'!J33</f>
        <v>52</v>
      </c>
      <c r="K38" s="212">
        <v>364</v>
      </c>
      <c r="L38" s="212">
        <f>'Sheet1 (3)'!L33</f>
        <v>351</v>
      </c>
      <c r="M38" s="212">
        <f>'Sheet1 (3)'!M33</f>
        <v>0</v>
      </c>
      <c r="N38" s="212">
        <f>'Sheet1 (3)'!N33</f>
        <v>13</v>
      </c>
      <c r="O38" s="223">
        <v>15</v>
      </c>
      <c r="P38" s="224">
        <f t="shared" si="7"/>
        <v>0.8666666666666667</v>
      </c>
      <c r="Q38" s="220">
        <f t="shared" si="15"/>
        <v>0</v>
      </c>
      <c r="R38" s="221">
        <f>VLOOKUP(C38,'Sheet1 (3)'!C:P,14,0)</f>
        <v>195456.27773091197</v>
      </c>
      <c r="S38" s="222">
        <f t="shared" si="16"/>
        <v>186.23090761051179</v>
      </c>
      <c r="T38" s="11"/>
      <c r="Z38" s="11"/>
    </row>
    <row r="39" spans="2:30" ht="19" customHeight="1" thickBot="1" x14ac:dyDescent="0.4">
      <c r="B39" s="391"/>
      <c r="C39" s="310" t="s">
        <v>109</v>
      </c>
      <c r="D39" s="206">
        <f>'Sheet1 (3)'!D34</f>
        <v>0</v>
      </c>
      <c r="E39" s="206">
        <f>'Sheet1 (3)'!E34</f>
        <v>0</v>
      </c>
      <c r="F39" s="206">
        <f>'Sheet1 (3)'!F34</f>
        <v>0</v>
      </c>
      <c r="G39" s="206">
        <f>'Sheet1 (3)'!G34</f>
        <v>0</v>
      </c>
      <c r="H39" s="206">
        <f>'Sheet1 (3)'!H34</f>
        <v>0</v>
      </c>
      <c r="I39" s="206">
        <f>'Sheet1 (3)'!I34</f>
        <v>1</v>
      </c>
      <c r="J39" s="206">
        <f>'Sheet1 (3)'!J34</f>
        <v>5</v>
      </c>
      <c r="K39" s="206">
        <v>6</v>
      </c>
      <c r="L39" s="206">
        <f>'Sheet1 (3)'!L34</f>
        <v>6</v>
      </c>
      <c r="M39" s="206">
        <f>'Sheet1 (3)'!M34</f>
        <v>0</v>
      </c>
      <c r="N39" s="206">
        <f>'Sheet1 (3)'!N34</f>
        <v>0</v>
      </c>
      <c r="O39" s="207">
        <v>3</v>
      </c>
      <c r="P39" s="208">
        <f t="shared" si="7"/>
        <v>0</v>
      </c>
      <c r="Q39" s="111">
        <f t="shared" si="15"/>
        <v>0</v>
      </c>
      <c r="R39" s="127">
        <f>VLOOKUP(C39,'Sheet1 (3)'!C:P,14,0)</f>
        <v>217763.58413614001</v>
      </c>
      <c r="S39" s="161">
        <f t="shared" si="16"/>
        <v>2.7552816159789875</v>
      </c>
      <c r="T39" s="11" t="str">
        <f t="shared" si="9"/>
        <v>OK</v>
      </c>
      <c r="U39" s="11">
        <v>1</v>
      </c>
      <c r="V39" s="11">
        <v>0</v>
      </c>
      <c r="W39" s="11" t="str">
        <f t="shared" si="10"/>
        <v>Ok</v>
      </c>
      <c r="X39" s="11" t="str">
        <f t="shared" si="11"/>
        <v>Ok</v>
      </c>
      <c r="Z39" s="11"/>
    </row>
    <row r="40" spans="2:30" ht="19" customHeight="1" thickBot="1" x14ac:dyDescent="0.4">
      <c r="B40" s="392"/>
      <c r="C40" s="185" t="s">
        <v>98</v>
      </c>
      <c r="D40" s="186">
        <f>SUM(D37:D39)</f>
        <v>7</v>
      </c>
      <c r="E40" s="186">
        <f t="shared" ref="E40:O40" si="34">SUM(E37:E39)</f>
        <v>3</v>
      </c>
      <c r="F40" s="186">
        <f t="shared" si="34"/>
        <v>10</v>
      </c>
      <c r="G40" s="186">
        <f t="shared" si="34"/>
        <v>16</v>
      </c>
      <c r="H40" s="186">
        <f t="shared" si="34"/>
        <v>0</v>
      </c>
      <c r="I40" s="186">
        <f t="shared" si="34"/>
        <v>667</v>
      </c>
      <c r="J40" s="186">
        <f t="shared" si="34"/>
        <v>280</v>
      </c>
      <c r="K40" s="186">
        <f t="shared" si="34"/>
        <v>947</v>
      </c>
      <c r="L40" s="186">
        <f t="shared" si="34"/>
        <v>931</v>
      </c>
      <c r="M40" s="186">
        <f t="shared" si="34"/>
        <v>1</v>
      </c>
      <c r="N40" s="186">
        <f t="shared" si="34"/>
        <v>15</v>
      </c>
      <c r="O40" s="186">
        <f t="shared" si="34"/>
        <v>30</v>
      </c>
      <c r="P40" s="187">
        <f t="shared" si="7"/>
        <v>0.5</v>
      </c>
      <c r="Q40" s="188">
        <f t="shared" si="15"/>
        <v>1.0559662090813093E-3</v>
      </c>
      <c r="R40" s="189">
        <v>2674787</v>
      </c>
      <c r="S40" s="190">
        <f t="shared" si="16"/>
        <v>35.40468829854489</v>
      </c>
      <c r="T40" s="11"/>
      <c r="Z40" s="11"/>
    </row>
    <row r="41" spans="2:30" ht="19" customHeight="1" x14ac:dyDescent="0.35">
      <c r="B41" s="390" t="s">
        <v>29</v>
      </c>
      <c r="C41" s="103" t="s">
        <v>115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22</v>
      </c>
      <c r="J41" s="172">
        <f>'Sheet1 (3)'!J35</f>
        <v>0</v>
      </c>
      <c r="K41" s="172">
        <f>'Sheet1 (3)'!K35</f>
        <v>22</v>
      </c>
      <c r="L41" s="172">
        <f>'Sheet1 (3)'!L35</f>
        <v>19</v>
      </c>
      <c r="M41" s="172">
        <f>'Sheet1 (3)'!M35</f>
        <v>3</v>
      </c>
      <c r="N41" s="172">
        <f>'Sheet1 (3)'!N35</f>
        <v>0</v>
      </c>
      <c r="O41" s="209">
        <v>5</v>
      </c>
      <c r="P41" s="210">
        <f t="shared" ref="P41:P44" si="35">N41/O41</f>
        <v>0</v>
      </c>
      <c r="Q41" s="84">
        <f t="shared" ref="Q41:Q44" si="36">M41/K41</f>
        <v>0.13636363636363635</v>
      </c>
      <c r="R41" s="126">
        <f>VLOOKUP(C41,'Sheet1 (3)'!C:P,14,0)</f>
        <v>116603.80734837931</v>
      </c>
      <c r="S41" s="162">
        <f t="shared" ref="S41:S44" si="37">(K41/R41)*100000</f>
        <v>18.867308452690743</v>
      </c>
      <c r="T41" s="11"/>
      <c r="Z41" s="11"/>
    </row>
    <row r="42" spans="2:30" ht="19" customHeight="1" x14ac:dyDescent="0.35">
      <c r="B42" s="391"/>
      <c r="C42" s="219" t="s">
        <v>114</v>
      </c>
      <c r="D42" s="172">
        <f>'Sheet1 (3)'!D36</f>
        <v>0</v>
      </c>
      <c r="E42" s="172">
        <f>'Sheet1 (3)'!E36</f>
        <v>0</v>
      </c>
      <c r="F42" s="172">
        <f>'Sheet1 (3)'!F36</f>
        <v>0</v>
      </c>
      <c r="G42" s="172">
        <f>'Sheet1 (3)'!G36</f>
        <v>0</v>
      </c>
      <c r="H42" s="172">
        <f>'Sheet1 (3)'!H36</f>
        <v>0</v>
      </c>
      <c r="I42" s="172">
        <f>'Sheet1 (3)'!I36</f>
        <v>1</v>
      </c>
      <c r="J42" s="172">
        <f>'Sheet1 (3)'!J36</f>
        <v>0</v>
      </c>
      <c r="K42" s="172">
        <f>'Sheet1 (3)'!K36</f>
        <v>1</v>
      </c>
      <c r="L42" s="172">
        <f>'Sheet1 (3)'!L36</f>
        <v>1</v>
      </c>
      <c r="M42" s="172">
        <f>'Sheet1 (3)'!M36</f>
        <v>0</v>
      </c>
      <c r="N42" s="172">
        <f>'Sheet1 (3)'!N36</f>
        <v>0</v>
      </c>
      <c r="O42" s="223">
        <v>5</v>
      </c>
      <c r="P42" s="224">
        <f t="shared" si="35"/>
        <v>0</v>
      </c>
      <c r="Q42" s="220">
        <f t="shared" si="36"/>
        <v>0</v>
      </c>
      <c r="R42" s="221">
        <f>VLOOKUP(C42,'Sheet1 (3)'!C:P,14,0)</f>
        <v>138715.4519827622</v>
      </c>
      <c r="S42" s="222">
        <f t="shared" si="37"/>
        <v>0.72090022106857088</v>
      </c>
      <c r="T42" s="11"/>
      <c r="Z42" s="11"/>
    </row>
    <row r="43" spans="2:30" ht="19" customHeight="1" thickBot="1" x14ac:dyDescent="0.4">
      <c r="B43" s="391"/>
      <c r="C43" s="325" t="s">
        <v>116</v>
      </c>
      <c r="D43" s="206">
        <f>'Sheet1 (3)'!D37</f>
        <v>1</v>
      </c>
      <c r="E43" s="174">
        <f>'Sheet1 (3)'!E37</f>
        <v>2</v>
      </c>
      <c r="F43" s="174">
        <f>'Sheet1 (3)'!F37</f>
        <v>3</v>
      </c>
      <c r="G43" s="174">
        <f>'Sheet1 (3)'!G37</f>
        <v>3</v>
      </c>
      <c r="H43" s="174">
        <f>'Sheet1 (3)'!H37</f>
        <v>0</v>
      </c>
      <c r="I43" s="174">
        <f>'Sheet1 (3)'!I37</f>
        <v>11</v>
      </c>
      <c r="J43" s="174">
        <f>'Sheet1 (3)'!J37</f>
        <v>11</v>
      </c>
      <c r="K43" s="174">
        <f>'Sheet1 (3)'!K37</f>
        <v>22</v>
      </c>
      <c r="L43" s="174">
        <f>'Sheet1 (3)'!L37</f>
        <v>20</v>
      </c>
      <c r="M43" s="174">
        <f>'Sheet1 (3)'!M37</f>
        <v>0</v>
      </c>
      <c r="N43" s="324">
        <f>'Sheet1 (3)'!N37</f>
        <v>2</v>
      </c>
      <c r="O43" s="207">
        <v>20</v>
      </c>
      <c r="P43" s="208">
        <f t="shared" si="35"/>
        <v>0.1</v>
      </c>
      <c r="Q43" s="111">
        <f t="shared" si="36"/>
        <v>0</v>
      </c>
      <c r="R43" s="127">
        <f>VLOOKUP(C43,'Sheet1 (3)'!C:P,14,0)</f>
        <v>518856.33563500224</v>
      </c>
      <c r="S43" s="161">
        <f t="shared" si="37"/>
        <v>4.2400947023370739</v>
      </c>
      <c r="T43" s="11"/>
      <c r="Z43" s="11"/>
    </row>
    <row r="44" spans="2:30" ht="19" customHeight="1" thickBot="1" x14ac:dyDescent="0.4">
      <c r="B44" s="392"/>
      <c r="C44" s="185" t="s">
        <v>113</v>
      </c>
      <c r="D44" s="323">
        <f>SUM(D41:D43)</f>
        <v>1</v>
      </c>
      <c r="E44" s="323">
        <f t="shared" ref="E44:O44" si="38">SUM(E41:E43)</f>
        <v>2</v>
      </c>
      <c r="F44" s="323">
        <f t="shared" si="38"/>
        <v>3</v>
      </c>
      <c r="G44" s="323">
        <f t="shared" si="38"/>
        <v>3</v>
      </c>
      <c r="H44" s="323">
        <f t="shared" si="38"/>
        <v>0</v>
      </c>
      <c r="I44" s="323">
        <f t="shared" si="38"/>
        <v>34</v>
      </c>
      <c r="J44" s="323">
        <f t="shared" si="38"/>
        <v>11</v>
      </c>
      <c r="K44" s="323">
        <f t="shared" si="38"/>
        <v>45</v>
      </c>
      <c r="L44" s="323">
        <f t="shared" si="38"/>
        <v>40</v>
      </c>
      <c r="M44" s="323">
        <f t="shared" si="38"/>
        <v>3</v>
      </c>
      <c r="N44" s="323">
        <f t="shared" si="38"/>
        <v>2</v>
      </c>
      <c r="O44" s="186">
        <f t="shared" si="38"/>
        <v>30</v>
      </c>
      <c r="P44" s="187">
        <f t="shared" si="35"/>
        <v>6.6666666666666666E-2</v>
      </c>
      <c r="Q44" s="188">
        <f t="shared" si="36"/>
        <v>6.6666666666666666E-2</v>
      </c>
      <c r="R44" s="189">
        <v>2674787</v>
      </c>
      <c r="S44" s="190">
        <f t="shared" si="37"/>
        <v>1.6823769518843932</v>
      </c>
      <c r="T44" s="11"/>
      <c r="Z44" s="11"/>
    </row>
    <row r="45" spans="2:30" ht="16" thickBot="1" x14ac:dyDescent="0.4">
      <c r="B45" s="43"/>
      <c r="C45" s="85" t="s">
        <v>11</v>
      </c>
      <c r="D45" s="86">
        <f>D40+D36+D30+D23+D18+D7+D44</f>
        <v>56</v>
      </c>
      <c r="E45" s="86">
        <f t="shared" ref="E45:O45" si="39">E40+E36+E30+E23+E18+E7+E44</f>
        <v>15</v>
      </c>
      <c r="F45" s="86">
        <f t="shared" si="39"/>
        <v>71</v>
      </c>
      <c r="G45" s="86">
        <f t="shared" si="39"/>
        <v>76</v>
      </c>
      <c r="H45" s="86">
        <f t="shared" si="39"/>
        <v>0</v>
      </c>
      <c r="I45" s="86">
        <f t="shared" si="39"/>
        <v>6514</v>
      </c>
      <c r="J45" s="86">
        <f t="shared" si="39"/>
        <v>2532</v>
      </c>
      <c r="K45" s="86">
        <f t="shared" si="39"/>
        <v>9264</v>
      </c>
      <c r="L45" s="86">
        <f t="shared" si="39"/>
        <v>8932</v>
      </c>
      <c r="M45" s="86">
        <f t="shared" si="39"/>
        <v>25</v>
      </c>
      <c r="N45" s="86">
        <f t="shared" si="39"/>
        <v>79</v>
      </c>
      <c r="O45" s="211">
        <f t="shared" si="39"/>
        <v>622</v>
      </c>
      <c r="P45" s="87">
        <f>N45/O45</f>
        <v>0.12700964630225081</v>
      </c>
      <c r="Q45" s="87">
        <f t="shared" si="15"/>
        <v>2.6986183074265975E-3</v>
      </c>
      <c r="R45" s="117">
        <v>33244414</v>
      </c>
      <c r="S45" s="118">
        <f>(K45/R45)*100000</f>
        <v>27.866335679732543</v>
      </c>
      <c r="T45" s="11" t="str">
        <f t="shared" si="9"/>
        <v>NOT OK</v>
      </c>
      <c r="U45" s="11">
        <f>SUM(U8:U31)</f>
        <v>3189</v>
      </c>
      <c r="V45" s="11">
        <f>SUM(V8:V31)</f>
        <v>10</v>
      </c>
      <c r="W45" s="11" t="str">
        <f t="shared" ref="W45" si="40">IF(I45-U45&lt;0,"Not OK","Ok")</f>
        <v>Ok</v>
      </c>
      <c r="X45" s="11" t="str">
        <f t="shared" ref="X45" si="41">IF(M45-V45&lt;0,"Not OK","Ok")</f>
        <v>Ok</v>
      </c>
      <c r="AA45" s="25">
        <f>SUM(AA8:AA31)</f>
        <v>1646</v>
      </c>
      <c r="AB45" s="25">
        <f>SUM(AB8:AB31)</f>
        <v>2170</v>
      </c>
      <c r="AC45" s="25">
        <f>SUM(AC8:AC31)</f>
        <v>524</v>
      </c>
      <c r="AD45" s="25" t="str">
        <f t="shared" si="32"/>
        <v>Not OK</v>
      </c>
    </row>
    <row r="47" spans="2:30" ht="15.5" x14ac:dyDescent="0.35">
      <c r="B47" s="12"/>
      <c r="C47" s="227" t="s">
        <v>101</v>
      </c>
      <c r="E47" s="13"/>
      <c r="G47" s="13"/>
      <c r="H47" s="14"/>
    </row>
    <row r="48" spans="2:30" x14ac:dyDescent="0.35">
      <c r="F48" s="14"/>
    </row>
  </sheetData>
  <autoFilter ref="AA3:AD45"/>
  <mergeCells count="19">
    <mergeCell ref="B41:B44"/>
    <mergeCell ref="B19:B23"/>
    <mergeCell ref="B24:B30"/>
    <mergeCell ref="B31:B36"/>
    <mergeCell ref="B4:B7"/>
    <mergeCell ref="B37:B40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5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5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4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30:J30 L30:O3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05" t="s">
        <v>41</v>
      </c>
      <c r="C2" s="399" t="s">
        <v>30</v>
      </c>
      <c r="D2" s="407" t="s">
        <v>1</v>
      </c>
      <c r="E2" s="408"/>
      <c r="F2" s="408"/>
      <c r="G2" s="408"/>
      <c r="H2" s="409"/>
      <c r="I2" s="407" t="s">
        <v>2</v>
      </c>
      <c r="J2" s="408"/>
      <c r="K2" s="408"/>
      <c r="L2" s="408"/>
      <c r="M2" s="409"/>
      <c r="N2" s="399" t="s">
        <v>3</v>
      </c>
      <c r="O2" s="401" t="s">
        <v>4</v>
      </c>
    </row>
    <row r="3" spans="2:15" ht="27" customHeight="1" x14ac:dyDescent="0.35">
      <c r="B3" s="406"/>
      <c r="C3" s="400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400"/>
      <c r="O3" s="402"/>
    </row>
    <row r="4" spans="2:15" x14ac:dyDescent="0.35">
      <c r="B4" s="403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404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10" t="s">
        <v>0</v>
      </c>
      <c r="C4" s="412" t="s">
        <v>1</v>
      </c>
      <c r="D4" s="413"/>
      <c r="E4" s="414"/>
      <c r="F4" s="415" t="s">
        <v>2</v>
      </c>
      <c r="G4" s="416"/>
      <c r="H4" s="417"/>
      <c r="I4" s="418" t="s">
        <v>3</v>
      </c>
      <c r="J4" s="420" t="s">
        <v>4</v>
      </c>
    </row>
    <row r="5" spans="2:10" ht="15.5" x14ac:dyDescent="0.35">
      <c r="B5" s="411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9"/>
      <c r="J5" s="421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2024-01-13T20:31:02Z</dcterms:modified>
</cp:coreProperties>
</file>