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3 EPI &amp; Province/0 National/2 Boletim do governo/"/>
    </mc:Choice>
  </mc:AlternateContent>
  <xr:revisionPtr revIDLastSave="1" documentId="13_ncr:1_{4B42AD60-8532-47CB-883A-BDC0D26B1E87}" xr6:coauthVersionLast="47" xr6:coauthVersionMax="47" xr10:uidLastSave="{137C6FA3-7F7E-4F52-8C5B-C9FEE65180CA}"/>
  <bookViews>
    <workbookView xWindow="-110" yWindow="-110" windowWidth="19420" windowHeight="10300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6" i="10" s="1"/>
  <c r="F42" i="4"/>
  <c r="F43" i="4"/>
  <c r="F44" i="4"/>
  <c r="F45" i="4"/>
  <c r="F46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1" i="4"/>
  <c r="K46" i="10" s="1"/>
  <c r="Q46" i="10" s="1"/>
  <c r="R41" i="4" l="1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F31" i="10"/>
  <c r="O28" i="4" l="1"/>
  <c r="R28" i="4"/>
  <c r="Q28" i="4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2" i="4"/>
  <c r="V42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F6" i="10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K40" i="4" l="1"/>
  <c r="R40" i="4" s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K45" i="4"/>
  <c r="R45" i="4" s="1"/>
  <c r="F51" i="10"/>
  <c r="K51" i="10" l="1"/>
  <c r="S51" i="10" s="1"/>
  <c r="Q45" i="10"/>
  <c r="S45" i="10"/>
  <c r="Q45" i="4"/>
  <c r="O45" i="4"/>
  <c r="N53" i="10"/>
  <c r="N47" i="4"/>
  <c r="Q51" i="10" l="1"/>
  <c r="K36" i="4"/>
  <c r="R36" i="4" s="1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K39" i="4"/>
  <c r="R39" i="4" s="1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R27" i="4" s="1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K46" i="4"/>
  <c r="R46" i="4" s="1"/>
  <c r="F52" i="10"/>
  <c r="K44" i="4"/>
  <c r="R44" i="4" s="1"/>
  <c r="F50" i="10"/>
  <c r="K43" i="4"/>
  <c r="R43" i="4" s="1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E6" i="6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K26" i="4"/>
  <c r="R26" i="4" s="1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K35" i="4" l="1"/>
  <c r="R35" i="4" s="1"/>
  <c r="P29" i="10"/>
  <c r="O35" i="4" l="1"/>
  <c r="Q35" i="4"/>
  <c r="K39" i="10"/>
  <c r="F32" i="10"/>
  <c r="K29" i="4"/>
  <c r="R29" i="4" s="1"/>
  <c r="K32" i="10" l="1"/>
  <c r="S39" i="10"/>
  <c r="Q39" i="10"/>
  <c r="O29" i="4"/>
  <c r="Q29" i="4"/>
  <c r="Q29" i="10" l="1"/>
  <c r="F47" i="10" l="1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K5" i="4"/>
  <c r="R5" i="4" s="1"/>
  <c r="O5" i="4" l="1"/>
  <c r="K5" i="10"/>
  <c r="S5" i="10" s="1"/>
  <c r="Q5" i="4"/>
  <c r="Q5" i="10" l="1"/>
  <c r="K37" i="4"/>
  <c r="R37" i="4" s="1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M54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K42" i="4"/>
  <c r="R42" i="4" s="1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R25" i="4" s="1"/>
  <c r="K30" i="4"/>
  <c r="R30" i="4" s="1"/>
  <c r="K31" i="4"/>
  <c r="R31" i="4" s="1"/>
  <c r="K32" i="4"/>
  <c r="R32" i="4" s="1"/>
  <c r="K33" i="4"/>
  <c r="R33" i="4" s="1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E10" i="6" l="1"/>
  <c r="F26" i="10" l="1"/>
  <c r="F33" i="10" s="1"/>
  <c r="O23" i="4"/>
  <c r="S46" i="7" l="1"/>
  <c r="E4" i="6" l="1"/>
  <c r="F10" i="10" l="1"/>
  <c r="Q47" i="4"/>
  <c r="Q9" i="4"/>
  <c r="Z9" i="4"/>
  <c r="AA9" i="4" s="1"/>
  <c r="AB9" i="4" s="1"/>
  <c r="O9" i="4"/>
  <c r="AD10" i="10" l="1"/>
  <c r="F20" i="10"/>
  <c r="F47" i="4"/>
  <c r="E11" i="6"/>
  <c r="F34" i="10"/>
  <c r="F40" i="10" s="1"/>
  <c r="O47" i="4"/>
  <c r="Y47" i="4"/>
  <c r="E14" i="6" l="1"/>
  <c r="F54" i="10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<sst xmlns="http://schemas.openxmlformats.org/spreadsheetml/2006/main" count="323" uniqueCount="127">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</sst>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4" xfId="0" applyFont="1" applyFill="1" applyBorder="1" applyAlignment="1">
      <alignment horizontal="center" vertic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left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5" xfId="0" applyFont="1" applyFill="1" applyBorder="1" applyAlignment="1">
      <alignment horizontal="left" vertical="center" wrapText="1" readingOrder="1"/>
    </xf>
    <xf numFmtId="0" fontId="2" fillId="0" borderId="186" xfId="0" applyFont="1" applyBorder="1" applyAlignment="1">
      <alignment horizontal="left" wrapText="1" readingOrder="1"/>
    </xf>
    <xf numFmtId="0" fontId="2" fillId="0" borderId="185" xfId="0" applyFont="1" applyBorder="1" applyAlignment="1">
      <alignment horizontal="left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5" borderId="191" xfId="0" applyFont="1" applyFill="1" applyBorder="1" applyAlignment="1">
      <alignment horizontal="center" vertical="center" wrapText="1" readingOrder="1"/>
    </xf>
    <xf numFmtId="0" fontId="2" fillId="0" borderId="192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3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8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95" xfId="1" applyNumberFormat="1" applyFont="1" applyFill="1" applyBorder="1" applyAlignment="1">
      <alignment horizontal="center" wrapText="1" readingOrder="1"/>
    </xf>
    <xf numFmtId="1" fontId="2" fillId="5" borderId="195" xfId="0" applyNumberFormat="1" applyFont="1" applyFill="1" applyBorder="1" applyAlignment="1">
      <alignment horizontal="center" wrapText="1" readingOrder="1"/>
    </xf>
    <xf numFmtId="2" fontId="2" fillId="5" borderId="195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97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0" fillId="12" borderId="0" xfId="0" applyFill="1"/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84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7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12" borderId="68" xfId="0" applyFont="1" applyFill="1" applyBorder="1" applyAlignment="1">
      <alignment horizontal="left" vertical="center" wrapText="1" readingOrder="1"/>
    </xf>
    <xf numFmtId="0" fontId="2" fillId="12" borderId="51" xfId="0" applyFont="1" applyFill="1" applyBorder="1" applyAlignment="1">
      <alignment horizontal="center" wrapText="1" readingOrder="1"/>
    </xf>
    <xf numFmtId="0" fontId="2" fillId="12" borderId="23" xfId="0" applyFont="1" applyFill="1" applyBorder="1" applyAlignment="1">
      <alignment horizont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="84" zoomScaleNormal="84" workbookViewId="0">
      <pane xSplit="3" ySplit="3" topLeftCell="D17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customWidth="1" outlineLevel="2"/>
    <col min="19" max="19" width="9.1796875" style="10" customWidth="1" outlineLevel="2"/>
    <col min="20" max="20" width="8" style="10" customWidth="1" outlineLevel="2"/>
    <col min="21" max="21" width="16.26953125" style="10" customWidth="1" outlineLevel="2"/>
    <col min="22" max="23" width="11.26953125" style="10" customWidth="1" outlineLevel="2"/>
    <col min="24" max="24" width="8.81640625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78" t="s">
        <v>41</v>
      </c>
      <c r="C2" s="380" t="s">
        <v>30</v>
      </c>
      <c r="D2" s="380" t="s">
        <v>1</v>
      </c>
      <c r="E2" s="380"/>
      <c r="F2" s="380"/>
      <c r="G2" s="380"/>
      <c r="H2" s="380"/>
      <c r="I2" s="380" t="s">
        <v>2</v>
      </c>
      <c r="J2" s="380"/>
      <c r="K2" s="380"/>
      <c r="L2" s="380"/>
      <c r="M2" s="380"/>
      <c r="N2" s="380" t="s">
        <v>3</v>
      </c>
      <c r="O2" s="380" t="s">
        <v>4</v>
      </c>
      <c r="P2" s="380" t="s">
        <v>31</v>
      </c>
      <c r="Q2" s="389" t="s">
        <v>32</v>
      </c>
      <c r="U2" s="388" t="s">
        <v>35</v>
      </c>
      <c r="V2" s="388" t="s">
        <v>36</v>
      </c>
      <c r="W2" s="39"/>
    </row>
    <row r="3" spans="1:30" ht="19.5" customHeight="1" thickBot="1" x14ac:dyDescent="0.4">
      <c r="A3" s="44" t="s">
        <v>120</v>
      </c>
      <c r="B3" s="379"/>
      <c r="C3" s="381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81"/>
      <c r="O3" s="381"/>
      <c r="P3" s="381"/>
      <c r="Q3" s="390"/>
      <c r="S3" s="10" t="s">
        <v>37</v>
      </c>
      <c r="T3" s="10" t="s">
        <v>38</v>
      </c>
      <c r="U3" s="388"/>
      <c r="V3" s="388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4">
      <c r="A4"/>
      <c r="B4" s="373" t="s">
        <v>21</v>
      </c>
      <c r="C4" s="175" t="s">
        <v>91</v>
      </c>
      <c r="D4" s="308">
        <v>0</v>
      </c>
      <c r="E4" s="308">
        <v>0</v>
      </c>
      <c r="F4" s="308">
        <v>0</v>
      </c>
      <c r="G4" s="81">
        <v>0</v>
      </c>
      <c r="H4" s="81">
        <v>0</v>
      </c>
      <c r="I4" s="81">
        <v>188</v>
      </c>
      <c r="J4" s="81">
        <v>0</v>
      </c>
      <c r="K4" s="81">
        <f t="shared" ref="K4:K42" si="0">J4+I4</f>
        <v>188</v>
      </c>
      <c r="L4" s="81">
        <v>188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55.908399130914937</v>
      </c>
      <c r="R4" s="10" t="str">
        <f t="shared" ref="R4:R47" si="2">IF(K4&lt;&gt;SUM(L4:N4),"NOT OK","OK")</f>
        <v>OK</v>
      </c>
      <c r="S4" s="10">
        <v>188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4">
      <c r="A5"/>
      <c r="B5" s="374"/>
      <c r="C5" s="201" t="s">
        <v>94</v>
      </c>
      <c r="D5" s="308">
        <v>0</v>
      </c>
      <c r="E5" s="308">
        <v>0</v>
      </c>
      <c r="F5" s="70">
        <f t="shared" ref="F5:F42" si="5">SUM(D5:E5)</f>
        <v>0</v>
      </c>
      <c r="G5" s="81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4">
      <c r="A6" s="372"/>
      <c r="B6" s="377"/>
      <c r="C6" s="201" t="s">
        <v>118</v>
      </c>
      <c r="D6" s="308">
        <v>1</v>
      </c>
      <c r="E6" s="308">
        <v>0</v>
      </c>
      <c r="F6" s="70">
        <f t="shared" si="5"/>
        <v>1</v>
      </c>
      <c r="G6" s="81">
        <v>2</v>
      </c>
      <c r="H6" s="70">
        <v>0</v>
      </c>
      <c r="I6" s="70">
        <v>26</v>
      </c>
      <c r="J6" s="70">
        <v>0</v>
      </c>
      <c r="K6" s="70">
        <f t="shared" si="0"/>
        <v>26</v>
      </c>
      <c r="L6" s="70">
        <v>23</v>
      </c>
      <c r="M6" s="70">
        <v>0</v>
      </c>
      <c r="N6" s="70">
        <v>3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7.1908508904909958</v>
      </c>
      <c r="R6" s="10" t="str">
        <f t="shared" si="2"/>
        <v>OK</v>
      </c>
      <c r="S6" s="10">
        <v>25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/>
      <c r="B7" s="375"/>
      <c r="C7" s="180" t="s">
        <v>92</v>
      </c>
      <c r="D7" s="308">
        <v>0</v>
      </c>
      <c r="E7" s="308">
        <v>0</v>
      </c>
      <c r="F7" s="97">
        <f t="shared" si="5"/>
        <v>0</v>
      </c>
      <c r="G7" s="81">
        <v>0</v>
      </c>
      <c r="H7" s="97">
        <v>0</v>
      </c>
      <c r="I7" s="97">
        <v>90</v>
      </c>
      <c r="J7" s="97">
        <v>1</v>
      </c>
      <c r="K7" s="97">
        <f t="shared" si="0"/>
        <v>91</v>
      </c>
      <c r="L7" s="97">
        <v>91</v>
      </c>
      <c r="M7" s="97">
        <v>0</v>
      </c>
      <c r="N7" s="97">
        <v>0</v>
      </c>
      <c r="O7" s="200">
        <f t="shared" si="1"/>
        <v>0</v>
      </c>
      <c r="P7" s="211">
        <v>94353.671419741513</v>
      </c>
      <c r="Q7" s="212">
        <f t="shared" si="6"/>
        <v>96.445637600234576</v>
      </c>
      <c r="R7" s="10" t="str">
        <f t="shared" si="2"/>
        <v>OK</v>
      </c>
      <c r="S7" s="10">
        <v>90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4">
      <c r="A8"/>
      <c r="B8" s="376" t="s">
        <v>22</v>
      </c>
      <c r="C8" s="363" t="s">
        <v>109</v>
      </c>
      <c r="D8" s="308">
        <v>0</v>
      </c>
      <c r="E8" s="308">
        <v>0</v>
      </c>
      <c r="F8" s="355">
        <f t="shared" si="5"/>
        <v>0</v>
      </c>
      <c r="G8" s="81">
        <v>0</v>
      </c>
      <c r="H8" s="355">
        <v>0</v>
      </c>
      <c r="I8" s="355">
        <v>77</v>
      </c>
      <c r="J8" s="355">
        <v>296</v>
      </c>
      <c r="K8" s="355">
        <f t="shared" si="0"/>
        <v>373</v>
      </c>
      <c r="L8" s="355">
        <v>373</v>
      </c>
      <c r="M8" s="355">
        <v>0</v>
      </c>
      <c r="N8" s="355">
        <v>0</v>
      </c>
      <c r="O8" s="357">
        <f t="shared" si="1"/>
        <v>0</v>
      </c>
      <c r="P8" s="361">
        <v>342584.14810972248</v>
      </c>
      <c r="Q8" s="362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4">
      <c r="A9"/>
      <c r="B9" s="374"/>
      <c r="C9" s="201" t="s">
        <v>117</v>
      </c>
      <c r="D9" s="308">
        <v>0</v>
      </c>
      <c r="E9" s="308">
        <v>0</v>
      </c>
      <c r="F9" s="70">
        <f t="shared" si="5"/>
        <v>0</v>
      </c>
      <c r="G9" s="81">
        <v>0</v>
      </c>
      <c r="H9" s="70">
        <v>0</v>
      </c>
      <c r="I9" s="70">
        <v>184</v>
      </c>
      <c r="J9" s="70">
        <v>18</v>
      </c>
      <c r="K9" s="70">
        <f t="shared" si="0"/>
        <v>202</v>
      </c>
      <c r="L9" s="70">
        <v>197</v>
      </c>
      <c r="M9" s="70">
        <v>3</v>
      </c>
      <c r="N9" s="70">
        <v>2</v>
      </c>
      <c r="O9" s="202">
        <f t="shared" ref="O9" si="11">M9/K9</f>
        <v>1.4851485148514851E-2</v>
      </c>
      <c r="P9" s="203">
        <v>188074.15671123541</v>
      </c>
      <c r="Q9" s="209">
        <f t="shared" ref="Q9" si="12">(K9/P9)*100000</f>
        <v>107.40444276464098</v>
      </c>
      <c r="R9" s="10" t="str">
        <f t="shared" si="2"/>
        <v>OK</v>
      </c>
      <c r="S9" s="10">
        <v>184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202</v>
      </c>
      <c r="AA9" s="24">
        <f t="shared" ref="AA9" si="14">Z9-Y9</f>
        <v>154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4">
      <c r="A10"/>
      <c r="B10" s="374"/>
      <c r="C10" s="204" t="s">
        <v>114</v>
      </c>
      <c r="D10" s="308">
        <v>0</v>
      </c>
      <c r="E10" s="308">
        <v>0</v>
      </c>
      <c r="F10" s="70">
        <f>SUM(D10:E10)</f>
        <v>0</v>
      </c>
      <c r="G10" s="81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4">
      <c r="A11"/>
      <c r="B11" s="374"/>
      <c r="C11" s="204" t="s">
        <v>97</v>
      </c>
      <c r="D11" s="308">
        <v>0</v>
      </c>
      <c r="E11" s="308">
        <v>0</v>
      </c>
      <c r="F11" s="70">
        <f>SUM(D11:E11)</f>
        <v>0</v>
      </c>
      <c r="G11" s="81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4">
      <c r="A12"/>
      <c r="B12" s="374"/>
      <c r="C12" s="204" t="s">
        <v>121</v>
      </c>
      <c r="D12" s="308">
        <v>0</v>
      </c>
      <c r="E12" s="308">
        <v>0</v>
      </c>
      <c r="F12" s="70">
        <f>SUM(D12:E12)</f>
        <v>0</v>
      </c>
      <c r="G12" s="81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4">
      <c r="A13"/>
      <c r="B13" s="374"/>
      <c r="C13" s="371" t="s">
        <v>122</v>
      </c>
      <c r="D13" s="308">
        <v>0</v>
      </c>
      <c r="E13" s="308">
        <v>0</v>
      </c>
      <c r="F13" s="70">
        <f t="shared" ref="F13:F18" si="18">SUM(D13:E13)</f>
        <v>0</v>
      </c>
      <c r="G13" s="81">
        <v>0</v>
      </c>
      <c r="H13" s="70">
        <v>0</v>
      </c>
      <c r="I13" s="70">
        <v>16</v>
      </c>
      <c r="J13" s="70">
        <v>0</v>
      </c>
      <c r="K13" s="70">
        <f t="shared" si="0"/>
        <v>16</v>
      </c>
      <c r="L13" s="70">
        <v>16</v>
      </c>
      <c r="M13" s="70">
        <v>0</v>
      </c>
      <c r="N13" s="70">
        <v>0</v>
      </c>
      <c r="O13" s="202">
        <f t="shared" si="16"/>
        <v>0</v>
      </c>
      <c r="P13" s="203">
        <v>582465.4765337389</v>
      </c>
      <c r="Q13" s="209">
        <f t="shared" si="17"/>
        <v>2.7469439210743012</v>
      </c>
      <c r="R13" s="10" t="str">
        <f t="shared" si="2"/>
        <v>OK</v>
      </c>
      <c r="S13" s="10">
        <v>16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4">
      <c r="A14"/>
      <c r="B14" s="374"/>
      <c r="C14" s="201" t="s">
        <v>78</v>
      </c>
      <c r="D14" s="308">
        <v>0</v>
      </c>
      <c r="E14" s="308">
        <v>0</v>
      </c>
      <c r="F14" s="70">
        <f t="shared" si="18"/>
        <v>0</v>
      </c>
      <c r="G14" s="81">
        <v>0</v>
      </c>
      <c r="H14" s="70">
        <v>0</v>
      </c>
      <c r="I14" s="70">
        <v>120</v>
      </c>
      <c r="J14" s="70">
        <v>8</v>
      </c>
      <c r="K14" s="70">
        <f t="shared" si="0"/>
        <v>128</v>
      </c>
      <c r="L14" s="70">
        <v>128</v>
      </c>
      <c r="M14" s="70">
        <v>0</v>
      </c>
      <c r="N14" s="70">
        <v>0</v>
      </c>
      <c r="O14" s="202">
        <f t="shared" si="16"/>
        <v>0</v>
      </c>
      <c r="P14" s="203">
        <v>523973.48002292763</v>
      </c>
      <c r="Q14" s="209">
        <f t="shared" si="17"/>
        <v>24.428717269125734</v>
      </c>
      <c r="R14" s="10" t="str">
        <f t="shared" si="2"/>
        <v>OK</v>
      </c>
      <c r="S14" s="10">
        <v>120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4">
      <c r="A15"/>
      <c r="B15" s="374"/>
      <c r="C15" s="201" t="s">
        <v>80</v>
      </c>
      <c r="D15" s="308">
        <v>0</v>
      </c>
      <c r="E15" s="308">
        <v>0</v>
      </c>
      <c r="F15" s="70">
        <f t="shared" si="18"/>
        <v>0</v>
      </c>
      <c r="G15" s="81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4">
      <c r="A16"/>
      <c r="B16" s="374"/>
      <c r="C16" s="201" t="s">
        <v>81</v>
      </c>
      <c r="D16" s="308">
        <v>1</v>
      </c>
      <c r="E16" s="308">
        <v>0</v>
      </c>
      <c r="F16" s="70">
        <f t="shared" ref="F16:F17" si="19">SUM(D16:E16)</f>
        <v>1</v>
      </c>
      <c r="G16" s="81">
        <v>0</v>
      </c>
      <c r="H16" s="70">
        <v>0</v>
      </c>
      <c r="I16" s="70">
        <v>186</v>
      </c>
      <c r="J16" s="70">
        <v>34</v>
      </c>
      <c r="K16" s="70">
        <f t="shared" si="0"/>
        <v>220</v>
      </c>
      <c r="L16" s="70">
        <v>217</v>
      </c>
      <c r="M16" s="70">
        <v>0</v>
      </c>
      <c r="N16" s="70">
        <v>3</v>
      </c>
      <c r="O16" s="202">
        <f t="shared" si="16"/>
        <v>0</v>
      </c>
      <c r="P16" s="203">
        <v>86458.017080248916</v>
      </c>
      <c r="Q16" s="209">
        <f t="shared" si="17"/>
        <v>254.45876210161009</v>
      </c>
      <c r="R16" s="10" t="str">
        <f t="shared" si="2"/>
        <v>OK</v>
      </c>
      <c r="S16" s="10">
        <v>186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4">
      <c r="A17" s="372"/>
      <c r="B17" s="377"/>
      <c r="C17" s="239" t="s">
        <v>104</v>
      </c>
      <c r="D17" s="308">
        <v>0</v>
      </c>
      <c r="E17" s="308">
        <v>0</v>
      </c>
      <c r="F17" s="70">
        <f t="shared" si="19"/>
        <v>0</v>
      </c>
      <c r="G17" s="81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2">
        <f t="shared" ref="O17" si="20">M17/K17</f>
        <v>0</v>
      </c>
      <c r="P17" s="203">
        <v>145652.82069082581</v>
      </c>
      <c r="Q17" s="209">
        <f t="shared" ref="Q17" si="21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/>
      <c r="B18" s="377"/>
      <c r="C18" s="354" t="s">
        <v>116</v>
      </c>
      <c r="D18" s="308">
        <v>0</v>
      </c>
      <c r="E18" s="308">
        <v>4</v>
      </c>
      <c r="F18" s="242">
        <f t="shared" si="18"/>
        <v>4</v>
      </c>
      <c r="G18" s="81">
        <v>0</v>
      </c>
      <c r="H18" s="242">
        <v>0</v>
      </c>
      <c r="I18" s="242">
        <v>17</v>
      </c>
      <c r="J18" s="242">
        <v>123</v>
      </c>
      <c r="K18" s="242">
        <f t="shared" si="0"/>
        <v>140</v>
      </c>
      <c r="L18" s="242">
        <v>140</v>
      </c>
      <c r="M18" s="242">
        <v>0</v>
      </c>
      <c r="N18" s="242">
        <v>0</v>
      </c>
      <c r="O18" s="309">
        <f t="shared" si="16"/>
        <v>0</v>
      </c>
      <c r="P18" s="327">
        <v>172943.23267577705</v>
      </c>
      <c r="Q18" s="328">
        <f t="shared" si="17"/>
        <v>80.951418470627914</v>
      </c>
      <c r="R18" s="10" t="str">
        <f t="shared" si="2"/>
        <v>OK</v>
      </c>
      <c r="S18" s="10">
        <v>17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4">
      <c r="A19"/>
      <c r="B19" s="382" t="s">
        <v>33</v>
      </c>
      <c r="C19" s="93" t="s">
        <v>70</v>
      </c>
      <c r="D19" s="308">
        <v>4</v>
      </c>
      <c r="E19" s="308">
        <v>0</v>
      </c>
      <c r="F19" s="81">
        <f t="shared" si="5"/>
        <v>4</v>
      </c>
      <c r="G19" s="81">
        <v>3</v>
      </c>
      <c r="H19" s="81">
        <v>0</v>
      </c>
      <c r="I19" s="81">
        <v>742</v>
      </c>
      <c r="J19" s="81">
        <v>328</v>
      </c>
      <c r="K19" s="81">
        <f t="shared" si="0"/>
        <v>1070</v>
      </c>
      <c r="L19" s="81">
        <v>1065</v>
      </c>
      <c r="M19" s="81">
        <v>1</v>
      </c>
      <c r="N19" s="81">
        <v>4</v>
      </c>
      <c r="O19" s="206">
        <f t="shared" ref="O19:O42" si="22">M19/K19</f>
        <v>9.3457943925233649E-4</v>
      </c>
      <c r="P19" s="207">
        <v>516704.9271270897</v>
      </c>
      <c r="Q19" s="208">
        <f t="shared" si="17"/>
        <v>207.08143929442747</v>
      </c>
      <c r="R19" s="10" t="str">
        <f t="shared" si="2"/>
        <v>OK</v>
      </c>
      <c r="S19" s="10">
        <v>738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4">
      <c r="A20"/>
      <c r="B20" s="383"/>
      <c r="C20" s="443" t="s">
        <v>71</v>
      </c>
      <c r="D20" s="444">
        <v>7</v>
      </c>
      <c r="E20" s="444">
        <v>0</v>
      </c>
      <c r="F20" s="445">
        <f t="shared" si="5"/>
        <v>7</v>
      </c>
      <c r="G20" s="444">
        <v>0</v>
      </c>
      <c r="H20" s="445">
        <v>0</v>
      </c>
      <c r="I20" s="70">
        <v>248</v>
      </c>
      <c r="J20" s="70">
        <v>19</v>
      </c>
      <c r="K20" s="70">
        <f t="shared" si="0"/>
        <v>267</v>
      </c>
      <c r="L20" s="70">
        <v>267</v>
      </c>
      <c r="M20" s="70">
        <v>0</v>
      </c>
      <c r="N20" s="70">
        <v>0</v>
      </c>
      <c r="O20" s="202">
        <f t="shared" si="22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4">
      <c r="A21"/>
      <c r="B21" s="383"/>
      <c r="C21" s="95" t="s">
        <v>74</v>
      </c>
      <c r="D21" s="308">
        <v>0</v>
      </c>
      <c r="E21" s="308">
        <v>0</v>
      </c>
      <c r="F21" s="70">
        <f t="shared" si="5"/>
        <v>0</v>
      </c>
      <c r="G21" s="81">
        <v>3</v>
      </c>
      <c r="H21" s="70">
        <v>0</v>
      </c>
      <c r="I21" s="70">
        <v>194</v>
      </c>
      <c r="J21" s="70">
        <v>0</v>
      </c>
      <c r="K21" s="70">
        <f t="shared" si="0"/>
        <v>194</v>
      </c>
      <c r="L21" s="70">
        <v>183</v>
      </c>
      <c r="M21" s="70">
        <v>0</v>
      </c>
      <c r="N21" s="70">
        <v>11</v>
      </c>
      <c r="O21" s="202">
        <f t="shared" si="22"/>
        <v>0</v>
      </c>
      <c r="P21" s="203">
        <v>425021.8104728043</v>
      </c>
      <c r="Q21" s="209">
        <f t="shared" si="17"/>
        <v>45.644716393304577</v>
      </c>
      <c r="R21" s="10" t="str">
        <f t="shared" si="2"/>
        <v>OK</v>
      </c>
      <c r="S21" s="10">
        <v>194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72"/>
      <c r="B22" s="384"/>
      <c r="C22" s="235" t="s">
        <v>126</v>
      </c>
      <c r="D22" s="308">
        <v>0</v>
      </c>
      <c r="E22" s="308">
        <v>0</v>
      </c>
      <c r="F22" s="97">
        <f t="shared" si="5"/>
        <v>0</v>
      </c>
      <c r="G22" s="81">
        <v>0</v>
      </c>
      <c r="H22" s="97">
        <v>0</v>
      </c>
      <c r="I22" s="97">
        <v>336</v>
      </c>
      <c r="J22" s="97">
        <v>61</v>
      </c>
      <c r="K22" s="97">
        <f t="shared" si="0"/>
        <v>397</v>
      </c>
      <c r="L22" s="97">
        <v>397</v>
      </c>
      <c r="M22" s="97">
        <v>0</v>
      </c>
      <c r="N22" s="97">
        <v>0</v>
      </c>
      <c r="O22" s="200">
        <f t="shared" si="22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4">
      <c r="A23"/>
      <c r="B23" s="385" t="s">
        <v>39</v>
      </c>
      <c r="C23" s="90" t="s">
        <v>69</v>
      </c>
      <c r="D23" s="308">
        <v>0</v>
      </c>
      <c r="E23" s="308">
        <v>0</v>
      </c>
      <c r="F23" s="355">
        <f t="shared" si="5"/>
        <v>0</v>
      </c>
      <c r="G23" s="81">
        <v>0</v>
      </c>
      <c r="H23" s="355">
        <v>0</v>
      </c>
      <c r="I23" s="355">
        <v>388</v>
      </c>
      <c r="J23" s="355">
        <v>236</v>
      </c>
      <c r="K23" s="355">
        <f t="shared" si="0"/>
        <v>624</v>
      </c>
      <c r="L23" s="355">
        <v>623</v>
      </c>
      <c r="M23" s="355">
        <v>1</v>
      </c>
      <c r="N23" s="355">
        <v>0</v>
      </c>
      <c r="O23" s="357">
        <f t="shared" ref="O23:O29" si="23">M23/K23</f>
        <v>1.6025641025641025E-3</v>
      </c>
      <c r="P23" s="361">
        <v>342007.76203903509</v>
      </c>
      <c r="Q23" s="362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4">
      <c r="A24"/>
      <c r="B24" s="386"/>
      <c r="C24" s="201" t="s">
        <v>75</v>
      </c>
      <c r="D24" s="308">
        <v>0</v>
      </c>
      <c r="E24" s="308">
        <v>0</v>
      </c>
      <c r="F24" s="70">
        <f t="shared" si="5"/>
        <v>0</v>
      </c>
      <c r="G24" s="81">
        <v>0</v>
      </c>
      <c r="H24" s="70">
        <v>0</v>
      </c>
      <c r="I24" s="70">
        <v>280</v>
      </c>
      <c r="J24" s="70">
        <v>124</v>
      </c>
      <c r="K24" s="70">
        <f t="shared" si="0"/>
        <v>404</v>
      </c>
      <c r="L24" s="70">
        <v>404</v>
      </c>
      <c r="M24" s="70">
        <v>0</v>
      </c>
      <c r="N24" s="70">
        <v>0</v>
      </c>
      <c r="O24" s="202">
        <f t="shared" si="23"/>
        <v>0</v>
      </c>
      <c r="P24" s="203">
        <v>371741.61071145313</v>
      </c>
      <c r="Q24" s="209">
        <f t="shared" ref="Q24" si="24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4">
      <c r="A25"/>
      <c r="B25" s="386"/>
      <c r="C25" s="239" t="s">
        <v>113</v>
      </c>
      <c r="D25" s="308">
        <v>0</v>
      </c>
      <c r="E25" s="308">
        <v>0</v>
      </c>
      <c r="F25" s="70">
        <f t="shared" si="5"/>
        <v>0</v>
      </c>
      <c r="G25" s="81">
        <v>0</v>
      </c>
      <c r="H25" s="70">
        <v>0</v>
      </c>
      <c r="I25" s="70">
        <v>89</v>
      </c>
      <c r="J25" s="70">
        <v>29</v>
      </c>
      <c r="K25" s="70">
        <f t="shared" si="0"/>
        <v>118</v>
      </c>
      <c r="L25" s="70">
        <v>118</v>
      </c>
      <c r="M25" s="70">
        <v>0</v>
      </c>
      <c r="N25" s="70">
        <v>0</v>
      </c>
      <c r="O25" s="202">
        <f t="shared" si="23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4">
      <c r="A26"/>
      <c r="B26" s="386"/>
      <c r="C26" s="201" t="s">
        <v>95</v>
      </c>
      <c r="D26" s="308">
        <v>0</v>
      </c>
      <c r="E26" s="308">
        <v>0</v>
      </c>
      <c r="F26" s="70">
        <f t="shared" si="5"/>
        <v>0</v>
      </c>
      <c r="G26" s="81">
        <v>0</v>
      </c>
      <c r="H26" s="70">
        <v>0</v>
      </c>
      <c r="I26" s="70">
        <v>250</v>
      </c>
      <c r="J26" s="70">
        <v>137</v>
      </c>
      <c r="K26" s="70">
        <f t="shared" si="0"/>
        <v>387</v>
      </c>
      <c r="L26" s="70">
        <v>386</v>
      </c>
      <c r="M26" s="70">
        <v>0</v>
      </c>
      <c r="N26" s="70">
        <v>1</v>
      </c>
      <c r="O26" s="202">
        <f t="shared" si="23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4">
      <c r="A27"/>
      <c r="B27" s="386"/>
      <c r="C27" s="201" t="s">
        <v>99</v>
      </c>
      <c r="D27" s="308">
        <v>0</v>
      </c>
      <c r="E27" s="308">
        <v>0</v>
      </c>
      <c r="F27" s="70">
        <f t="shared" si="5"/>
        <v>0</v>
      </c>
      <c r="G27" s="81">
        <v>0</v>
      </c>
      <c r="H27" s="70">
        <v>0</v>
      </c>
      <c r="I27" s="70">
        <v>281</v>
      </c>
      <c r="J27" s="70">
        <v>87</v>
      </c>
      <c r="K27" s="70">
        <f t="shared" si="0"/>
        <v>368</v>
      </c>
      <c r="L27" s="70">
        <v>368</v>
      </c>
      <c r="M27" s="70">
        <v>0</v>
      </c>
      <c r="N27" s="70">
        <v>0</v>
      </c>
      <c r="O27" s="202">
        <f t="shared" ref="O27:O28" si="25">M27/K27</f>
        <v>0</v>
      </c>
      <c r="P27" s="203">
        <v>301237.28610864433</v>
      </c>
      <c r="Q27" s="209">
        <f t="shared" ref="Q27:Q28" si="26">(K27/P27)*100000</f>
        <v>122.1628320829039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4">
      <c r="A28"/>
      <c r="B28" s="387"/>
      <c r="C28" s="283" t="s">
        <v>105</v>
      </c>
      <c r="D28" s="308">
        <v>2</v>
      </c>
      <c r="E28" s="308">
        <v>1</v>
      </c>
      <c r="F28" s="70">
        <f t="shared" si="5"/>
        <v>3</v>
      </c>
      <c r="G28" s="81">
        <v>5</v>
      </c>
      <c r="H28" s="242">
        <v>0</v>
      </c>
      <c r="I28" s="242">
        <v>74</v>
      </c>
      <c r="J28" s="242">
        <v>19</v>
      </c>
      <c r="K28" s="70">
        <f t="shared" si="0"/>
        <v>93</v>
      </c>
      <c r="L28" s="242">
        <v>88</v>
      </c>
      <c r="M28" s="242">
        <v>0</v>
      </c>
      <c r="N28" s="242">
        <v>5</v>
      </c>
      <c r="O28" s="202">
        <f t="shared" si="25"/>
        <v>0</v>
      </c>
      <c r="P28" s="327">
        <v>106705.0824880022</v>
      </c>
      <c r="Q28" s="209">
        <f t="shared" si="26"/>
        <v>87.156110872653898</v>
      </c>
      <c r="R28" s="10" t="str">
        <f t="shared" si="2"/>
        <v>OK</v>
      </c>
      <c r="S28" s="10">
        <v>72</v>
      </c>
      <c r="X28" s="10"/>
      <c r="AD28" s="24"/>
    </row>
    <row r="29" spans="1:30" ht="19" customHeight="1" thickBot="1" x14ac:dyDescent="0.4">
      <c r="A29"/>
      <c r="B29" s="387"/>
      <c r="C29" s="283" t="s">
        <v>119</v>
      </c>
      <c r="D29" s="308">
        <v>0</v>
      </c>
      <c r="E29" s="308">
        <v>0</v>
      </c>
      <c r="F29" s="242">
        <f t="shared" si="5"/>
        <v>0</v>
      </c>
      <c r="G29" s="81">
        <v>0</v>
      </c>
      <c r="H29" s="242">
        <v>0</v>
      </c>
      <c r="I29" s="242">
        <v>50</v>
      </c>
      <c r="J29" s="242">
        <v>6</v>
      </c>
      <c r="K29" s="242">
        <f t="shared" si="0"/>
        <v>56</v>
      </c>
      <c r="L29" s="242">
        <v>45</v>
      </c>
      <c r="M29" s="242">
        <v>0</v>
      </c>
      <c r="N29" s="242">
        <v>11</v>
      </c>
      <c r="O29" s="309">
        <f t="shared" si="23"/>
        <v>0</v>
      </c>
      <c r="P29" s="327">
        <v>260046.32509759156</v>
      </c>
      <c r="Q29" s="328">
        <f t="shared" si="17"/>
        <v>21.534624640045973</v>
      </c>
      <c r="R29" s="10" t="str">
        <f t="shared" si="2"/>
        <v>OK</v>
      </c>
      <c r="S29" s="10">
        <v>50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9" customHeight="1" thickBot="1" x14ac:dyDescent="0.4">
      <c r="A30"/>
      <c r="B30" s="373" t="s">
        <v>53</v>
      </c>
      <c r="C30" s="175" t="s">
        <v>66</v>
      </c>
      <c r="D30" s="308">
        <v>14</v>
      </c>
      <c r="E30" s="308">
        <v>0</v>
      </c>
      <c r="F30" s="81">
        <f t="shared" si="5"/>
        <v>14</v>
      </c>
      <c r="G30" s="81">
        <v>19</v>
      </c>
      <c r="H30" s="81">
        <v>0</v>
      </c>
      <c r="I30" s="81">
        <v>2316</v>
      </c>
      <c r="J30" s="81">
        <v>147</v>
      </c>
      <c r="K30" s="81">
        <f t="shared" si="0"/>
        <v>2463</v>
      </c>
      <c r="L30" s="81">
        <v>2449</v>
      </c>
      <c r="M30" s="81">
        <v>3</v>
      </c>
      <c r="N30" s="81">
        <v>11</v>
      </c>
      <c r="O30" s="206">
        <f t="shared" si="22"/>
        <v>1.2180267965895249E-3</v>
      </c>
      <c r="P30" s="207">
        <v>1020952.7356870017</v>
      </c>
      <c r="Q30" s="208">
        <f t="shared" si="17"/>
        <v>241.24525199911835</v>
      </c>
      <c r="R30" s="10" t="str">
        <f t="shared" si="2"/>
        <v>OK</v>
      </c>
      <c r="S30" s="10">
        <v>2302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2463</v>
      </c>
      <c r="AA30" s="24">
        <f t="shared" ref="AA30" si="27">Z30-Y30</f>
        <v>865</v>
      </c>
      <c r="AB30" s="24" t="str">
        <f t="shared" ref="AB30:AB47" si="28">IF(AA30&lt;&gt;F30,"Not OK","Ok")</f>
        <v>Not OK</v>
      </c>
      <c r="AD30" s="24"/>
    </row>
    <row r="31" spans="1:30" ht="19" customHeight="1" thickBot="1" x14ac:dyDescent="0.4">
      <c r="A31"/>
      <c r="B31" s="374"/>
      <c r="C31" s="201" t="s">
        <v>76</v>
      </c>
      <c r="D31" s="308">
        <v>0</v>
      </c>
      <c r="E31" s="308">
        <v>0</v>
      </c>
      <c r="F31" s="70">
        <f t="shared" si="5"/>
        <v>0</v>
      </c>
      <c r="G31" s="81">
        <v>0</v>
      </c>
      <c r="H31" s="70">
        <v>0</v>
      </c>
      <c r="I31" s="71">
        <v>427</v>
      </c>
      <c r="J31" s="71">
        <v>0</v>
      </c>
      <c r="K31" s="70">
        <f t="shared" si="0"/>
        <v>427</v>
      </c>
      <c r="L31" s="71">
        <v>427</v>
      </c>
      <c r="M31" s="71">
        <v>0</v>
      </c>
      <c r="N31" s="70">
        <v>0</v>
      </c>
      <c r="O31" s="202">
        <f t="shared" si="22"/>
        <v>0</v>
      </c>
      <c r="P31" s="205">
        <v>469537.67557841213</v>
      </c>
      <c r="Q31" s="210">
        <f t="shared" si="17"/>
        <v>90.940519197738283</v>
      </c>
      <c r="R31" s="10" t="str">
        <f t="shared" si="2"/>
        <v>OK</v>
      </c>
      <c r="S31" s="10">
        <v>427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4">
      <c r="A32"/>
      <c r="B32" s="374"/>
      <c r="C32" s="239" t="s">
        <v>112</v>
      </c>
      <c r="D32" s="308">
        <v>0</v>
      </c>
      <c r="E32" s="308">
        <v>0</v>
      </c>
      <c r="F32" s="70">
        <f t="shared" si="5"/>
        <v>0</v>
      </c>
      <c r="G32" s="81">
        <v>0</v>
      </c>
      <c r="H32" s="70">
        <v>0</v>
      </c>
      <c r="I32" s="71">
        <v>34</v>
      </c>
      <c r="J32" s="71">
        <v>0</v>
      </c>
      <c r="K32" s="70">
        <f t="shared" si="0"/>
        <v>34</v>
      </c>
      <c r="L32" s="71">
        <v>34</v>
      </c>
      <c r="M32" s="71">
        <v>0</v>
      </c>
      <c r="N32" s="70">
        <v>0</v>
      </c>
      <c r="O32" s="202">
        <f t="shared" si="22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4">
      <c r="A33"/>
      <c r="B33" s="374"/>
      <c r="C33" s="201" t="s">
        <v>77</v>
      </c>
      <c r="D33" s="308">
        <v>2</v>
      </c>
      <c r="E33" s="308">
        <v>0</v>
      </c>
      <c r="F33" s="70">
        <f t="shared" si="5"/>
        <v>2</v>
      </c>
      <c r="G33" s="81">
        <v>3</v>
      </c>
      <c r="H33" s="70">
        <v>0</v>
      </c>
      <c r="I33" s="71">
        <v>331</v>
      </c>
      <c r="J33" s="71">
        <v>65</v>
      </c>
      <c r="K33" s="70">
        <f t="shared" si="0"/>
        <v>396</v>
      </c>
      <c r="L33" s="71">
        <v>384</v>
      </c>
      <c r="M33" s="71">
        <v>9</v>
      </c>
      <c r="N33" s="70">
        <v>3</v>
      </c>
      <c r="O33" s="202">
        <f t="shared" si="22"/>
        <v>2.2727272727272728E-2</v>
      </c>
      <c r="P33" s="205">
        <v>248010.56044110621</v>
      </c>
      <c r="Q33" s="210">
        <f t="shared" si="17"/>
        <v>159.6706201928188</v>
      </c>
      <c r="R33" s="10" t="str">
        <f t="shared" si="2"/>
        <v>OK</v>
      </c>
      <c r="S33" s="10">
        <v>329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4">
      <c r="A34"/>
      <c r="B34" s="374"/>
      <c r="C34" s="201" t="s">
        <v>96</v>
      </c>
      <c r="D34" s="308">
        <v>0</v>
      </c>
      <c r="E34" s="308">
        <v>0</v>
      </c>
      <c r="F34" s="70">
        <f t="shared" si="5"/>
        <v>0</v>
      </c>
      <c r="G34" s="81">
        <v>0</v>
      </c>
      <c r="H34" s="70">
        <v>0</v>
      </c>
      <c r="I34" s="71">
        <v>213</v>
      </c>
      <c r="J34" s="71">
        <v>0</v>
      </c>
      <c r="K34" s="70">
        <f t="shared" si="0"/>
        <v>213</v>
      </c>
      <c r="L34" s="71">
        <v>213</v>
      </c>
      <c r="M34" s="71">
        <v>0</v>
      </c>
      <c r="N34" s="70">
        <v>0</v>
      </c>
      <c r="O34" s="202">
        <f t="shared" si="22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72"/>
      <c r="B35" s="375"/>
      <c r="C35" s="115" t="s">
        <v>107</v>
      </c>
      <c r="D35" s="308">
        <v>2</v>
      </c>
      <c r="E35" s="308">
        <v>0</v>
      </c>
      <c r="F35" s="97">
        <f t="shared" si="5"/>
        <v>2</v>
      </c>
      <c r="G35" s="81">
        <v>2</v>
      </c>
      <c r="H35" s="97">
        <v>0</v>
      </c>
      <c r="I35" s="221">
        <v>205</v>
      </c>
      <c r="J35" s="221">
        <v>0</v>
      </c>
      <c r="K35" s="97">
        <f t="shared" si="0"/>
        <v>205</v>
      </c>
      <c r="L35" s="221">
        <v>196</v>
      </c>
      <c r="M35" s="221">
        <v>0</v>
      </c>
      <c r="N35" s="97">
        <v>9</v>
      </c>
      <c r="O35" s="200">
        <f t="shared" si="22"/>
        <v>0</v>
      </c>
      <c r="P35" s="222">
        <v>276882.53196513921</v>
      </c>
      <c r="Q35" s="223">
        <f t="shared" si="17"/>
        <v>74.038617945681906</v>
      </c>
      <c r="R35" s="10" t="str">
        <f t="shared" si="2"/>
        <v>OK</v>
      </c>
      <c r="S35" s="10">
        <v>203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4">
      <c r="A36"/>
      <c r="B36" s="376" t="s">
        <v>23</v>
      </c>
      <c r="C36" s="90" t="s">
        <v>79</v>
      </c>
      <c r="D36" s="308">
        <v>0</v>
      </c>
      <c r="E36" s="308">
        <v>0</v>
      </c>
      <c r="F36" s="355">
        <f t="shared" si="5"/>
        <v>0</v>
      </c>
      <c r="G36" s="81">
        <v>0</v>
      </c>
      <c r="H36" s="355">
        <v>0</v>
      </c>
      <c r="I36" s="356">
        <v>369</v>
      </c>
      <c r="J36" s="356">
        <v>238</v>
      </c>
      <c r="K36" s="355">
        <f t="shared" si="0"/>
        <v>607</v>
      </c>
      <c r="L36" s="356">
        <v>606</v>
      </c>
      <c r="M36" s="356">
        <v>1</v>
      </c>
      <c r="N36" s="355">
        <v>0</v>
      </c>
      <c r="O36" s="357">
        <f t="shared" si="22"/>
        <v>1.6474464579901153E-3</v>
      </c>
      <c r="P36" s="358">
        <v>116330.83416912338</v>
      </c>
      <c r="Q36" s="359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4">
      <c r="A37"/>
      <c r="B37" s="374"/>
      <c r="C37" s="201" t="s">
        <v>89</v>
      </c>
      <c r="D37" s="308">
        <v>0</v>
      </c>
      <c r="E37" s="308">
        <v>0</v>
      </c>
      <c r="F37" s="70">
        <f t="shared" si="5"/>
        <v>0</v>
      </c>
      <c r="G37" s="81">
        <v>0</v>
      </c>
      <c r="H37" s="70">
        <v>1</v>
      </c>
      <c r="I37" s="71">
        <v>355</v>
      </c>
      <c r="J37" s="71">
        <v>68</v>
      </c>
      <c r="K37" s="70">
        <f t="shared" si="0"/>
        <v>423</v>
      </c>
      <c r="L37" s="71">
        <v>423</v>
      </c>
      <c r="M37" s="71">
        <v>0</v>
      </c>
      <c r="N37" s="70">
        <v>0</v>
      </c>
      <c r="O37" s="202">
        <f t="shared" si="22"/>
        <v>0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4">
      <c r="A38"/>
      <c r="B38" s="374"/>
      <c r="C38" s="201" t="s">
        <v>106</v>
      </c>
      <c r="D38" s="308">
        <v>0</v>
      </c>
      <c r="E38" s="308">
        <v>0</v>
      </c>
      <c r="F38" s="70">
        <f t="shared" si="5"/>
        <v>0</v>
      </c>
      <c r="G38" s="81">
        <v>0</v>
      </c>
      <c r="H38" s="70">
        <v>0</v>
      </c>
      <c r="I38" s="71">
        <v>74</v>
      </c>
      <c r="J38" s="71">
        <v>14</v>
      </c>
      <c r="K38" s="70">
        <f t="shared" si="0"/>
        <v>88</v>
      </c>
      <c r="L38" s="71">
        <v>88</v>
      </c>
      <c r="M38" s="71">
        <v>1</v>
      </c>
      <c r="N38" s="70">
        <v>0</v>
      </c>
      <c r="O38" s="202">
        <f t="shared" si="22"/>
        <v>1.1363636363636364E-2</v>
      </c>
      <c r="P38" s="205">
        <v>72013.155784048577</v>
      </c>
      <c r="Q38" s="210">
        <f t="shared" si="17"/>
        <v>122.19989395256114</v>
      </c>
      <c r="R38" s="10" t="str">
        <f t="shared" si="2"/>
        <v>NOT OK</v>
      </c>
      <c r="S38" s="10">
        <v>74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4">
      <c r="A39"/>
      <c r="B39" s="374"/>
      <c r="C39" s="201" t="s">
        <v>110</v>
      </c>
      <c r="D39" s="308">
        <v>0</v>
      </c>
      <c r="E39" s="308">
        <v>0</v>
      </c>
      <c r="F39" s="70">
        <f t="shared" si="5"/>
        <v>0</v>
      </c>
      <c r="G39" s="81">
        <v>0</v>
      </c>
      <c r="H39" s="70">
        <v>0</v>
      </c>
      <c r="I39" s="71">
        <v>6</v>
      </c>
      <c r="J39" s="71">
        <v>8</v>
      </c>
      <c r="K39" s="70">
        <f t="shared" si="0"/>
        <v>14</v>
      </c>
      <c r="L39" s="71">
        <v>14</v>
      </c>
      <c r="M39" s="71">
        <v>0</v>
      </c>
      <c r="N39" s="70">
        <v>0</v>
      </c>
      <c r="O39" s="202">
        <f t="shared" si="22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4">
      <c r="A40" s="372"/>
      <c r="B40" s="374"/>
      <c r="C40" s="201" t="s">
        <v>115</v>
      </c>
      <c r="D40" s="308">
        <v>0</v>
      </c>
      <c r="E40" s="308">
        <v>0</v>
      </c>
      <c r="F40" s="70">
        <f t="shared" si="5"/>
        <v>0</v>
      </c>
      <c r="G40" s="81">
        <v>0</v>
      </c>
      <c r="H40" s="70">
        <v>0</v>
      </c>
      <c r="I40" s="71">
        <v>33</v>
      </c>
      <c r="J40" s="71">
        <v>19</v>
      </c>
      <c r="K40" s="70">
        <f t="shared" si="0"/>
        <v>52</v>
      </c>
      <c r="L40" s="71">
        <v>52</v>
      </c>
      <c r="M40" s="71">
        <v>0</v>
      </c>
      <c r="N40" s="70">
        <v>0</v>
      </c>
      <c r="O40" s="202">
        <f t="shared" si="22"/>
        <v>0</v>
      </c>
      <c r="P40" s="205">
        <v>101576.05359503486</v>
      </c>
      <c r="Q40" s="210">
        <f t="shared" si="17"/>
        <v>51.19316823167248</v>
      </c>
      <c r="R40" s="10" t="str">
        <f t="shared" si="2"/>
        <v>OK</v>
      </c>
      <c r="S40" s="10">
        <v>33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/>
      <c r="B41" s="377"/>
      <c r="C41" s="283" t="s">
        <v>125</v>
      </c>
      <c r="D41" s="308">
        <v>1</v>
      </c>
      <c r="E41" s="308">
        <v>0</v>
      </c>
      <c r="F41" s="242">
        <f t="shared" si="5"/>
        <v>1</v>
      </c>
      <c r="G41" s="81">
        <v>0</v>
      </c>
      <c r="H41" s="242">
        <v>0</v>
      </c>
      <c r="I41" s="351">
        <v>5</v>
      </c>
      <c r="J41" s="351">
        <v>71</v>
      </c>
      <c r="K41" s="242">
        <f t="shared" si="0"/>
        <v>76</v>
      </c>
      <c r="L41" s="351">
        <v>75</v>
      </c>
      <c r="M41" s="351">
        <v>0</v>
      </c>
      <c r="N41" s="242">
        <v>1</v>
      </c>
      <c r="O41" s="309">
        <f t="shared" si="22"/>
        <v>0</v>
      </c>
      <c r="P41" s="205">
        <v>344446.59661328059</v>
      </c>
      <c r="Q41" s="210">
        <f t="shared" ref="Q41" si="29">(K41/P41)*100000</f>
        <v>22.064378265675604</v>
      </c>
      <c r="R41" s="10" t="str">
        <f t="shared" si="2"/>
        <v>OK</v>
      </c>
      <c r="S41" s="10">
        <v>4</v>
      </c>
      <c r="X41" s="10"/>
      <c r="AD41" s="24"/>
    </row>
    <row r="42" spans="1:30" ht="19" customHeight="1" thickBot="1" x14ac:dyDescent="0.4">
      <c r="A42"/>
      <c r="B42" s="377"/>
      <c r="C42" s="329" t="s">
        <v>98</v>
      </c>
      <c r="D42" s="308">
        <v>0</v>
      </c>
      <c r="E42" s="308">
        <v>0</v>
      </c>
      <c r="F42" s="242">
        <f t="shared" si="5"/>
        <v>0</v>
      </c>
      <c r="G42" s="81">
        <v>0</v>
      </c>
      <c r="H42" s="242">
        <v>0</v>
      </c>
      <c r="I42" s="351">
        <v>1</v>
      </c>
      <c r="J42" s="351">
        <v>5</v>
      </c>
      <c r="K42" s="242">
        <f t="shared" si="0"/>
        <v>6</v>
      </c>
      <c r="L42" s="351">
        <v>6</v>
      </c>
      <c r="M42" s="351">
        <v>0</v>
      </c>
      <c r="N42" s="242">
        <v>0</v>
      </c>
      <c r="O42" s="309">
        <f t="shared" si="22"/>
        <v>0</v>
      </c>
      <c r="P42" s="352">
        <v>217763.58413614001</v>
      </c>
      <c r="Q42" s="353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thickBot="1" x14ac:dyDescent="0.4">
      <c r="A43"/>
      <c r="B43" s="373" t="s">
        <v>29</v>
      </c>
      <c r="C43" s="175" t="s">
        <v>102</v>
      </c>
      <c r="D43" s="308">
        <v>7</v>
      </c>
      <c r="E43" s="308">
        <v>3</v>
      </c>
      <c r="F43" s="81">
        <f t="shared" ref="F43:F46" si="30">SUM(D43:E43)</f>
        <v>10</v>
      </c>
      <c r="G43" s="81">
        <v>3</v>
      </c>
      <c r="H43" s="81">
        <v>0</v>
      </c>
      <c r="I43" s="218">
        <v>91</v>
      </c>
      <c r="J43" s="218">
        <v>19</v>
      </c>
      <c r="K43" s="81">
        <f t="shared" ref="K43:K46" si="31">J43+I43</f>
        <v>110</v>
      </c>
      <c r="L43" s="218">
        <v>100</v>
      </c>
      <c r="M43" s="218">
        <v>3</v>
      </c>
      <c r="N43" s="81">
        <v>7</v>
      </c>
      <c r="O43" s="206">
        <f t="shared" ref="O43:O46" si="32">M43/K43</f>
        <v>2.7272727272727271E-2</v>
      </c>
      <c r="P43" s="219">
        <v>116603.80734837931</v>
      </c>
      <c r="Q43" s="220">
        <f t="shared" si="17"/>
        <v>94.336542263453708</v>
      </c>
      <c r="R43" s="10" t="str">
        <f t="shared" si="2"/>
        <v>OK</v>
      </c>
      <c r="S43" s="10">
        <v>84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4">
      <c r="A44"/>
      <c r="B44" s="374"/>
      <c r="C44" s="201" t="s">
        <v>101</v>
      </c>
      <c r="D44" s="308">
        <v>0</v>
      </c>
      <c r="E44" s="308">
        <v>0</v>
      </c>
      <c r="F44" s="70">
        <f t="shared" si="30"/>
        <v>0</v>
      </c>
      <c r="G44" s="81">
        <v>0</v>
      </c>
      <c r="H44" s="70">
        <v>0</v>
      </c>
      <c r="I44" s="71">
        <v>1</v>
      </c>
      <c r="J44" s="71">
        <v>0</v>
      </c>
      <c r="K44" s="70">
        <f t="shared" si="31"/>
        <v>1</v>
      </c>
      <c r="L44" s="71">
        <v>1</v>
      </c>
      <c r="M44" s="71">
        <v>0</v>
      </c>
      <c r="N44" s="70">
        <v>0</v>
      </c>
      <c r="O44" s="202">
        <f t="shared" si="32"/>
        <v>0</v>
      </c>
      <c r="P44" s="205">
        <v>138715.4519827622</v>
      </c>
      <c r="Q44" s="210">
        <f t="shared" ref="Q44:Q46" si="33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/>
      <c r="B45" s="374"/>
      <c r="C45" s="201" t="s">
        <v>111</v>
      </c>
      <c r="D45" s="308">
        <v>0</v>
      </c>
      <c r="E45" s="308">
        <v>0</v>
      </c>
      <c r="F45" s="70">
        <f t="shared" si="30"/>
        <v>0</v>
      </c>
      <c r="G45" s="81">
        <v>0</v>
      </c>
      <c r="H45" s="70">
        <v>0</v>
      </c>
      <c r="I45" s="71">
        <v>2</v>
      </c>
      <c r="J45" s="71">
        <v>0</v>
      </c>
      <c r="K45" s="70">
        <f t="shared" si="31"/>
        <v>2</v>
      </c>
      <c r="L45" s="71">
        <v>2</v>
      </c>
      <c r="M45" s="71">
        <v>0</v>
      </c>
      <c r="N45" s="70">
        <v>0</v>
      </c>
      <c r="O45" s="202">
        <f t="shared" si="32"/>
        <v>0</v>
      </c>
      <c r="P45" s="205">
        <v>64209.935716887107</v>
      </c>
      <c r="Q45" s="210">
        <f t="shared" si="33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9" customHeight="1" thickBot="1" x14ac:dyDescent="0.4">
      <c r="A46" s="372"/>
      <c r="B46" s="375"/>
      <c r="C46" s="115" t="s">
        <v>103</v>
      </c>
      <c r="D46" s="308">
        <v>0</v>
      </c>
      <c r="E46" s="308">
        <v>0</v>
      </c>
      <c r="F46" s="97">
        <f t="shared" si="30"/>
        <v>0</v>
      </c>
      <c r="G46" s="81">
        <v>0</v>
      </c>
      <c r="H46" s="97">
        <v>0</v>
      </c>
      <c r="I46" s="221">
        <v>14</v>
      </c>
      <c r="J46" s="221">
        <v>27</v>
      </c>
      <c r="K46" s="97">
        <f t="shared" si="31"/>
        <v>41</v>
      </c>
      <c r="L46" s="221">
        <v>41</v>
      </c>
      <c r="M46" s="221">
        <v>0</v>
      </c>
      <c r="N46" s="97">
        <v>0</v>
      </c>
      <c r="O46" s="200">
        <f t="shared" si="32"/>
        <v>0</v>
      </c>
      <c r="P46" s="222">
        <v>518856.33563500224</v>
      </c>
      <c r="Q46" s="223">
        <f t="shared" si="33"/>
        <v>7.9019946725372749</v>
      </c>
      <c r="R46" s="10" t="str">
        <f t="shared" si="2"/>
        <v>OK</v>
      </c>
      <c r="S46" s="10">
        <v>14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6" thickBot="1" x14ac:dyDescent="0.4">
      <c r="B47" s="213"/>
      <c r="C47" s="214" t="s">
        <v>11</v>
      </c>
      <c r="D47" s="360">
        <f>SUM(D4:D46)</f>
        <v>41</v>
      </c>
      <c r="E47" s="360">
        <f t="shared" ref="E47:N47" si="34">SUM(E4:E46)</f>
        <v>8</v>
      </c>
      <c r="F47" s="360">
        <f t="shared" si="34"/>
        <v>49</v>
      </c>
      <c r="G47" s="360">
        <f t="shared" si="34"/>
        <v>40</v>
      </c>
      <c r="H47" s="360">
        <f t="shared" si="34"/>
        <v>1</v>
      </c>
      <c r="I47" s="360">
        <f t="shared" si="34"/>
        <v>8751</v>
      </c>
      <c r="J47" s="360">
        <f t="shared" si="34"/>
        <v>3066</v>
      </c>
      <c r="K47" s="360">
        <f t="shared" si="34"/>
        <v>11817</v>
      </c>
      <c r="L47" s="360">
        <f t="shared" si="34"/>
        <v>11720</v>
      </c>
      <c r="M47" s="360">
        <f t="shared" si="34"/>
        <v>27</v>
      </c>
      <c r="N47" s="360">
        <f t="shared" si="34"/>
        <v>71</v>
      </c>
      <c r="O47" s="215">
        <f>M47/K47</f>
        <v>2.284843869002285E-3</v>
      </c>
      <c r="P47" s="216">
        <v>33244414</v>
      </c>
      <c r="Q47" s="217">
        <f>(K47/P47)*100000</f>
        <v>35.545821322042258</v>
      </c>
      <c r="R47" s="10" t="str">
        <f t="shared" si="2"/>
        <v>NOT OK</v>
      </c>
      <c r="S47" s="10">
        <v>8718</v>
      </c>
      <c r="T47" s="10">
        <v>25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2665</v>
      </c>
      <c r="AA47" s="24">
        <f>SUM(AA8:AA30)</f>
        <v>1019</v>
      </c>
      <c r="AB47" s="24" t="str">
        <f t="shared" si="28"/>
        <v>Not OK</v>
      </c>
    </row>
    <row r="49" spans="2:8" ht="15.5" x14ac:dyDescent="0.35">
      <c r="B49" s="11"/>
      <c r="C49" s="172"/>
      <c r="E49" s="12"/>
      <c r="G49" s="12"/>
      <c r="H49" s="13"/>
    </row>
    <row r="50" spans="2:8" ht="15.5" x14ac:dyDescent="0.35">
      <c r="F50" s="13"/>
      <c r="G50" s="12"/>
    </row>
    <row r="51" spans="2:8" ht="15.5" x14ac:dyDescent="0.35">
      <c r="G51" s="12"/>
    </row>
    <row r="52" spans="2:8" ht="15.5" x14ac:dyDescent="0.35">
      <c r="G52" s="12"/>
    </row>
    <row r="53" spans="2:8" ht="15.5" x14ac:dyDescent="0.35">
      <c r="G53" s="12"/>
    </row>
    <row r="54" spans="2:8" ht="15.5" x14ac:dyDescent="0.35">
      <c r="G54" s="12"/>
    </row>
    <row r="55" spans="2:8" ht="15.5" x14ac:dyDescent="0.35">
      <c r="G55" s="12"/>
    </row>
    <row r="56" spans="2:8" ht="15.5" x14ac:dyDescent="0.35">
      <c r="G56" s="12"/>
    </row>
    <row r="57" spans="2:8" ht="15.5" x14ac:dyDescent="0.35">
      <c r="G57" s="12"/>
    </row>
    <row r="58" spans="2:8" ht="15.5" x14ac:dyDescent="0.35">
      <c r="G58" s="12"/>
    </row>
    <row r="59" spans="2:8" ht="15.5" x14ac:dyDescent="0.35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7 W8:W9 W10:X18 W19:W22 W23:X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7 U4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11" sqref="E11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393" t="s">
        <v>40</v>
      </c>
      <c r="E1" s="394"/>
      <c r="F1" s="394"/>
      <c r="G1" s="394"/>
      <c r="H1" s="394"/>
      <c r="I1" s="394"/>
      <c r="J1" s="394"/>
      <c r="K1" s="395" t="s">
        <v>38</v>
      </c>
      <c r="L1" s="394"/>
      <c r="M1" s="394"/>
      <c r="N1" s="394"/>
      <c r="O1" s="394"/>
      <c r="P1" s="394"/>
      <c r="Q1" s="394"/>
      <c r="R1" s="400" t="s">
        <v>54</v>
      </c>
      <c r="S1" s="391" t="s">
        <v>55</v>
      </c>
    </row>
    <row r="2" spans="2:19" ht="23.25" customHeight="1" thickBot="1" x14ac:dyDescent="0.4">
      <c r="B2" s="21" t="s">
        <v>41</v>
      </c>
      <c r="C2" s="82" t="s">
        <v>30</v>
      </c>
      <c r="D2" s="176">
        <v>45334</v>
      </c>
      <c r="E2" s="176">
        <v>45335</v>
      </c>
      <c r="F2" s="176">
        <v>45336</v>
      </c>
      <c r="G2" s="176">
        <v>45337</v>
      </c>
      <c r="H2" s="176">
        <v>45338</v>
      </c>
      <c r="I2" s="176">
        <v>45339</v>
      </c>
      <c r="J2" s="176">
        <v>45340</v>
      </c>
      <c r="K2" s="176">
        <v>45334</v>
      </c>
      <c r="L2" s="176">
        <v>45335</v>
      </c>
      <c r="M2" s="176">
        <v>45336</v>
      </c>
      <c r="N2" s="176">
        <v>45337</v>
      </c>
      <c r="O2" s="176">
        <v>45338</v>
      </c>
      <c r="P2" s="176">
        <v>45339</v>
      </c>
      <c r="Q2" s="176">
        <v>45340</v>
      </c>
      <c r="R2" s="401"/>
      <c r="S2" s="392"/>
    </row>
    <row r="3" spans="2:19" ht="23.25" customHeight="1" x14ac:dyDescent="0.35">
      <c r="B3" s="404" t="s">
        <v>21</v>
      </c>
      <c r="C3" s="181" t="s">
        <v>91</v>
      </c>
      <c r="D3" s="178">
        <v>3</v>
      </c>
      <c r="E3" s="178">
        <v>0</v>
      </c>
      <c r="F3" s="178">
        <v>0</v>
      </c>
      <c r="G3" s="178">
        <v>0</v>
      </c>
      <c r="H3" s="178">
        <v>3</v>
      </c>
      <c r="I3" s="178"/>
      <c r="J3" s="310"/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6</v>
      </c>
      <c r="S3" s="261">
        <f t="shared" ref="S3:S45" si="1">SUM(K3:Q3)</f>
        <v>0</v>
      </c>
    </row>
    <row r="4" spans="2:19" ht="23.25" customHeight="1" x14ac:dyDescent="0.35">
      <c r="B4" s="399"/>
      <c r="C4" s="370" t="s">
        <v>94</v>
      </c>
      <c r="D4" s="253">
        <v>0</v>
      </c>
      <c r="E4" s="253">
        <v>0</v>
      </c>
      <c r="F4" s="253">
        <v>0</v>
      </c>
      <c r="G4" s="253">
        <v>0</v>
      </c>
      <c r="H4" s="253">
        <v>0</v>
      </c>
      <c r="I4" s="253"/>
      <c r="J4" s="311"/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x14ac:dyDescent="0.35">
      <c r="B5" s="399"/>
      <c r="C5" s="198" t="s">
        <v>118</v>
      </c>
      <c r="D5" s="265">
        <v>0</v>
      </c>
      <c r="E5" s="265">
        <v>1</v>
      </c>
      <c r="F5" s="265">
        <v>4</v>
      </c>
      <c r="G5" s="265">
        <v>1</v>
      </c>
      <c r="H5" s="265">
        <v>2</v>
      </c>
      <c r="I5" s="265"/>
      <c r="J5" s="314"/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8</v>
      </c>
      <c r="S5" s="286">
        <f t="shared" ref="S5" si="3">SUM(K5:Q5)</f>
        <v>0</v>
      </c>
    </row>
    <row r="6" spans="2:19" ht="23.25" customHeight="1" thickBot="1" x14ac:dyDescent="0.4">
      <c r="B6" s="399"/>
      <c r="C6" s="264" t="s">
        <v>92</v>
      </c>
      <c r="D6" s="265">
        <v>0</v>
      </c>
      <c r="E6" s="265">
        <v>0</v>
      </c>
      <c r="F6" s="265">
        <v>1</v>
      </c>
      <c r="G6" s="265">
        <v>0</v>
      </c>
      <c r="H6" s="265">
        <v>0</v>
      </c>
      <c r="I6" s="265"/>
      <c r="J6" s="314"/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1</v>
      </c>
      <c r="S6" s="288">
        <f t="shared" si="1"/>
        <v>0</v>
      </c>
    </row>
    <row r="7" spans="2:19" ht="23.25" customHeight="1" thickTop="1" x14ac:dyDescent="0.35">
      <c r="B7" s="402" t="s">
        <v>22</v>
      </c>
      <c r="C7" s="337" t="s">
        <v>109</v>
      </c>
      <c r="D7" s="318">
        <v>0</v>
      </c>
      <c r="E7" s="318">
        <v>0</v>
      </c>
      <c r="F7" s="318">
        <v>0</v>
      </c>
      <c r="G7" s="318">
        <v>0</v>
      </c>
      <c r="H7" s="318">
        <v>0</v>
      </c>
      <c r="I7" s="318"/>
      <c r="J7" s="319"/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x14ac:dyDescent="0.35">
      <c r="B8" s="399"/>
      <c r="C8" s="83" t="s">
        <v>117</v>
      </c>
      <c r="D8" s="253">
        <v>0</v>
      </c>
      <c r="E8" s="253">
        <v>0</v>
      </c>
      <c r="F8" s="253">
        <v>5</v>
      </c>
      <c r="G8" s="253">
        <v>0</v>
      </c>
      <c r="H8" s="253">
        <v>0</v>
      </c>
      <c r="I8" s="253"/>
      <c r="J8" s="311"/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5</v>
      </c>
      <c r="S8" s="286">
        <f t="shared" si="1"/>
        <v>0</v>
      </c>
    </row>
    <row r="9" spans="2:19" ht="23.25" customHeight="1" x14ac:dyDescent="0.35">
      <c r="B9" s="399"/>
      <c r="C9" s="338" t="s">
        <v>114</v>
      </c>
      <c r="D9" s="253">
        <v>0</v>
      </c>
      <c r="E9" s="253">
        <v>0</v>
      </c>
      <c r="F9" s="253">
        <v>0</v>
      </c>
      <c r="G9" s="253">
        <v>0</v>
      </c>
      <c r="H9" s="253">
        <v>0</v>
      </c>
      <c r="I9" s="253"/>
      <c r="J9" s="311"/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x14ac:dyDescent="0.35">
      <c r="B10" s="399"/>
      <c r="C10" s="338" t="s">
        <v>97</v>
      </c>
      <c r="D10" s="253">
        <v>0</v>
      </c>
      <c r="E10" s="253">
        <v>0</v>
      </c>
      <c r="F10" s="253">
        <v>0</v>
      </c>
      <c r="G10" s="253">
        <v>0</v>
      </c>
      <c r="H10" s="253">
        <v>0</v>
      </c>
      <c r="I10" s="253"/>
      <c r="J10" s="311"/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x14ac:dyDescent="0.35">
      <c r="B11" s="399"/>
      <c r="C11" s="338" t="s">
        <v>121</v>
      </c>
      <c r="D11" s="253">
        <v>0</v>
      </c>
      <c r="E11" s="253">
        <v>0</v>
      </c>
      <c r="F11" s="253">
        <v>0</v>
      </c>
      <c r="G11" s="253">
        <v>0</v>
      </c>
      <c r="H11" s="253">
        <v>0</v>
      </c>
      <c r="I11" s="253"/>
      <c r="J11" s="311"/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x14ac:dyDescent="0.35">
      <c r="B12" s="399"/>
      <c r="C12" s="343" t="s">
        <v>124</v>
      </c>
      <c r="D12" s="253">
        <v>0</v>
      </c>
      <c r="E12" s="253">
        <v>0</v>
      </c>
      <c r="F12" s="253">
        <v>2</v>
      </c>
      <c r="G12" s="253">
        <v>0</v>
      </c>
      <c r="H12" s="253">
        <v>0</v>
      </c>
      <c r="I12" s="253"/>
      <c r="J12" s="311"/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2</v>
      </c>
      <c r="S12" s="286">
        <f t="shared" si="1"/>
        <v>0</v>
      </c>
    </row>
    <row r="13" spans="2:19" ht="23.25" customHeight="1" x14ac:dyDescent="0.35">
      <c r="B13" s="399"/>
      <c r="C13" s="343" t="s">
        <v>78</v>
      </c>
      <c r="D13" s="253">
        <v>15</v>
      </c>
      <c r="E13" s="253">
        <v>0</v>
      </c>
      <c r="F13" s="253">
        <v>5</v>
      </c>
      <c r="G13" s="253">
        <v>4</v>
      </c>
      <c r="H13" s="253">
        <v>3</v>
      </c>
      <c r="I13" s="253"/>
      <c r="J13" s="311"/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27</v>
      </c>
      <c r="S13" s="286">
        <f t="shared" si="1"/>
        <v>0</v>
      </c>
    </row>
    <row r="14" spans="2:19" ht="23.25" customHeight="1" x14ac:dyDescent="0.35">
      <c r="B14" s="399"/>
      <c r="C14" s="73" t="s">
        <v>80</v>
      </c>
      <c r="D14" s="253">
        <v>0</v>
      </c>
      <c r="E14" s="253">
        <v>0</v>
      </c>
      <c r="F14" s="253">
        <v>0</v>
      </c>
      <c r="G14" s="253">
        <v>0</v>
      </c>
      <c r="H14" s="253">
        <v>0</v>
      </c>
      <c r="I14" s="253"/>
      <c r="J14" s="311"/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x14ac:dyDescent="0.35">
      <c r="B15" s="399"/>
      <c r="C15" s="73" t="s">
        <v>81</v>
      </c>
      <c r="D15" s="253">
        <v>6</v>
      </c>
      <c r="E15" s="253">
        <v>3</v>
      </c>
      <c r="F15" s="253">
        <v>4</v>
      </c>
      <c r="G15" s="253">
        <v>5</v>
      </c>
      <c r="H15" s="253">
        <v>2</v>
      </c>
      <c r="I15" s="253"/>
      <c r="J15" s="311"/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20</v>
      </c>
      <c r="S15" s="286">
        <f t="shared" si="1"/>
        <v>0</v>
      </c>
    </row>
    <row r="16" spans="2:19" ht="23.25" customHeight="1" x14ac:dyDescent="0.35">
      <c r="B16" s="399"/>
      <c r="C16" s="339" t="s">
        <v>104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/>
      <c r="J16" s="314"/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4">
      <c r="B17" s="403"/>
      <c r="C17" s="323" t="s">
        <v>116</v>
      </c>
      <c r="D17" s="312">
        <v>0</v>
      </c>
      <c r="E17" s="312">
        <v>0</v>
      </c>
      <c r="F17" s="312">
        <v>4</v>
      </c>
      <c r="G17" s="312">
        <v>2</v>
      </c>
      <c r="H17" s="312">
        <v>2</v>
      </c>
      <c r="I17" s="312"/>
      <c r="J17" s="313"/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8</v>
      </c>
      <c r="S17" s="292">
        <f t="shared" si="1"/>
        <v>0</v>
      </c>
    </row>
    <row r="18" spans="2:23" ht="23.25" customHeight="1" thickTop="1" x14ac:dyDescent="0.35">
      <c r="B18" s="399" t="s">
        <v>33</v>
      </c>
      <c r="C18" s="114" t="s">
        <v>70</v>
      </c>
      <c r="D18" s="315">
        <v>4</v>
      </c>
      <c r="E18" s="315">
        <v>4</v>
      </c>
      <c r="F18" s="315">
        <v>5</v>
      </c>
      <c r="G18" s="315">
        <v>4</v>
      </c>
      <c r="H18" s="315">
        <v>8</v>
      </c>
      <c r="I18" s="315"/>
      <c r="J18" s="316"/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25</v>
      </c>
      <c r="S18" s="261">
        <f t="shared" si="1"/>
        <v>0</v>
      </c>
    </row>
    <row r="19" spans="2:23" ht="23.25" customHeight="1" x14ac:dyDescent="0.35">
      <c r="B19" s="399"/>
      <c r="C19" s="84" t="s">
        <v>71</v>
      </c>
      <c r="D19" s="253">
        <v>2</v>
      </c>
      <c r="E19" s="253">
        <v>0</v>
      </c>
      <c r="F19" s="253">
        <v>1</v>
      </c>
      <c r="G19" s="253">
        <v>0</v>
      </c>
      <c r="H19" s="253">
        <v>0</v>
      </c>
      <c r="I19" s="253"/>
      <c r="J19" s="311"/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3</v>
      </c>
      <c r="S19" s="286">
        <f t="shared" si="1"/>
        <v>0</v>
      </c>
    </row>
    <row r="20" spans="2:23" ht="23.25" customHeight="1" x14ac:dyDescent="0.35">
      <c r="B20" s="399"/>
      <c r="C20" s="84" t="s">
        <v>74</v>
      </c>
      <c r="D20" s="253">
        <v>10</v>
      </c>
      <c r="E20" s="253">
        <v>4</v>
      </c>
      <c r="F20" s="253">
        <v>2</v>
      </c>
      <c r="G20" s="253">
        <v>6</v>
      </c>
      <c r="H20" s="253">
        <v>4</v>
      </c>
      <c r="I20" s="253"/>
      <c r="J20" s="311"/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26</v>
      </c>
      <c r="S20" s="286">
        <f t="shared" si="1"/>
        <v>0</v>
      </c>
    </row>
    <row r="21" spans="2:23" ht="23.25" customHeight="1" thickBot="1" x14ac:dyDescent="0.4">
      <c r="B21" s="399"/>
      <c r="C21" s="340" t="s">
        <v>126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/>
      <c r="J21" s="314"/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x14ac:dyDescent="0.35">
      <c r="B22" s="405" t="s">
        <v>39</v>
      </c>
      <c r="C22" s="231" t="s">
        <v>69</v>
      </c>
      <c r="D22" s="324">
        <v>0</v>
      </c>
      <c r="E22" s="324">
        <v>0</v>
      </c>
      <c r="F22" s="324">
        <v>0</v>
      </c>
      <c r="G22" s="324">
        <v>0</v>
      </c>
      <c r="H22" s="324">
        <v>0</v>
      </c>
      <c r="I22" s="324"/>
      <c r="J22" s="325"/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x14ac:dyDescent="0.35">
      <c r="B23" s="406"/>
      <c r="C23" s="233" t="s">
        <v>75</v>
      </c>
      <c r="D23" s="253">
        <v>0</v>
      </c>
      <c r="E23" s="253">
        <v>0</v>
      </c>
      <c r="F23" s="253">
        <v>0</v>
      </c>
      <c r="G23" s="253">
        <v>0</v>
      </c>
      <c r="H23" s="253">
        <v>0</v>
      </c>
      <c r="I23" s="253"/>
      <c r="J23" s="311"/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x14ac:dyDescent="0.35">
      <c r="B24" s="406"/>
      <c r="C24" s="341" t="s">
        <v>113</v>
      </c>
      <c r="D24" s="253">
        <v>0</v>
      </c>
      <c r="E24" s="253">
        <v>0</v>
      </c>
      <c r="F24" s="253">
        <v>0</v>
      </c>
      <c r="G24" s="253">
        <v>0</v>
      </c>
      <c r="H24" s="253">
        <v>0</v>
      </c>
      <c r="I24" s="253"/>
      <c r="J24" s="311"/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x14ac:dyDescent="0.35">
      <c r="B25" s="406"/>
      <c r="C25" s="238" t="s">
        <v>95</v>
      </c>
      <c r="D25" s="253">
        <v>0</v>
      </c>
      <c r="E25" s="253">
        <v>2</v>
      </c>
      <c r="F25" s="253">
        <v>1</v>
      </c>
      <c r="G25" s="253">
        <v>0</v>
      </c>
      <c r="H25" s="253">
        <v>0</v>
      </c>
      <c r="I25" s="253"/>
      <c r="J25" s="311"/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3</v>
      </c>
      <c r="S25" s="286">
        <f t="shared" si="1"/>
        <v>0</v>
      </c>
    </row>
    <row r="26" spans="2:23" ht="23.25" customHeight="1" x14ac:dyDescent="0.35">
      <c r="B26" s="406"/>
      <c r="C26" s="238" t="s">
        <v>99</v>
      </c>
      <c r="D26" s="253">
        <v>0</v>
      </c>
      <c r="E26" s="253">
        <v>0</v>
      </c>
      <c r="F26" s="253">
        <v>0</v>
      </c>
      <c r="G26" s="253">
        <v>0</v>
      </c>
      <c r="H26" s="253">
        <v>0</v>
      </c>
      <c r="I26" s="253"/>
      <c r="J26" s="311"/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0</v>
      </c>
      <c r="S26" s="286">
        <f t="shared" si="1"/>
        <v>0</v>
      </c>
    </row>
    <row r="27" spans="2:23" ht="23.25" customHeight="1" x14ac:dyDescent="0.35">
      <c r="B27" s="406"/>
      <c r="C27" s="238" t="s">
        <v>105</v>
      </c>
      <c r="D27" s="265">
        <v>1</v>
      </c>
      <c r="E27" s="265">
        <v>5</v>
      </c>
      <c r="F27" s="265">
        <v>3</v>
      </c>
      <c r="G27" s="265">
        <v>3</v>
      </c>
      <c r="H27" s="265">
        <v>3</v>
      </c>
      <c r="I27" s="265"/>
      <c r="J27" s="314"/>
      <c r="K27" s="268">
        <v>0</v>
      </c>
      <c r="L27" s="350">
        <v>0</v>
      </c>
      <c r="M27" s="350">
        <v>0</v>
      </c>
      <c r="N27" s="350">
        <v>0</v>
      </c>
      <c r="O27" s="350">
        <v>0</v>
      </c>
      <c r="P27" s="350">
        <v>0</v>
      </c>
      <c r="Q27" s="364">
        <v>0</v>
      </c>
      <c r="R27" s="285">
        <f t="shared" ref="R27" si="5">SUM(D27:J27)</f>
        <v>15</v>
      </c>
      <c r="S27" s="286">
        <f t="shared" ref="S27" si="6">SUM(K27:Q27)</f>
        <v>0</v>
      </c>
    </row>
    <row r="28" spans="2:23" ht="23.25" customHeight="1" thickBot="1" x14ac:dyDescent="0.4">
      <c r="B28" s="406"/>
      <c r="C28" s="326" t="s">
        <v>119</v>
      </c>
      <c r="D28" s="312">
        <v>2</v>
      </c>
      <c r="E28" s="312">
        <v>6</v>
      </c>
      <c r="F28" s="312">
        <v>5</v>
      </c>
      <c r="G28" s="312">
        <v>12</v>
      </c>
      <c r="H28" s="312">
        <v>0</v>
      </c>
      <c r="I28" s="312"/>
      <c r="J28" s="313"/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25</v>
      </c>
      <c r="S28" s="292">
        <f t="shared" si="1"/>
        <v>0</v>
      </c>
    </row>
    <row r="29" spans="2:23" ht="19" customHeight="1" thickTop="1" x14ac:dyDescent="0.35">
      <c r="B29" s="407" t="s">
        <v>53</v>
      </c>
      <c r="C29" s="321" t="s">
        <v>66</v>
      </c>
      <c r="D29" s="318">
        <v>4</v>
      </c>
      <c r="E29" s="318">
        <v>7</v>
      </c>
      <c r="F29" s="318">
        <v>15</v>
      </c>
      <c r="G29" s="318">
        <v>19</v>
      </c>
      <c r="H29" s="318">
        <v>7</v>
      </c>
      <c r="I29" s="318"/>
      <c r="J29" s="319"/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52</v>
      </c>
      <c r="S29" s="261">
        <f t="shared" si="1"/>
        <v>0</v>
      </c>
    </row>
    <row r="30" spans="2:23" ht="19" customHeight="1" x14ac:dyDescent="0.35">
      <c r="B30" s="408"/>
      <c r="C30" s="85" t="s">
        <v>76</v>
      </c>
      <c r="D30" s="253">
        <v>0</v>
      </c>
      <c r="E30" s="253">
        <v>0</v>
      </c>
      <c r="F30" s="253">
        <v>0</v>
      </c>
      <c r="G30" s="253">
        <v>1</v>
      </c>
      <c r="H30" s="253">
        <v>0</v>
      </c>
      <c r="I30" s="253"/>
      <c r="J30" s="311"/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</v>
      </c>
      <c r="S30" s="286">
        <f t="shared" si="1"/>
        <v>0</v>
      </c>
    </row>
    <row r="31" spans="2:23" ht="19" customHeight="1" x14ac:dyDescent="0.35">
      <c r="B31" s="408"/>
      <c r="C31" s="342" t="s">
        <v>112</v>
      </c>
      <c r="D31" s="253">
        <v>0</v>
      </c>
      <c r="E31" s="253">
        <v>0</v>
      </c>
      <c r="F31" s="253">
        <v>0</v>
      </c>
      <c r="G31" s="253">
        <v>0</v>
      </c>
      <c r="H31" s="253">
        <v>0</v>
      </c>
      <c r="I31" s="253"/>
      <c r="J31" s="311"/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x14ac:dyDescent="0.35">
      <c r="B32" s="408"/>
      <c r="C32" s="85" t="s">
        <v>77</v>
      </c>
      <c r="D32" s="253">
        <v>3</v>
      </c>
      <c r="E32" s="253">
        <v>1</v>
      </c>
      <c r="F32" s="253">
        <v>2</v>
      </c>
      <c r="G32" s="253">
        <v>3</v>
      </c>
      <c r="H32" s="253">
        <v>3</v>
      </c>
      <c r="I32" s="253"/>
      <c r="J32" s="311"/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12</v>
      </c>
      <c r="S32" s="286">
        <f t="shared" si="1"/>
        <v>0</v>
      </c>
      <c r="W32" s="13"/>
    </row>
    <row r="33" spans="1:23" ht="19" customHeight="1" x14ac:dyDescent="0.35">
      <c r="B33" s="408"/>
      <c r="C33" s="279" t="s">
        <v>96</v>
      </c>
      <c r="D33" s="253">
        <v>0</v>
      </c>
      <c r="E33" s="253">
        <v>0</v>
      </c>
      <c r="F33" s="253">
        <v>0</v>
      </c>
      <c r="G33" s="253">
        <v>0</v>
      </c>
      <c r="H33" s="253">
        <v>0</v>
      </c>
      <c r="I33" s="253"/>
      <c r="J33" s="311"/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4">
      <c r="B34" s="409"/>
      <c r="C34" s="322" t="s">
        <v>107</v>
      </c>
      <c r="D34" s="312">
        <v>1</v>
      </c>
      <c r="E34" s="312">
        <v>10</v>
      </c>
      <c r="F34" s="312">
        <v>3</v>
      </c>
      <c r="G34" s="312">
        <v>4</v>
      </c>
      <c r="H34" s="312">
        <v>6</v>
      </c>
      <c r="I34" s="312"/>
      <c r="J34" s="313"/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24</v>
      </c>
      <c r="S34" s="288">
        <f t="shared" si="1"/>
        <v>0</v>
      </c>
      <c r="W34" s="13"/>
    </row>
    <row r="35" spans="1:23" ht="19" customHeight="1" thickTop="1" x14ac:dyDescent="0.35">
      <c r="B35" s="408" t="s">
        <v>23</v>
      </c>
      <c r="C35" s="277" t="s">
        <v>79</v>
      </c>
      <c r="D35" s="315">
        <v>0</v>
      </c>
      <c r="E35" s="315">
        <v>0</v>
      </c>
      <c r="F35" s="315">
        <v>0</v>
      </c>
      <c r="G35" s="315">
        <v>0</v>
      </c>
      <c r="H35" s="315">
        <v>0</v>
      </c>
      <c r="I35" s="315"/>
      <c r="J35" s="316"/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x14ac:dyDescent="0.35">
      <c r="B36" s="408"/>
      <c r="C36" s="137" t="s">
        <v>89</v>
      </c>
      <c r="D36" s="253">
        <v>0</v>
      </c>
      <c r="E36" s="253">
        <v>0</v>
      </c>
      <c r="F36" s="253">
        <v>0</v>
      </c>
      <c r="G36" s="253">
        <v>0</v>
      </c>
      <c r="H36" s="253">
        <v>0</v>
      </c>
      <c r="I36" s="253"/>
      <c r="J36" s="311"/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5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x14ac:dyDescent="0.35">
      <c r="B37" s="408"/>
      <c r="C37" s="278" t="s">
        <v>106</v>
      </c>
      <c r="D37" s="253">
        <v>0</v>
      </c>
      <c r="E37" s="253">
        <v>0</v>
      </c>
      <c r="F37" s="253">
        <v>0</v>
      </c>
      <c r="G37" s="253">
        <v>0</v>
      </c>
      <c r="H37" s="253">
        <v>0</v>
      </c>
      <c r="I37" s="253"/>
      <c r="J37" s="311"/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0</v>
      </c>
      <c r="S37" s="286">
        <f t="shared" si="1"/>
        <v>0</v>
      </c>
    </row>
    <row r="38" spans="1:23" ht="19" customHeight="1" x14ac:dyDescent="0.35">
      <c r="B38" s="408"/>
      <c r="C38" s="278" t="s">
        <v>110</v>
      </c>
      <c r="D38" s="253">
        <v>0</v>
      </c>
      <c r="E38" s="253">
        <v>0</v>
      </c>
      <c r="F38" s="253">
        <v>0</v>
      </c>
      <c r="G38" s="253">
        <v>0</v>
      </c>
      <c r="H38" s="253">
        <v>0</v>
      </c>
      <c r="I38" s="253"/>
      <c r="J38" s="311"/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x14ac:dyDescent="0.35">
      <c r="B39" s="408"/>
      <c r="C39" s="278" t="s">
        <v>115</v>
      </c>
      <c r="D39" s="253">
        <v>0</v>
      </c>
      <c r="E39" s="253">
        <v>0</v>
      </c>
      <c r="F39" s="253">
        <v>0</v>
      </c>
      <c r="G39" s="253">
        <v>0</v>
      </c>
      <c r="H39" s="253">
        <v>0</v>
      </c>
      <c r="I39" s="253"/>
      <c r="J39" s="311"/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0</v>
      </c>
      <c r="S39" s="286">
        <f t="shared" ref="S39:S40" si="8">SUM(K39:Q39)</f>
        <v>0</v>
      </c>
    </row>
    <row r="40" spans="1:23" ht="19" customHeight="1" x14ac:dyDescent="0.35">
      <c r="B40" s="408"/>
      <c r="C40" s="278" t="s">
        <v>125</v>
      </c>
      <c r="D40" s="253">
        <v>0</v>
      </c>
      <c r="E40" s="253">
        <v>0</v>
      </c>
      <c r="F40" s="253">
        <v>0</v>
      </c>
      <c r="G40" s="253">
        <v>0</v>
      </c>
      <c r="H40" s="265">
        <v>0</v>
      </c>
      <c r="I40" s="265"/>
      <c r="J40" s="314"/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0</v>
      </c>
      <c r="S40" s="286">
        <f t="shared" si="8"/>
        <v>0</v>
      </c>
    </row>
    <row r="41" spans="1:23" ht="19" customHeight="1" thickBot="1" x14ac:dyDescent="0.4">
      <c r="B41" s="408"/>
      <c r="C41" s="340" t="s">
        <v>98</v>
      </c>
      <c r="D41" s="265">
        <v>0</v>
      </c>
      <c r="E41" s="265">
        <v>0</v>
      </c>
      <c r="F41" s="265">
        <v>0</v>
      </c>
      <c r="G41" s="265">
        <v>0</v>
      </c>
      <c r="H41" s="265">
        <v>0</v>
      </c>
      <c r="I41" s="265"/>
      <c r="J41" s="314"/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x14ac:dyDescent="0.35">
      <c r="B42" s="396" t="s">
        <v>29</v>
      </c>
      <c r="C42" s="317" t="s">
        <v>102</v>
      </c>
      <c r="D42" s="318">
        <v>8</v>
      </c>
      <c r="E42" s="318">
        <v>7</v>
      </c>
      <c r="F42" s="318">
        <v>13</v>
      </c>
      <c r="G42" s="318">
        <v>7</v>
      </c>
      <c r="H42" s="318">
        <v>6</v>
      </c>
      <c r="I42" s="318"/>
      <c r="J42" s="319"/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41</v>
      </c>
      <c r="S42" s="261">
        <f t="shared" si="1"/>
        <v>0</v>
      </c>
    </row>
    <row r="43" spans="1:23" ht="19" customHeight="1" x14ac:dyDescent="0.35">
      <c r="B43" s="397"/>
      <c r="C43" s="137" t="s">
        <v>101</v>
      </c>
      <c r="D43" s="253">
        <v>0</v>
      </c>
      <c r="E43" s="253">
        <v>0</v>
      </c>
      <c r="F43" s="253">
        <v>0</v>
      </c>
      <c r="G43" s="253">
        <v>0</v>
      </c>
      <c r="H43" s="253">
        <v>0</v>
      </c>
      <c r="I43" s="253"/>
      <c r="J43" s="311"/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x14ac:dyDescent="0.35">
      <c r="B44" s="397"/>
      <c r="C44" s="283" t="s">
        <v>111</v>
      </c>
      <c r="D44" s="253">
        <v>0</v>
      </c>
      <c r="E44" s="253">
        <v>0</v>
      </c>
      <c r="F44" s="253">
        <v>0</v>
      </c>
      <c r="G44" s="253">
        <v>0</v>
      </c>
      <c r="H44" s="253">
        <v>0</v>
      </c>
      <c r="I44" s="253"/>
      <c r="J44" s="311"/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4">
      <c r="B45" s="398"/>
      <c r="C45" s="320" t="s">
        <v>103</v>
      </c>
      <c r="D45" s="312">
        <v>0</v>
      </c>
      <c r="E45" s="312">
        <v>0</v>
      </c>
      <c r="F45" s="312">
        <v>0</v>
      </c>
      <c r="G45" s="312">
        <v>0</v>
      </c>
      <c r="H45" s="312">
        <v>0</v>
      </c>
      <c r="I45" s="312"/>
      <c r="J45" s="313"/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0</v>
      </c>
      <c r="S45" s="292">
        <f t="shared" si="1"/>
        <v>0</v>
      </c>
    </row>
    <row r="46" spans="1:23" ht="16.5" thickTop="1" thickBot="1" x14ac:dyDescent="0.4">
      <c r="C46" s="63" t="s">
        <v>11</v>
      </c>
      <c r="D46" s="64">
        <f t="shared" ref="D46:S46" si="9">SUM(D3:D45)</f>
        <v>59</v>
      </c>
      <c r="E46" s="64">
        <f t="shared" si="9"/>
        <v>50</v>
      </c>
      <c r="F46" s="64">
        <f t="shared" si="9"/>
        <v>75</v>
      </c>
      <c r="G46" s="64">
        <f t="shared" si="9"/>
        <v>71</v>
      </c>
      <c r="H46" s="64">
        <f t="shared" si="9"/>
        <v>49</v>
      </c>
      <c r="I46" s="64">
        <f t="shared" si="9"/>
        <v>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304</v>
      </c>
      <c r="S46" s="68">
        <f t="shared" si="9"/>
        <v>0</v>
      </c>
    </row>
    <row r="48" spans="1:23" ht="15.5" x14ac:dyDescent="0.3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1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0" t="s">
        <v>21</v>
      </c>
      <c r="C3" s="15">
        <f>SUM('Sheet1 (3)'!K4:K7)</f>
        <v>349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2.0408163265306121E-2</v>
      </c>
      <c r="J3" s="13">
        <f t="shared" ref="J3:J14" si="0">C3/$C$14</f>
        <v>2.9533722603029534E-2</v>
      </c>
    </row>
    <row r="4" spans="2:11" x14ac:dyDescent="0.35">
      <c r="B4" s="250" t="s">
        <v>22</v>
      </c>
      <c r="C4" s="15">
        <f>SUM('Sheet1 (3)'!K8:K18)</f>
        <v>2332</v>
      </c>
      <c r="D4" s="15">
        <f>SUM('Sheet1 (3)'!M8:M18)</f>
        <v>7</v>
      </c>
      <c r="E4" s="15">
        <f>SUM('Sheet1 (3)'!F8:F18)</f>
        <v>5</v>
      </c>
      <c r="F4" s="15">
        <f>SUM('Sheet1 (3)'!D8:D18)</f>
        <v>1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0.10204081632653061</v>
      </c>
      <c r="J4" s="13">
        <f t="shared" si="0"/>
        <v>0.19734281120419733</v>
      </c>
    </row>
    <row r="5" spans="2:11" x14ac:dyDescent="0.35">
      <c r="B5" s="250" t="s">
        <v>23</v>
      </c>
      <c r="C5" s="15">
        <f>SUM('Sheet1 (3)'!K36:K42)</f>
        <v>1266</v>
      </c>
      <c r="D5" s="15">
        <f>SUM('Sheet1 (3)'!M36:M42)</f>
        <v>2</v>
      </c>
      <c r="E5" s="15">
        <f>SUM('Sheet1 (3)'!F36:F42)</f>
        <v>1</v>
      </c>
      <c r="F5" s="15">
        <f>SUM('Sheet1 (3)'!D36:D42)</f>
        <v>1</v>
      </c>
      <c r="G5" s="15">
        <f>SUM('Sheet1 (3)'!H36:H42)</f>
        <v>1</v>
      </c>
      <c r="H5" s="15">
        <f>SUM('Sheet1 (3)'!N37:N43)</f>
        <v>8</v>
      </c>
      <c r="I5" s="13">
        <f>Table2[[#This Row],[Casos 24h]]/$E$14</f>
        <v>2.0408163265306121E-2</v>
      </c>
      <c r="J5" s="13">
        <f t="shared" si="0"/>
        <v>0.10713379030210714</v>
      </c>
    </row>
    <row r="6" spans="2:11" x14ac:dyDescent="0.35">
      <c r="B6" s="250" t="s">
        <v>29</v>
      </c>
      <c r="C6" s="15">
        <f>SUM('Sheet1 (3)'!K43:K46)</f>
        <v>154</v>
      </c>
      <c r="D6" s="15">
        <f>SUM('Sheet1 (3)'!M43:M46)</f>
        <v>3</v>
      </c>
      <c r="E6" s="15">
        <f>SUM('Sheet1 (3)'!F43:F46)</f>
        <v>10</v>
      </c>
      <c r="F6" s="15">
        <f>SUM('Sheet1 (3)'!D43:D46)</f>
        <v>7</v>
      </c>
      <c r="G6" s="15">
        <f>SUM('Sheet1 (3)'!H43:H46)</f>
        <v>0</v>
      </c>
      <c r="H6" s="15">
        <v>0</v>
      </c>
      <c r="I6" s="13">
        <f>Table2[[#This Row],[Casos 24h]]/$E$14</f>
        <v>0.20408163265306123</v>
      </c>
      <c r="J6" s="13">
        <f t="shared" si="0"/>
        <v>1.3032072438013033E-2</v>
      </c>
    </row>
    <row r="7" spans="2:11" x14ac:dyDescent="0.3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0" t="s">
        <v>33</v>
      </c>
      <c r="C9" s="15">
        <f>SUM('Sheet1 (3)'!K19:K22)</f>
        <v>1928</v>
      </c>
      <c r="D9" s="15">
        <f>SUM('Sheet1 (3)'!M19:M22)</f>
        <v>1</v>
      </c>
      <c r="E9" s="15">
        <f>SUM('Sheet1 (3)'!F19:F22)</f>
        <v>11</v>
      </c>
      <c r="F9" s="15">
        <f>SUM('Sheet1 (3)'!D19:D22)</f>
        <v>11</v>
      </c>
      <c r="G9" s="15">
        <f>SUM('Sheet1 (3)'!H19:H22)</f>
        <v>0</v>
      </c>
      <c r="H9" s="15">
        <f>SUM('Sheet1 (3)'!N19:N23)</f>
        <v>15</v>
      </c>
      <c r="I9" s="13">
        <f>Table2[[#This Row],[Casos 24h]]/$E$14</f>
        <v>0.22448979591836735</v>
      </c>
      <c r="J9" s="13">
        <f t="shared" si="0"/>
        <v>0.16315477701616315</v>
      </c>
      <c r="K9" s="13"/>
    </row>
    <row r="10" spans="2:11" x14ac:dyDescent="0.35">
      <c r="B10" s="250" t="s">
        <v>39</v>
      </c>
      <c r="C10" s="15">
        <f>SUM('Sheet1 (3)'!K23:K29)</f>
        <v>2050</v>
      </c>
      <c r="D10" s="15">
        <f>SUM('Sheet1 (3)'!M23:M29)</f>
        <v>1</v>
      </c>
      <c r="E10" s="15">
        <f>SUM('Sheet1 (3)'!F23:F29)</f>
        <v>3</v>
      </c>
      <c r="F10" s="15">
        <f>SUM('Sheet1 (3)'!D23:D29)</f>
        <v>2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6.1224489795918366E-2</v>
      </c>
      <c r="J10" s="13">
        <f t="shared" si="0"/>
        <v>0.17347888635017347</v>
      </c>
    </row>
    <row r="11" spans="2:11" x14ac:dyDescent="0.35">
      <c r="B11" s="250" t="s">
        <v>53</v>
      </c>
      <c r="C11" s="15">
        <f>SUM('Sheet1 (3)'!K30:K35)</f>
        <v>3738</v>
      </c>
      <c r="D11" s="15">
        <f>SUM('Sheet1 (3)'!M30:M35)</f>
        <v>12</v>
      </c>
      <c r="E11" s="15">
        <f>SUM('Sheet1 (3)'!F30:F35)</f>
        <v>18</v>
      </c>
      <c r="F11" s="15">
        <f>SUM('Sheet1 (3)'!D30:D35)</f>
        <v>18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0.36734693877551022</v>
      </c>
      <c r="J11" s="13">
        <f t="shared" si="0"/>
        <v>0.31632394008631631</v>
      </c>
    </row>
    <row r="12" spans="2:11" x14ac:dyDescent="0.3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1" t="s">
        <v>11</v>
      </c>
      <c r="C14" s="249">
        <f>SUM(C3:C13)</f>
        <v>11817</v>
      </c>
      <c r="D14" s="249">
        <f>SUM(D3:D13)</f>
        <v>27</v>
      </c>
      <c r="E14" s="249">
        <f t="shared" ref="E14:G14" si="1">SUM(E3:E13)</f>
        <v>49</v>
      </c>
      <c r="F14" s="249">
        <f t="shared" si="1"/>
        <v>41</v>
      </c>
      <c r="G14" s="249">
        <f t="shared" si="1"/>
        <v>1</v>
      </c>
      <c r="H14" s="23">
        <f t="shared" ref="H14" si="2">SUM(H3:H13)</f>
        <v>25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349</v>
      </c>
      <c r="D33" s="28">
        <f t="shared" ref="D33:D43" si="5">D3</f>
        <v>1</v>
      </c>
      <c r="E33" s="34">
        <f t="shared" ref="E33:E44" si="6">IFERROR(D33/C33,"0%")</f>
        <v>2.8653295128939827E-3</v>
      </c>
    </row>
    <row r="34" spans="2:5" x14ac:dyDescent="0.35">
      <c r="B34" s="29" t="s">
        <v>22</v>
      </c>
      <c r="C34" s="28">
        <f t="shared" si="4"/>
        <v>2332</v>
      </c>
      <c r="D34" s="28">
        <f t="shared" si="5"/>
        <v>7</v>
      </c>
      <c r="E34" s="34">
        <f t="shared" si="6"/>
        <v>3.0017152658662091E-3</v>
      </c>
    </row>
    <row r="35" spans="2:5" x14ac:dyDescent="0.35">
      <c r="B35" s="27" t="s">
        <v>23</v>
      </c>
      <c r="C35" s="28">
        <f t="shared" si="4"/>
        <v>1266</v>
      </c>
      <c r="D35" s="28">
        <f t="shared" si="5"/>
        <v>2</v>
      </c>
      <c r="E35" s="34">
        <f t="shared" si="6"/>
        <v>1.5797788309636651E-3</v>
      </c>
    </row>
    <row r="36" spans="2:5" x14ac:dyDescent="0.35">
      <c r="B36" s="29" t="s">
        <v>29</v>
      </c>
      <c r="C36" s="28">
        <f t="shared" si="4"/>
        <v>154</v>
      </c>
      <c r="D36" s="28">
        <f t="shared" si="5"/>
        <v>3</v>
      </c>
      <c r="E36" s="34">
        <f t="shared" si="6"/>
        <v>1.948051948051948E-2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1928</v>
      </c>
      <c r="D39" s="28">
        <f t="shared" si="5"/>
        <v>1</v>
      </c>
      <c r="E39" s="34">
        <f t="shared" si="6"/>
        <v>5.1867219917012448E-4</v>
      </c>
    </row>
    <row r="40" spans="2:5" x14ac:dyDescent="0.35">
      <c r="B40" s="29" t="s">
        <v>39</v>
      </c>
      <c r="C40" s="28">
        <f t="shared" si="4"/>
        <v>2050</v>
      </c>
      <c r="D40" s="28">
        <f t="shared" si="5"/>
        <v>1</v>
      </c>
      <c r="E40" s="34">
        <f t="shared" si="6"/>
        <v>4.8780487804878049E-4</v>
      </c>
    </row>
    <row r="41" spans="2:5" x14ac:dyDescent="0.35">
      <c r="B41" s="27" t="s">
        <v>53</v>
      </c>
      <c r="C41" s="28">
        <f t="shared" si="4"/>
        <v>3738</v>
      </c>
      <c r="D41" s="28">
        <f t="shared" si="5"/>
        <v>12</v>
      </c>
      <c r="E41" s="34">
        <f t="shared" si="6"/>
        <v>3.2102728731942215E-3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11817</v>
      </c>
      <c r="D44" s="31">
        <f t="shared" ref="D44" si="7">SUM(D33:D42)</f>
        <v>27</v>
      </c>
      <c r="E44" s="35">
        <f t="shared" si="6"/>
        <v>2.284843869002285E-3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78" t="s">
        <v>41</v>
      </c>
      <c r="C2" s="380" t="s">
        <v>30</v>
      </c>
      <c r="D2" s="380" t="s">
        <v>1</v>
      </c>
      <c r="E2" s="380"/>
      <c r="F2" s="380"/>
      <c r="G2" s="380"/>
      <c r="H2" s="380"/>
      <c r="I2" s="380" t="s">
        <v>2</v>
      </c>
      <c r="J2" s="380"/>
      <c r="K2" s="380"/>
      <c r="L2" s="380"/>
      <c r="M2" s="380"/>
      <c r="N2" s="380" t="s">
        <v>3</v>
      </c>
      <c r="O2" s="381" t="s">
        <v>82</v>
      </c>
      <c r="P2" s="381" t="s">
        <v>83</v>
      </c>
      <c r="Q2" s="380" t="s">
        <v>4</v>
      </c>
      <c r="R2" s="380" t="s">
        <v>31</v>
      </c>
      <c r="S2" s="389" t="s">
        <v>32</v>
      </c>
      <c r="W2" s="388"/>
      <c r="X2" s="388"/>
      <c r="Y2" s="39"/>
    </row>
    <row r="3" spans="2:30" ht="19.5" customHeight="1" thickBot="1" x14ac:dyDescent="0.4">
      <c r="B3" s="379"/>
      <c r="C3" s="381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80"/>
      <c r="O3" s="419"/>
      <c r="P3" s="419"/>
      <c r="Q3" s="380"/>
      <c r="R3" s="380"/>
      <c r="S3" s="389"/>
      <c r="W3" s="388"/>
      <c r="X3" s="388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6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188</v>
      </c>
      <c r="J4" s="60">
        <f>'Sheet1 (3)'!J4</f>
        <v>0</v>
      </c>
      <c r="K4" s="60">
        <f>'Sheet1 (3)'!K4</f>
        <v>188</v>
      </c>
      <c r="L4" s="60">
        <f>'Sheet1 (3)'!L4</f>
        <v>188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55.908399130914937</v>
      </c>
      <c r="W4" s="39"/>
      <c r="X4" s="39"/>
      <c r="Y4" s="39"/>
    </row>
    <row r="5" spans="2:30" ht="19.5" customHeight="1" x14ac:dyDescent="0.35">
      <c r="B5" s="417"/>
      <c r="C5" s="90" t="s">
        <v>94</v>
      </c>
      <c r="D5" s="344">
        <f>'Sheet1 (3)'!D5</f>
        <v>0</v>
      </c>
      <c r="E5" s="344">
        <f>'Sheet1 (3)'!E5</f>
        <v>0</v>
      </c>
      <c r="F5" s="344">
        <f>'Sheet1 (3)'!F5</f>
        <v>0</v>
      </c>
      <c r="G5" s="344">
        <f>'Sheet1 (3)'!G5</f>
        <v>0</v>
      </c>
      <c r="H5" s="344">
        <f>'Sheet1 (3)'!H5</f>
        <v>0</v>
      </c>
      <c r="I5" s="344">
        <f>'Sheet1 (3)'!I5</f>
        <v>44</v>
      </c>
      <c r="J5" s="344">
        <f>'Sheet1 (3)'!J5</f>
        <v>0</v>
      </c>
      <c r="K5" s="344">
        <f>'Sheet1 (3)'!K5</f>
        <v>44</v>
      </c>
      <c r="L5" s="344">
        <f>'Sheet1 (3)'!L5</f>
        <v>43</v>
      </c>
      <c r="M5" s="344">
        <f>'Sheet1 (3)'!M5</f>
        <v>1</v>
      </c>
      <c r="N5" s="344">
        <f>'Sheet1 (3)'!N5</f>
        <v>0</v>
      </c>
      <c r="O5" s="345">
        <v>16</v>
      </c>
      <c r="P5" s="346">
        <f t="shared" ref="P5" si="3">N5/O5</f>
        <v>0</v>
      </c>
      <c r="Q5" s="347">
        <f t="shared" ref="Q5" si="4">M5/K5</f>
        <v>2.2727272727272728E-2</v>
      </c>
      <c r="R5" s="348">
        <f>VLOOKUP(C5,'Sheet1 (3)'!C:P,14,0)</f>
        <v>52060.454851553091</v>
      </c>
      <c r="S5" s="349">
        <f t="shared" si="2"/>
        <v>84.517125571536141</v>
      </c>
      <c r="W5" s="39"/>
      <c r="X5" s="39"/>
      <c r="Y5" s="39"/>
    </row>
    <row r="6" spans="2:30" ht="19.5" customHeight="1" x14ac:dyDescent="0.35">
      <c r="B6" s="417"/>
      <c r="C6" s="165" t="s">
        <v>118</v>
      </c>
      <c r="D6" s="158">
        <f>'Sheet1 (3)'!D6</f>
        <v>1</v>
      </c>
      <c r="E6" s="158">
        <f>'Sheet1 (3)'!E6</f>
        <v>0</v>
      </c>
      <c r="F6" s="158">
        <f>'Sheet1 (3)'!F6</f>
        <v>1</v>
      </c>
      <c r="G6" s="158">
        <f>'Sheet1 (3)'!G6</f>
        <v>2</v>
      </c>
      <c r="H6" s="158">
        <f>'Sheet1 (3)'!H6</f>
        <v>0</v>
      </c>
      <c r="I6" s="158">
        <f>'Sheet1 (3)'!I6</f>
        <v>26</v>
      </c>
      <c r="J6" s="158">
        <f>'Sheet1 (3)'!J6</f>
        <v>0</v>
      </c>
      <c r="K6" s="158">
        <f>'Sheet1 (3)'!K6</f>
        <v>26</v>
      </c>
      <c r="L6" s="158">
        <f>'Sheet1 (3)'!L6</f>
        <v>23</v>
      </c>
      <c r="M6" s="158">
        <f>'Sheet1 (3)'!M6</f>
        <v>0</v>
      </c>
      <c r="N6" s="158">
        <f>'Sheet1 (3)'!N6</f>
        <v>3</v>
      </c>
      <c r="O6" s="191">
        <v>6</v>
      </c>
      <c r="P6" s="192">
        <f t="shared" ref="P6" si="5">N6/O6</f>
        <v>0.5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7.1908508904909958</v>
      </c>
      <c r="W6" s="39"/>
      <c r="X6" s="39"/>
      <c r="Y6" s="39"/>
    </row>
    <row r="7" spans="2:30" ht="19.5" customHeight="1" thickBot="1" x14ac:dyDescent="0.4">
      <c r="B7" s="417"/>
      <c r="C7" s="180" t="s">
        <v>92</v>
      </c>
      <c r="D7" s="122">
        <f>'Sheet1 (3)'!D7</f>
        <v>0</v>
      </c>
      <c r="E7" s="122">
        <f>'Sheet1 (3)'!E7</f>
        <v>0</v>
      </c>
      <c r="F7" s="80">
        <f>'Sheet1 (3)'!F7</f>
        <v>0</v>
      </c>
      <c r="G7" s="80">
        <f>'Sheet1 (3)'!G7</f>
        <v>0</v>
      </c>
      <c r="H7" s="80">
        <f>'Sheet1 (3)'!H7</f>
        <v>0</v>
      </c>
      <c r="I7" s="80">
        <f>'Sheet1 (3)'!I7</f>
        <v>90</v>
      </c>
      <c r="J7" s="80">
        <f>'Sheet1 (3)'!J7</f>
        <v>1</v>
      </c>
      <c r="K7" s="80">
        <f>'Sheet1 (3)'!K7</f>
        <v>91</v>
      </c>
      <c r="L7" s="80">
        <f>'Sheet1 (3)'!L7</f>
        <v>91</v>
      </c>
      <c r="M7" s="80">
        <f>'Sheet1 (3)'!M7</f>
        <v>0</v>
      </c>
      <c r="N7" s="80">
        <f>'Sheet1 (3)'!N7</f>
        <v>0</v>
      </c>
      <c r="O7" s="184">
        <v>4</v>
      </c>
      <c r="P7" s="186">
        <f t="shared" si="0"/>
        <v>0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96.445637600234576</v>
      </c>
      <c r="W7" s="39"/>
      <c r="X7" s="39"/>
      <c r="Y7" s="39"/>
    </row>
    <row r="8" spans="2:30" ht="19.5" customHeight="1" thickBot="1" x14ac:dyDescent="0.4">
      <c r="B8" s="418"/>
      <c r="C8" s="160" t="s">
        <v>93</v>
      </c>
      <c r="D8" s="159">
        <f t="shared" ref="D8:E8" si="8">SUM(D4:D7)</f>
        <v>1</v>
      </c>
      <c r="E8" s="159">
        <f t="shared" si="8"/>
        <v>0</v>
      </c>
      <c r="F8" s="159">
        <f>SUM(F4:F7)</f>
        <v>1</v>
      </c>
      <c r="G8" s="159">
        <f t="shared" ref="G8:O8" si="9">SUM(G4:G7)</f>
        <v>2</v>
      </c>
      <c r="H8" s="159">
        <f t="shared" si="9"/>
        <v>0</v>
      </c>
      <c r="I8" s="159">
        <f t="shared" si="9"/>
        <v>348</v>
      </c>
      <c r="J8" s="159">
        <f t="shared" si="9"/>
        <v>1</v>
      </c>
      <c r="K8" s="159">
        <f t="shared" si="9"/>
        <v>349</v>
      </c>
      <c r="L8" s="159">
        <f t="shared" si="9"/>
        <v>345</v>
      </c>
      <c r="M8" s="159">
        <f t="shared" si="9"/>
        <v>1</v>
      </c>
      <c r="N8" s="159">
        <f t="shared" si="9"/>
        <v>3</v>
      </c>
      <c r="O8" s="159">
        <f t="shared" si="9"/>
        <v>46</v>
      </c>
      <c r="P8" s="161">
        <f t="shared" si="0"/>
        <v>6.5217391304347824E-2</v>
      </c>
      <c r="Q8" s="162">
        <f t="shared" si="1"/>
        <v>2.8653295128939827E-3</v>
      </c>
      <c r="R8" s="163">
        <v>2202817</v>
      </c>
      <c r="S8" s="164">
        <f t="shared" si="2"/>
        <v>15.843349674530385</v>
      </c>
      <c r="W8" s="39"/>
      <c r="X8" s="39"/>
      <c r="Y8" s="39"/>
    </row>
    <row r="9" spans="2:30" ht="19" customHeight="1" x14ac:dyDescent="0.35">
      <c r="B9" s="413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4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0</v>
      </c>
      <c r="H10" s="87">
        <f>'Sheet1 (3)'!H9</f>
        <v>0</v>
      </c>
      <c r="I10" s="87">
        <f>'Sheet1 (3)'!I9</f>
        <v>184</v>
      </c>
      <c r="J10" s="87">
        <f>'Sheet1 (3)'!J9</f>
        <v>18</v>
      </c>
      <c r="K10" s="87">
        <f>'Sheet1 (3)'!K9</f>
        <v>202</v>
      </c>
      <c r="L10" s="87">
        <f>'Sheet1 (3)'!L9</f>
        <v>197</v>
      </c>
      <c r="M10" s="87">
        <f>'Sheet1 (3)'!M9</f>
        <v>3</v>
      </c>
      <c r="N10" s="87">
        <f>'Sheet1 (3)'!N9</f>
        <v>2</v>
      </c>
      <c r="O10" s="125">
        <v>6</v>
      </c>
      <c r="P10" s="126">
        <f t="shared" si="10"/>
        <v>0.33333333333333331</v>
      </c>
      <c r="Q10" s="42">
        <f t="shared" si="11"/>
        <v>1.4851485148514851E-2</v>
      </c>
      <c r="R10" s="47">
        <f>VLOOKUP(C10,'Sheet1 (3)'!C:P,14,0)</f>
        <v>188074.15671123541</v>
      </c>
      <c r="S10" s="46">
        <f t="shared" si="2"/>
        <v>107.40444276464098</v>
      </c>
      <c r="T10" s="10"/>
      <c r="AA10" s="24">
        <v>48</v>
      </c>
      <c r="AB10" s="24">
        <f t="shared" ref="AB10:AB34" si="12">K10</f>
        <v>202</v>
      </c>
      <c r="AC10" s="24">
        <f t="shared" ref="AC10" si="13">AB10-AA10</f>
        <v>154</v>
      </c>
      <c r="AD10" s="24" t="str">
        <f t="shared" ref="AD10" si="14">IF(AC10&lt;&gt;F10,"Not OK","Ok")</f>
        <v>Not OK</v>
      </c>
    </row>
    <row r="11" spans="2:30" ht="19" customHeight="1" x14ac:dyDescent="0.35">
      <c r="B11" s="414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4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35">
      <c r="B13" s="414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4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16</v>
      </c>
      <c r="J14" s="87">
        <f>'Sheet1 (3)'!J13</f>
        <v>0</v>
      </c>
      <c r="K14" s="87">
        <f>'Sheet1 (3)'!K13</f>
        <v>16</v>
      </c>
      <c r="L14" s="87">
        <f>'Sheet1 (3)'!L13</f>
        <v>16</v>
      </c>
      <c r="M14" s="87">
        <f>'Sheet1 (3)'!M13</f>
        <v>0</v>
      </c>
      <c r="N14" s="87">
        <f>'Sheet1 (3)'!N13</f>
        <v>0</v>
      </c>
      <c r="O14" s="127">
        <v>8</v>
      </c>
      <c r="P14" s="128">
        <f t="shared" si="10"/>
        <v>0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2.7469439210743012</v>
      </c>
      <c r="T14" s="10"/>
      <c r="Z14" s="10"/>
    </row>
    <row r="15" spans="2:30" ht="19" customHeight="1" x14ac:dyDescent="0.35">
      <c r="B15" s="414"/>
      <c r="C15" s="69" t="s">
        <v>78</v>
      </c>
      <c r="D15" s="87">
        <f>'Sheet1 (3)'!D14</f>
        <v>0</v>
      </c>
      <c r="E15" s="87">
        <f>'Sheet1 (3)'!E14</f>
        <v>0</v>
      </c>
      <c r="F15" s="87">
        <f>'Sheet1 (3)'!F14</f>
        <v>0</v>
      </c>
      <c r="G15" s="87">
        <f>'Sheet1 (3)'!G14</f>
        <v>0</v>
      </c>
      <c r="H15" s="87">
        <f>'Sheet1 (3)'!H14</f>
        <v>0</v>
      </c>
      <c r="I15" s="87">
        <f>'Sheet1 (3)'!I14</f>
        <v>120</v>
      </c>
      <c r="J15" s="87">
        <f>'Sheet1 (3)'!J14</f>
        <v>8</v>
      </c>
      <c r="K15" s="87">
        <f>'Sheet1 (3)'!K14</f>
        <v>128</v>
      </c>
      <c r="L15" s="87">
        <f>'Sheet1 (3)'!L14</f>
        <v>128</v>
      </c>
      <c r="M15" s="87">
        <f>'Sheet1 (3)'!M14</f>
        <v>0</v>
      </c>
      <c r="N15" s="87">
        <f>'Sheet1 (3)'!N14</f>
        <v>0</v>
      </c>
      <c r="O15" s="129">
        <v>15</v>
      </c>
      <c r="P15" s="130">
        <f t="shared" si="10"/>
        <v>0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24.428717269125734</v>
      </c>
      <c r="T15" s="10"/>
      <c r="Z15" s="10"/>
    </row>
    <row r="16" spans="2:30" ht="19" customHeight="1" x14ac:dyDescent="0.35">
      <c r="B16" s="414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>
        <f>VLOOKUP(C16,'Sheet1 (3)'!C:P,14,0)</f>
        <v>253967.90029942515</v>
      </c>
      <c r="S16" s="101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4"/>
      <c r="C17" s="73" t="s">
        <v>81</v>
      </c>
      <c r="D17" s="119">
        <f>'Sheet1 (3)'!D16</f>
        <v>1</v>
      </c>
      <c r="E17" s="119">
        <f>'Sheet1 (3)'!E16</f>
        <v>0</v>
      </c>
      <c r="F17" s="119">
        <f>'Sheet1 (3)'!F16</f>
        <v>1</v>
      </c>
      <c r="G17" s="119">
        <f>'Sheet1 (3)'!G16</f>
        <v>0</v>
      </c>
      <c r="H17" s="119">
        <f>'Sheet1 (3)'!H16</f>
        <v>0</v>
      </c>
      <c r="I17" s="119">
        <f>'Sheet1 (3)'!I16</f>
        <v>186</v>
      </c>
      <c r="J17" s="119">
        <f>'Sheet1 (3)'!J16</f>
        <v>34</v>
      </c>
      <c r="K17" s="119">
        <f>'Sheet1 (3)'!K16</f>
        <v>220</v>
      </c>
      <c r="L17" s="119">
        <f>'Sheet1 (3)'!L16</f>
        <v>217</v>
      </c>
      <c r="M17" s="119">
        <f>'Sheet1 (3)'!M16</f>
        <v>0</v>
      </c>
      <c r="N17" s="119">
        <f>'Sheet1 (3)'!N16</f>
        <v>3</v>
      </c>
      <c r="O17" s="129">
        <v>16</v>
      </c>
      <c r="P17" s="130">
        <f t="shared" si="10"/>
        <v>0.1875</v>
      </c>
      <c r="Q17" s="74">
        <f t="shared" si="15"/>
        <v>0</v>
      </c>
      <c r="R17" s="330">
        <f>VLOOKUP(C17,'Sheet1 (3)'!C:P,14,0)</f>
        <v>86458.017080248916</v>
      </c>
      <c r="S17" s="124">
        <f t="shared" si="16"/>
        <v>254.45876210161009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4"/>
      <c r="C18" s="331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4"/>
      <c r="C19" s="336" t="s">
        <v>116</v>
      </c>
      <c r="D19" s="119">
        <f>'Sheet1 (3)'!D18</f>
        <v>0</v>
      </c>
      <c r="E19" s="119">
        <f>'Sheet1 (3)'!E18</f>
        <v>4</v>
      </c>
      <c r="F19" s="119">
        <f>'Sheet1 (3)'!F18</f>
        <v>4</v>
      </c>
      <c r="G19" s="119">
        <f>'Sheet1 (3)'!G18</f>
        <v>0</v>
      </c>
      <c r="H19" s="119">
        <f>'Sheet1 (3)'!H18</f>
        <v>0</v>
      </c>
      <c r="I19" s="119">
        <f>'Sheet1 (3)'!I18</f>
        <v>17</v>
      </c>
      <c r="J19" s="119">
        <f>'Sheet1 (3)'!J18</f>
        <v>123</v>
      </c>
      <c r="K19" s="119">
        <f>'Sheet1 (3)'!K18</f>
        <v>140</v>
      </c>
      <c r="L19" s="119">
        <f>'Sheet1 (3)'!L18</f>
        <v>140</v>
      </c>
      <c r="M19" s="119">
        <f>'Sheet1 (3)'!M18</f>
        <v>0</v>
      </c>
      <c r="N19" s="119">
        <f>'Sheet1 (3)'!N18</f>
        <v>0</v>
      </c>
      <c r="O19" s="334">
        <v>14</v>
      </c>
      <c r="P19" s="335">
        <f t="shared" ref="P19" si="20">N19/O19</f>
        <v>0</v>
      </c>
      <c r="Q19" s="245">
        <f t="shared" ref="Q19" si="21">M19/K19</f>
        <v>0</v>
      </c>
      <c r="R19" s="332">
        <f>VLOOKUP(C19,'Sheet1 (3)'!C:P,14,0)</f>
        <v>172943.23267577705</v>
      </c>
      <c r="S19" s="333">
        <f t="shared" si="19"/>
        <v>80.951418470627914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4"/>
      <c r="C20" s="160" t="s">
        <v>84</v>
      </c>
      <c r="D20" s="159">
        <f>SUM(D9:D19)</f>
        <v>1</v>
      </c>
      <c r="E20" s="159">
        <f t="shared" ref="E20:O20" si="22">SUM(E9:E19)</f>
        <v>4</v>
      </c>
      <c r="F20" s="159">
        <f t="shared" si="22"/>
        <v>5</v>
      </c>
      <c r="G20" s="159">
        <f t="shared" si="22"/>
        <v>0</v>
      </c>
      <c r="H20" s="159">
        <f t="shared" si="22"/>
        <v>0</v>
      </c>
      <c r="I20" s="159">
        <f t="shared" si="22"/>
        <v>994</v>
      </c>
      <c r="J20" s="159">
        <f t="shared" si="22"/>
        <v>1338</v>
      </c>
      <c r="K20" s="159">
        <f t="shared" si="22"/>
        <v>2332</v>
      </c>
      <c r="L20" s="159">
        <f t="shared" si="22"/>
        <v>2320</v>
      </c>
      <c r="M20" s="159">
        <f t="shared" si="22"/>
        <v>7</v>
      </c>
      <c r="N20" s="159">
        <f t="shared" si="22"/>
        <v>5</v>
      </c>
      <c r="O20" s="159">
        <f t="shared" si="22"/>
        <v>104</v>
      </c>
      <c r="P20" s="161">
        <f t="shared" si="10"/>
        <v>4.807692307692308E-2</v>
      </c>
      <c r="Q20" s="162">
        <f t="shared" si="15"/>
        <v>3.0017152658662091E-3</v>
      </c>
      <c r="R20" s="163">
        <v>3173917</v>
      </c>
      <c r="S20" s="164">
        <f t="shared" si="16"/>
        <v>73.473881012011347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3" t="s">
        <v>33</v>
      </c>
      <c r="C21" s="137" t="s">
        <v>70</v>
      </c>
      <c r="D21" s="59">
        <f>'Sheet1 (3)'!D19</f>
        <v>4</v>
      </c>
      <c r="E21" s="59">
        <f>'Sheet1 (3)'!E19</f>
        <v>0</v>
      </c>
      <c r="F21" s="59">
        <f>'Sheet1 (3)'!F19</f>
        <v>4</v>
      </c>
      <c r="G21" s="59">
        <f>'Sheet1 (3)'!G19</f>
        <v>3</v>
      </c>
      <c r="H21" s="59">
        <f>'Sheet1 (3)'!H19</f>
        <v>0</v>
      </c>
      <c r="I21" s="59">
        <f>'Sheet1 (3)'!I19</f>
        <v>742</v>
      </c>
      <c r="J21" s="59">
        <f>'Sheet1 (3)'!J19</f>
        <v>328</v>
      </c>
      <c r="K21" s="59">
        <f>'Sheet1 (3)'!K19</f>
        <v>1070</v>
      </c>
      <c r="L21" s="59">
        <f>'Sheet1 (3)'!L19</f>
        <v>1065</v>
      </c>
      <c r="M21" s="59">
        <f>'Sheet1 (3)'!M19</f>
        <v>1</v>
      </c>
      <c r="N21" s="59">
        <f>'Sheet1 (3)'!N19</f>
        <v>4</v>
      </c>
      <c r="O21" s="139">
        <v>21</v>
      </c>
      <c r="P21" s="140">
        <f t="shared" si="10"/>
        <v>0.19047619047619047</v>
      </c>
      <c r="Q21" s="99">
        <f t="shared" si="15"/>
        <v>9.3457943925233649E-4</v>
      </c>
      <c r="R21" s="141">
        <f>VLOOKUP(C21,'Sheet1 (3)'!C:P,14,0)</f>
        <v>516704.9271270897</v>
      </c>
      <c r="S21" s="142">
        <f t="shared" si="16"/>
        <v>207.08143929442747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4"/>
      <c r="C22" s="62" t="s">
        <v>71</v>
      </c>
      <c r="D22" s="59">
        <f>'Sheet1 (3)'!D20</f>
        <v>7</v>
      </c>
      <c r="E22" s="59">
        <f>'Sheet1 (3)'!E20</f>
        <v>0</v>
      </c>
      <c r="F22" s="59">
        <f>'Sheet1 (3)'!F20</f>
        <v>7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4"/>
      <c r="C23" s="62" t="s">
        <v>74</v>
      </c>
      <c r="D23" s="41">
        <f>'Sheet1 (3)'!D21</f>
        <v>0</v>
      </c>
      <c r="E23" s="41">
        <f>'Sheet1 (3)'!E21</f>
        <v>0</v>
      </c>
      <c r="F23" s="41">
        <f>'Sheet1 (3)'!F21</f>
        <v>0</v>
      </c>
      <c r="G23" s="41">
        <f>'Sheet1 (3)'!G21</f>
        <v>3</v>
      </c>
      <c r="H23" s="41">
        <f>'Sheet1 (3)'!H21</f>
        <v>0</v>
      </c>
      <c r="I23" s="41">
        <f>'Sheet1 (3)'!I21</f>
        <v>194</v>
      </c>
      <c r="J23" s="41">
        <f>'Sheet1 (3)'!J21</f>
        <v>0</v>
      </c>
      <c r="K23" s="41">
        <f>'Sheet1 (3)'!K21</f>
        <v>194</v>
      </c>
      <c r="L23" s="41">
        <f>'Sheet1 (3)'!L21</f>
        <v>183</v>
      </c>
      <c r="M23" s="41">
        <f>'Sheet1 (3)'!M21</f>
        <v>0</v>
      </c>
      <c r="N23" s="41">
        <f>'Sheet1 (3)'!N21</f>
        <v>11</v>
      </c>
      <c r="O23" s="41">
        <v>12</v>
      </c>
      <c r="P23" s="196">
        <f t="shared" si="10"/>
        <v>0.91666666666666663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45.644716393304577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4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5"/>
      <c r="C25" s="131" t="s">
        <v>85</v>
      </c>
      <c r="D25" s="159">
        <f>SUM(D21:D24)</f>
        <v>11</v>
      </c>
      <c r="E25" s="159">
        <f t="shared" ref="E25:O25" si="23">SUM(E21:E24)</f>
        <v>0</v>
      </c>
      <c r="F25" s="159">
        <f t="shared" si="23"/>
        <v>11</v>
      </c>
      <c r="G25" s="159">
        <f t="shared" si="23"/>
        <v>6</v>
      </c>
      <c r="H25" s="159">
        <f t="shared" si="23"/>
        <v>0</v>
      </c>
      <c r="I25" s="159">
        <f t="shared" si="23"/>
        <v>1520</v>
      </c>
      <c r="J25" s="159">
        <f t="shared" si="23"/>
        <v>408</v>
      </c>
      <c r="K25" s="159">
        <f t="shared" si="23"/>
        <v>1928</v>
      </c>
      <c r="L25" s="159">
        <f t="shared" si="23"/>
        <v>1912</v>
      </c>
      <c r="M25" s="159">
        <f t="shared" si="23"/>
        <v>1</v>
      </c>
      <c r="N25" s="159">
        <f t="shared" si="23"/>
        <v>15</v>
      </c>
      <c r="O25" s="132">
        <f t="shared" si="23"/>
        <v>58</v>
      </c>
      <c r="P25" s="133">
        <f t="shared" si="10"/>
        <v>0.25862068965517243</v>
      </c>
      <c r="Q25" s="134">
        <f t="shared" si="15"/>
        <v>5.1867219917012448E-4</v>
      </c>
      <c r="R25" s="135">
        <v>6003909</v>
      </c>
      <c r="S25" s="136">
        <f t="shared" si="16"/>
        <v>32.112412096852239</v>
      </c>
      <c r="T25" s="10"/>
      <c r="Z25" s="10"/>
    </row>
    <row r="26" spans="1:32" ht="19" customHeight="1" x14ac:dyDescent="0.35">
      <c r="B26" s="413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35">
      <c r="B27" s="414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35">
      <c r="B28" s="414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35">
      <c r="B29" s="414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386</v>
      </c>
      <c r="M29" s="120">
        <f>'Sheet1 (3)'!M26</f>
        <v>0</v>
      </c>
      <c r="N29" s="120">
        <f>'Sheet1 (3)'!N26</f>
        <v>1</v>
      </c>
      <c r="O29" s="70">
        <v>30</v>
      </c>
      <c r="P29" s="202">
        <f t="shared" si="10"/>
        <v>3.3333333333333333E-2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35">
      <c r="B30" s="414"/>
      <c r="C30" s="243" t="s">
        <v>99</v>
      </c>
      <c r="D30" s="120">
        <f>'Sheet1 (3)'!D27</f>
        <v>0</v>
      </c>
      <c r="E30" s="120">
        <f>'Sheet1 (3)'!E27</f>
        <v>0</v>
      </c>
      <c r="F30" s="120">
        <f>'Sheet1 (3)'!F27</f>
        <v>0</v>
      </c>
      <c r="G30" s="120">
        <f>'Sheet1 (3)'!G27</f>
        <v>0</v>
      </c>
      <c r="H30" s="120">
        <f>'Sheet1 (3)'!H27</f>
        <v>0</v>
      </c>
      <c r="I30" s="120">
        <f>'Sheet1 (3)'!I27</f>
        <v>281</v>
      </c>
      <c r="J30" s="120">
        <f>'Sheet1 (3)'!J27</f>
        <v>87</v>
      </c>
      <c r="K30" s="120">
        <f>'Sheet1 (3)'!K27</f>
        <v>368</v>
      </c>
      <c r="L30" s="120">
        <f>'Sheet1 (3)'!L27</f>
        <v>368</v>
      </c>
      <c r="M30" s="120">
        <f>'Sheet1 (3)'!M27</f>
        <v>0</v>
      </c>
      <c r="N30" s="120">
        <f>'Sheet1 (3)'!N27</f>
        <v>0</v>
      </c>
      <c r="O30" s="244">
        <v>55</v>
      </c>
      <c r="P30" s="130">
        <f t="shared" ref="P30:P31" si="24">N30/O30</f>
        <v>0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122.1628320829039</v>
      </c>
      <c r="T30" s="10"/>
      <c r="Z30" s="10"/>
      <c r="AF30" s="24"/>
    </row>
    <row r="31" spans="1:32" ht="19" customHeight="1" x14ac:dyDescent="0.35">
      <c r="B31" s="414"/>
      <c r="C31" s="95" t="s">
        <v>105</v>
      </c>
      <c r="D31" s="120">
        <f>'Sheet1 (3)'!D28</f>
        <v>2</v>
      </c>
      <c r="E31" s="120">
        <f>'Sheet1 (3)'!E28</f>
        <v>1</v>
      </c>
      <c r="F31" s="120">
        <f>'Sheet1 (3)'!F28</f>
        <v>3</v>
      </c>
      <c r="G31" s="120">
        <f>'Sheet1 (3)'!G28</f>
        <v>5</v>
      </c>
      <c r="H31" s="120">
        <f>'Sheet1 (3)'!H28</f>
        <v>0</v>
      </c>
      <c r="I31" s="120">
        <f>'Sheet1 (3)'!I28</f>
        <v>74</v>
      </c>
      <c r="J31" s="120">
        <f>'Sheet1 (3)'!J28</f>
        <v>19</v>
      </c>
      <c r="K31" s="120">
        <f>'Sheet1 (3)'!K28</f>
        <v>93</v>
      </c>
      <c r="L31" s="120">
        <f>'Sheet1 (3)'!L28</f>
        <v>88</v>
      </c>
      <c r="M31" s="120">
        <f>'Sheet1 (3)'!M28</f>
        <v>0</v>
      </c>
      <c r="N31" s="120">
        <f>'Sheet1 (3)'!N28</f>
        <v>5</v>
      </c>
      <c r="O31" s="70">
        <v>19</v>
      </c>
      <c r="P31" s="202">
        <f t="shared" si="24"/>
        <v>0.26315789473684209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87.156110872653898</v>
      </c>
      <c r="T31" s="10"/>
      <c r="Z31" s="10"/>
      <c r="AF31" s="24"/>
    </row>
    <row r="32" spans="1:32" ht="19" customHeight="1" thickBot="1" x14ac:dyDescent="0.4">
      <c r="B32" s="414"/>
      <c r="C32" s="365" t="s">
        <v>119</v>
      </c>
      <c r="D32" s="120">
        <f>'Sheet1 (3)'!D29</f>
        <v>0</v>
      </c>
      <c r="E32" s="120">
        <f>'Sheet1 (3)'!E29</f>
        <v>0</v>
      </c>
      <c r="F32" s="120">
        <f>'Sheet1 (3)'!F29</f>
        <v>0</v>
      </c>
      <c r="G32" s="120">
        <f>'Sheet1 (3)'!G29</f>
        <v>0</v>
      </c>
      <c r="H32" s="120">
        <f>'Sheet1 (3)'!H29</f>
        <v>0</v>
      </c>
      <c r="I32" s="120">
        <f>'Sheet1 (3)'!I29</f>
        <v>50</v>
      </c>
      <c r="J32" s="120">
        <f>'Sheet1 (3)'!J29</f>
        <v>6</v>
      </c>
      <c r="K32" s="120">
        <f>'Sheet1 (3)'!K29</f>
        <v>56</v>
      </c>
      <c r="L32" s="120">
        <f>'Sheet1 (3)'!L29</f>
        <v>45</v>
      </c>
      <c r="M32" s="120">
        <f>'Sheet1 (3)'!M29</f>
        <v>0</v>
      </c>
      <c r="N32" s="120">
        <f>'Sheet1 (3)'!N29</f>
        <v>11</v>
      </c>
      <c r="O32" s="366">
        <v>50</v>
      </c>
      <c r="P32" s="367">
        <f t="shared" ref="P32" si="26">N32/O32</f>
        <v>0.22</v>
      </c>
      <c r="Q32" s="368">
        <f t="shared" ref="Q32" si="27">M32/K32</f>
        <v>0</v>
      </c>
      <c r="R32" s="237">
        <f>VLOOKUP(C32,'Sheet1 (3)'!C:P,14,0)</f>
        <v>260046.32509759156</v>
      </c>
      <c r="S32" s="369">
        <f t="shared" ref="S32" si="28">(K32/R32)*100000</f>
        <v>21.534624640045973</v>
      </c>
      <c r="T32" s="10"/>
      <c r="Z32" s="10"/>
      <c r="AF32" s="24"/>
    </row>
    <row r="33" spans="2:30" ht="19" customHeight="1" thickBot="1" x14ac:dyDescent="0.4">
      <c r="B33" s="415"/>
      <c r="C33" s="160" t="s">
        <v>86</v>
      </c>
      <c r="D33" s="159">
        <f t="shared" ref="D33:O33" si="29">SUM(D26:D32)</f>
        <v>2</v>
      </c>
      <c r="E33" s="159">
        <f t="shared" si="29"/>
        <v>1</v>
      </c>
      <c r="F33" s="159">
        <f t="shared" si="29"/>
        <v>3</v>
      </c>
      <c r="G33" s="159">
        <f t="shared" si="29"/>
        <v>5</v>
      </c>
      <c r="H33" s="159">
        <f t="shared" si="29"/>
        <v>0</v>
      </c>
      <c r="I33" s="159">
        <f t="shared" si="29"/>
        <v>1412</v>
      </c>
      <c r="J33" s="159">
        <f t="shared" si="29"/>
        <v>638</v>
      </c>
      <c r="K33" s="159">
        <f t="shared" si="29"/>
        <v>2050</v>
      </c>
      <c r="L33" s="159">
        <f t="shared" si="29"/>
        <v>2032</v>
      </c>
      <c r="M33" s="159">
        <f t="shared" si="29"/>
        <v>1</v>
      </c>
      <c r="N33" s="159">
        <f t="shared" si="29"/>
        <v>17</v>
      </c>
      <c r="O33" s="159">
        <f t="shared" si="29"/>
        <v>246</v>
      </c>
      <c r="P33" s="161">
        <f t="shared" si="10"/>
        <v>6.910569105691057E-2</v>
      </c>
      <c r="Q33" s="162">
        <f t="shared" si="15"/>
        <v>4.8780487804878049E-4</v>
      </c>
      <c r="R33" s="163">
        <v>2744872</v>
      </c>
      <c r="S33" s="164">
        <f t="shared" si="16"/>
        <v>74.684721181898468</v>
      </c>
      <c r="T33" s="10"/>
      <c r="Z33" s="10"/>
    </row>
    <row r="34" spans="2:30" ht="19" customHeight="1" x14ac:dyDescent="0.35">
      <c r="B34" s="413" t="s">
        <v>53</v>
      </c>
      <c r="C34" s="93" t="s">
        <v>66</v>
      </c>
      <c r="D34" s="146">
        <f>'Sheet1 (3)'!D30</f>
        <v>14</v>
      </c>
      <c r="E34" s="146">
        <f>'Sheet1 (3)'!E30</f>
        <v>0</v>
      </c>
      <c r="F34" s="146">
        <f>'Sheet1 (3)'!F30</f>
        <v>14</v>
      </c>
      <c r="G34" s="146">
        <f>'Sheet1 (3)'!G30</f>
        <v>19</v>
      </c>
      <c r="H34" s="146">
        <f>'Sheet1 (3)'!H30</f>
        <v>0</v>
      </c>
      <c r="I34" s="146">
        <f>'Sheet1 (3)'!I30</f>
        <v>2316</v>
      </c>
      <c r="J34" s="146">
        <f>'Sheet1 (3)'!J30</f>
        <v>147</v>
      </c>
      <c r="K34" s="146">
        <f>'Sheet1 (3)'!K30</f>
        <v>2463</v>
      </c>
      <c r="L34" s="146">
        <f>'Sheet1 (3)'!L30</f>
        <v>2449</v>
      </c>
      <c r="M34" s="146">
        <f>'Sheet1 (3)'!M30</f>
        <v>3</v>
      </c>
      <c r="N34" s="81">
        <f>'Sheet1 (3)'!N30</f>
        <v>11</v>
      </c>
      <c r="O34" s="147">
        <v>56</v>
      </c>
      <c r="P34" s="148">
        <f t="shared" si="10"/>
        <v>0.19642857142857142</v>
      </c>
      <c r="Q34" s="94">
        <f t="shared" si="15"/>
        <v>1.2180267965895249E-3</v>
      </c>
      <c r="R34" s="106">
        <f>VLOOKUP(C34,'Sheet1 (3)'!C:P,14,0)</f>
        <v>1020952.7356870017</v>
      </c>
      <c r="S34" s="109">
        <f t="shared" si="16"/>
        <v>241.24525199911835</v>
      </c>
      <c r="T34" s="10"/>
      <c r="Z34" s="10"/>
      <c r="AA34" s="24">
        <v>1598</v>
      </c>
      <c r="AB34" s="24">
        <f t="shared" si="12"/>
        <v>2463</v>
      </c>
      <c r="AC34" s="24">
        <f t="shared" ref="AC34" si="30">AB34-AA34</f>
        <v>865</v>
      </c>
      <c r="AD34" s="24" t="str">
        <f t="shared" ref="AD34:AD54" si="31">IF(AC34&lt;&gt;F34,"Not OK","Ok")</f>
        <v>Not OK</v>
      </c>
    </row>
    <row r="35" spans="2:30" ht="19" customHeight="1" x14ac:dyDescent="0.35">
      <c r="B35" s="414"/>
      <c r="C35" s="201" t="s">
        <v>76</v>
      </c>
      <c r="D35" s="149">
        <f>'Sheet1 (3)'!D31</f>
        <v>0</v>
      </c>
      <c r="E35" s="149">
        <f>'Sheet1 (3)'!E31</f>
        <v>0</v>
      </c>
      <c r="F35" s="149">
        <f>'Sheet1 (3)'!F31</f>
        <v>0</v>
      </c>
      <c r="G35" s="149">
        <f>'Sheet1 (3)'!G31</f>
        <v>0</v>
      </c>
      <c r="H35" s="149">
        <f>'Sheet1 (3)'!H31</f>
        <v>0</v>
      </c>
      <c r="I35" s="149">
        <f>'Sheet1 (3)'!I31</f>
        <v>427</v>
      </c>
      <c r="J35" s="149">
        <f>'Sheet1 (3)'!J31</f>
        <v>0</v>
      </c>
      <c r="K35" s="149">
        <f>'Sheet1 (3)'!K31</f>
        <v>427</v>
      </c>
      <c r="L35" s="149">
        <f>'Sheet1 (3)'!L31</f>
        <v>427</v>
      </c>
      <c r="M35" s="149">
        <f>'Sheet1 (3)'!M31</f>
        <v>0</v>
      </c>
      <c r="N35" s="70">
        <f>'Sheet1 (3)'!N31</f>
        <v>0</v>
      </c>
      <c r="O35" s="150">
        <v>23</v>
      </c>
      <c r="P35" s="151">
        <f t="shared" si="10"/>
        <v>0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90.940519197738283</v>
      </c>
      <c r="T35" s="10"/>
      <c r="Z35" s="10"/>
    </row>
    <row r="36" spans="2:30" ht="19" customHeight="1" x14ac:dyDescent="0.35">
      <c r="B36" s="414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35">
      <c r="B37" s="414"/>
      <c r="C37" s="224" t="s">
        <v>77</v>
      </c>
      <c r="D37" s="225">
        <f>'Sheet1 (3)'!D33</f>
        <v>2</v>
      </c>
      <c r="E37" s="225">
        <f>'Sheet1 (3)'!E33</f>
        <v>0</v>
      </c>
      <c r="F37" s="225">
        <f>'Sheet1 (3)'!F33</f>
        <v>2</v>
      </c>
      <c r="G37" s="225">
        <f>'Sheet1 (3)'!G33</f>
        <v>3</v>
      </c>
      <c r="H37" s="225">
        <f>'Sheet1 (3)'!H33</f>
        <v>0</v>
      </c>
      <c r="I37" s="225">
        <f>'Sheet1 (3)'!I33</f>
        <v>331</v>
      </c>
      <c r="J37" s="225">
        <f>'Sheet1 (3)'!J33</f>
        <v>65</v>
      </c>
      <c r="K37" s="225">
        <f>'Sheet1 (3)'!K33</f>
        <v>396</v>
      </c>
      <c r="L37" s="225">
        <f>'Sheet1 (3)'!L33</f>
        <v>384</v>
      </c>
      <c r="M37" s="225">
        <f>'Sheet1 (3)'!M33</f>
        <v>9</v>
      </c>
      <c r="N37" s="70">
        <f>'Sheet1 (3)'!N33</f>
        <v>3</v>
      </c>
      <c r="O37" s="226">
        <v>6</v>
      </c>
      <c r="P37" s="227">
        <f t="shared" si="10"/>
        <v>0.5</v>
      </c>
      <c r="Q37" s="74">
        <f t="shared" si="15"/>
        <v>2.2727272727272728E-2</v>
      </c>
      <c r="R37" s="228">
        <f>VLOOKUP(C37,'Sheet1 (3)'!C:P,14,0)</f>
        <v>248010.56044110621</v>
      </c>
      <c r="S37" s="229">
        <f t="shared" si="16"/>
        <v>159.6706201928188</v>
      </c>
      <c r="T37" s="10"/>
      <c r="Z37" s="10"/>
    </row>
    <row r="38" spans="2:30" ht="19" customHeight="1" x14ac:dyDescent="0.35">
      <c r="B38" s="414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4">
      <c r="B39" s="414"/>
      <c r="C39" s="96" t="s">
        <v>107</v>
      </c>
      <c r="D39" s="230">
        <f>'Sheet1 (3)'!D35</f>
        <v>2</v>
      </c>
      <c r="E39" s="230">
        <f>'Sheet1 (3)'!E35</f>
        <v>0</v>
      </c>
      <c r="F39" s="230">
        <f>'Sheet1 (3)'!F35</f>
        <v>2</v>
      </c>
      <c r="G39" s="230">
        <f>'Sheet1 (3)'!G35</f>
        <v>2</v>
      </c>
      <c r="H39" s="230">
        <f>'Sheet1 (3)'!H35</f>
        <v>0</v>
      </c>
      <c r="I39" s="230">
        <f>'Sheet1 (3)'!I35</f>
        <v>205</v>
      </c>
      <c r="J39" s="230">
        <f>'Sheet1 (3)'!J35</f>
        <v>0</v>
      </c>
      <c r="K39" s="230">
        <f>'Sheet1 (3)'!K35</f>
        <v>205</v>
      </c>
      <c r="L39" s="230">
        <f>'Sheet1 (3)'!L35</f>
        <v>196</v>
      </c>
      <c r="M39" s="230">
        <f>'Sheet1 (3)'!M35</f>
        <v>0</v>
      </c>
      <c r="N39" s="293">
        <f>'Sheet1 (3)'!N35</f>
        <v>9</v>
      </c>
      <c r="O39" s="153">
        <v>16</v>
      </c>
      <c r="P39" s="154">
        <f t="shared" si="10"/>
        <v>0.5625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74.038617945681906</v>
      </c>
      <c r="T39" s="10"/>
      <c r="Z39" s="10"/>
    </row>
    <row r="40" spans="2:30" ht="19" customHeight="1" thickBot="1" x14ac:dyDescent="0.4">
      <c r="B40" s="415"/>
      <c r="C40" s="131" t="s">
        <v>87</v>
      </c>
      <c r="D40" s="132">
        <f>SUM(D34:D39)</f>
        <v>18</v>
      </c>
      <c r="E40" s="132">
        <f t="shared" ref="E40:N40" si="33">SUM(E34:E39)</f>
        <v>0</v>
      </c>
      <c r="F40" s="132">
        <f t="shared" si="33"/>
        <v>18</v>
      </c>
      <c r="G40" s="132">
        <f t="shared" si="33"/>
        <v>24</v>
      </c>
      <c r="H40" s="132">
        <f t="shared" si="33"/>
        <v>0</v>
      </c>
      <c r="I40" s="132">
        <f t="shared" si="33"/>
        <v>3526</v>
      </c>
      <c r="J40" s="132">
        <f t="shared" si="33"/>
        <v>212</v>
      </c>
      <c r="K40" s="132">
        <f t="shared" si="33"/>
        <v>3738</v>
      </c>
      <c r="L40" s="132">
        <f t="shared" si="33"/>
        <v>3703</v>
      </c>
      <c r="M40" s="132">
        <f t="shared" si="33"/>
        <v>12</v>
      </c>
      <c r="N40" s="236">
        <f t="shared" si="33"/>
        <v>23</v>
      </c>
      <c r="O40" s="132">
        <f>SUM(O34:O39)</f>
        <v>133</v>
      </c>
      <c r="P40" s="133">
        <f t="shared" si="10"/>
        <v>0.17293233082706766</v>
      </c>
      <c r="Q40" s="134">
        <f t="shared" si="15"/>
        <v>3.2102728731942215E-3</v>
      </c>
      <c r="R40" s="135">
        <v>6649881</v>
      </c>
      <c r="S40" s="136">
        <f t="shared" si="16"/>
        <v>56.211532206365796</v>
      </c>
      <c r="T40" s="10"/>
      <c r="Z40" s="10"/>
    </row>
    <row r="41" spans="2:30" ht="19" customHeight="1" x14ac:dyDescent="0.35">
      <c r="B41" s="410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35">
      <c r="B42" s="411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1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0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35">
      <c r="B43" s="411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1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1.1363636363636364E-2</v>
      </c>
      <c r="R43" s="280">
        <f>VLOOKUP(C43,'Sheet1 (3)'!C:P,14,0)</f>
        <v>72013.155784048577</v>
      </c>
      <c r="S43" s="116">
        <f t="shared" si="16"/>
        <v>122.19989395256114</v>
      </c>
      <c r="T43" s="10"/>
      <c r="Z43" s="10"/>
    </row>
    <row r="44" spans="2:30" ht="19" customHeight="1" x14ac:dyDescent="0.35">
      <c r="B44" s="411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35">
      <c r="B45" s="411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51.19316823167248</v>
      </c>
      <c r="T45" s="10"/>
      <c r="Z45" s="10"/>
    </row>
    <row r="46" spans="2:30" ht="19" customHeight="1" x14ac:dyDescent="0.35">
      <c r="B46" s="411"/>
      <c r="C46" s="283" t="s">
        <v>125</v>
      </c>
      <c r="D46" s="70">
        <f>'Sheet1 (3)'!D41</f>
        <v>1</v>
      </c>
      <c r="E46" s="70">
        <f>'Sheet1 (3)'!E41</f>
        <v>0</v>
      </c>
      <c r="F46" s="70">
        <f>'Sheet1 (3)'!F41</f>
        <v>1</v>
      </c>
      <c r="G46" s="70">
        <f>'Sheet1 (3)'!G41</f>
        <v>0</v>
      </c>
      <c r="H46" s="70">
        <f>'Sheet1 (3)'!H41</f>
        <v>0</v>
      </c>
      <c r="I46" s="70">
        <f>'Sheet1 (3)'!I41</f>
        <v>5</v>
      </c>
      <c r="J46" s="70">
        <f>'Sheet1 (3)'!J41</f>
        <v>71</v>
      </c>
      <c r="K46" s="70">
        <f>'Sheet1 (3)'!K41</f>
        <v>76</v>
      </c>
      <c r="L46" s="70">
        <f>'Sheet1 (3)'!L41</f>
        <v>75</v>
      </c>
      <c r="M46" s="70">
        <f>'Sheet1 (3)'!M41</f>
        <v>0</v>
      </c>
      <c r="N46" s="295">
        <f>'Sheet1 (3)'!N41</f>
        <v>1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22.064378265675604</v>
      </c>
      <c r="T46" s="10"/>
      <c r="Z46" s="10"/>
    </row>
    <row r="47" spans="2:30" ht="19" customHeight="1" thickBot="1" x14ac:dyDescent="0.4">
      <c r="B47" s="411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4">
      <c r="B48" s="412"/>
      <c r="C48" s="131" t="s">
        <v>88</v>
      </c>
      <c r="D48" s="159">
        <f t="shared" ref="D48:O48" si="38">SUM(D41:D47)</f>
        <v>1</v>
      </c>
      <c r="E48" s="159">
        <f t="shared" si="38"/>
        <v>0</v>
      </c>
      <c r="F48" s="159">
        <f t="shared" si="38"/>
        <v>1</v>
      </c>
      <c r="G48" s="159">
        <f t="shared" si="38"/>
        <v>0</v>
      </c>
      <c r="H48" s="159">
        <f t="shared" si="38"/>
        <v>1</v>
      </c>
      <c r="I48" s="236">
        <f t="shared" si="38"/>
        <v>843</v>
      </c>
      <c r="J48" s="281">
        <f t="shared" si="38"/>
        <v>423</v>
      </c>
      <c r="K48" s="281">
        <f t="shared" si="38"/>
        <v>1266</v>
      </c>
      <c r="L48" s="281">
        <f t="shared" si="38"/>
        <v>1264</v>
      </c>
      <c r="M48" s="281">
        <f t="shared" si="38"/>
        <v>2</v>
      </c>
      <c r="N48" s="281">
        <f t="shared" si="38"/>
        <v>1</v>
      </c>
      <c r="O48" s="281">
        <f t="shared" si="38"/>
        <v>92</v>
      </c>
      <c r="P48" s="282">
        <f t="shared" si="10"/>
        <v>1.0869565217391304E-2</v>
      </c>
      <c r="Q48" s="303">
        <f t="shared" si="15"/>
        <v>1.5797788309636651E-3</v>
      </c>
      <c r="R48" s="304">
        <v>2674787</v>
      </c>
      <c r="S48" s="305">
        <f t="shared" si="16"/>
        <v>47.330871579680924</v>
      </c>
      <c r="T48" s="10"/>
      <c r="Z48" s="10"/>
    </row>
    <row r="49" spans="2:30" ht="19" customHeight="1" x14ac:dyDescent="0.35">
      <c r="B49" s="410" t="s">
        <v>29</v>
      </c>
      <c r="C49" s="90" t="s">
        <v>102</v>
      </c>
      <c r="D49" s="120">
        <f>'Sheet1 (3)'!D43</f>
        <v>7</v>
      </c>
      <c r="E49" s="120">
        <f>'Sheet1 (3)'!E43</f>
        <v>3</v>
      </c>
      <c r="F49" s="120">
        <f>'Sheet1 (3)'!F43</f>
        <v>10</v>
      </c>
      <c r="G49" s="120">
        <f>'Sheet1 (3)'!G43</f>
        <v>3</v>
      </c>
      <c r="H49" s="120">
        <f>'Sheet1 (3)'!H43</f>
        <v>0</v>
      </c>
      <c r="I49" s="120">
        <f>'Sheet1 (3)'!I43</f>
        <v>91</v>
      </c>
      <c r="J49" s="120">
        <f>'Sheet1 (3)'!J43</f>
        <v>19</v>
      </c>
      <c r="K49" s="120">
        <f>'Sheet1 (3)'!K43</f>
        <v>110</v>
      </c>
      <c r="L49" s="120">
        <f>'Sheet1 (3)'!L43</f>
        <v>100</v>
      </c>
      <c r="M49" s="120">
        <f>'Sheet1 (3)'!M43</f>
        <v>3</v>
      </c>
      <c r="N49" s="120">
        <f>'Sheet1 (3)'!N43</f>
        <v>7</v>
      </c>
      <c r="O49" s="155">
        <v>5</v>
      </c>
      <c r="P49" s="156">
        <f t="shared" ref="P49:P53" si="39">N49/O49</f>
        <v>1.4</v>
      </c>
      <c r="Q49" s="76">
        <f t="shared" ref="Q49:Q53" si="40">M49/K49</f>
        <v>2.7272727272727271E-2</v>
      </c>
      <c r="R49" s="112">
        <f>VLOOKUP(C49,'Sheet1 (3)'!C:P,14,0)</f>
        <v>116603.80734837931</v>
      </c>
      <c r="S49" s="118">
        <f t="shared" ref="S49:S53" si="41">(K49/R49)*100000</f>
        <v>94.336542263453708</v>
      </c>
      <c r="T49" s="10"/>
      <c r="Z49" s="10"/>
    </row>
    <row r="50" spans="2:30" ht="19" customHeight="1" x14ac:dyDescent="0.35">
      <c r="B50" s="411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9" customHeight="1" x14ac:dyDescent="0.35">
      <c r="B51" s="411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4">
      <c r="B52" s="411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14</v>
      </c>
      <c r="J52" s="119">
        <f>'Sheet1 (3)'!J46</f>
        <v>27</v>
      </c>
      <c r="K52" s="119">
        <f>'Sheet1 (3)'!K46</f>
        <v>41</v>
      </c>
      <c r="L52" s="119">
        <f>'Sheet1 (3)'!L46</f>
        <v>41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7.9019946725372749</v>
      </c>
      <c r="T52" s="10"/>
      <c r="Z52" s="10"/>
    </row>
    <row r="53" spans="2:30" ht="19" customHeight="1" thickBot="1" x14ac:dyDescent="0.4">
      <c r="B53" s="412"/>
      <c r="C53" s="131" t="s">
        <v>100</v>
      </c>
      <c r="D53" s="240">
        <f t="shared" ref="D53:O53" si="45">SUM(D49:D52)</f>
        <v>7</v>
      </c>
      <c r="E53" s="159">
        <f t="shared" si="45"/>
        <v>3</v>
      </c>
      <c r="F53" s="159">
        <f t="shared" si="45"/>
        <v>10</v>
      </c>
      <c r="G53" s="159">
        <f t="shared" si="45"/>
        <v>3</v>
      </c>
      <c r="H53" s="159">
        <f t="shared" si="45"/>
        <v>0</v>
      </c>
      <c r="I53" s="159">
        <f t="shared" si="45"/>
        <v>108</v>
      </c>
      <c r="J53" s="159">
        <f t="shared" si="45"/>
        <v>46</v>
      </c>
      <c r="K53" s="159">
        <f t="shared" si="45"/>
        <v>154</v>
      </c>
      <c r="L53" s="159">
        <f t="shared" si="45"/>
        <v>144</v>
      </c>
      <c r="M53" s="159">
        <f t="shared" si="45"/>
        <v>3</v>
      </c>
      <c r="N53" s="159">
        <f t="shared" si="45"/>
        <v>7</v>
      </c>
      <c r="O53" s="132">
        <f t="shared" si="45"/>
        <v>35</v>
      </c>
      <c r="P53" s="133">
        <f t="shared" si="39"/>
        <v>0.2</v>
      </c>
      <c r="Q53" s="134">
        <f t="shared" si="40"/>
        <v>1.948051948051948E-2</v>
      </c>
      <c r="R53" s="135">
        <v>2674787</v>
      </c>
      <c r="S53" s="136">
        <f t="shared" si="41"/>
        <v>5.7574677908932559</v>
      </c>
      <c r="T53" s="10"/>
      <c r="Z53" s="10"/>
    </row>
    <row r="54" spans="2:30" ht="16" thickBot="1" x14ac:dyDescent="0.4">
      <c r="B54" s="40"/>
      <c r="C54" s="77" t="s">
        <v>11</v>
      </c>
      <c r="D54" s="78">
        <f t="shared" ref="D54:O54" si="46">D48+D40+D33+D25+D20+D8+D53</f>
        <v>41</v>
      </c>
      <c r="E54" s="78">
        <f t="shared" si="46"/>
        <v>8</v>
      </c>
      <c r="F54" s="78">
        <f t="shared" si="46"/>
        <v>49</v>
      </c>
      <c r="G54" s="78">
        <f t="shared" si="46"/>
        <v>40</v>
      </c>
      <c r="H54" s="78">
        <f t="shared" si="46"/>
        <v>1</v>
      </c>
      <c r="I54" s="78">
        <f t="shared" si="46"/>
        <v>8751</v>
      </c>
      <c r="J54" s="78">
        <f t="shared" si="46"/>
        <v>3066</v>
      </c>
      <c r="K54" s="78">
        <f t="shared" si="46"/>
        <v>11817</v>
      </c>
      <c r="L54" s="78">
        <f t="shared" si="46"/>
        <v>11720</v>
      </c>
      <c r="M54" s="78">
        <f t="shared" si="46"/>
        <v>27</v>
      </c>
      <c r="N54" s="78">
        <f t="shared" si="46"/>
        <v>71</v>
      </c>
      <c r="O54" s="157">
        <f t="shared" si="46"/>
        <v>714</v>
      </c>
      <c r="P54" s="79">
        <f>N54/O54</f>
        <v>9.9439775910364139E-2</v>
      </c>
      <c r="Q54" s="79">
        <f t="shared" si="15"/>
        <v>2.284843869002285E-3</v>
      </c>
      <c r="R54" s="104">
        <v>33244414</v>
      </c>
      <c r="S54" s="105">
        <f>(K54/R54)*100000</f>
        <v>35.545821322042258</v>
      </c>
      <c r="T54" s="10"/>
      <c r="AA54" s="24">
        <f>SUM(AA9:AA34)</f>
        <v>1646</v>
      </c>
      <c r="AB54" s="24">
        <f>SUM(AB9:AB34)</f>
        <v>2665</v>
      </c>
      <c r="AC54" s="24">
        <f>SUM(AC9:AC34)</f>
        <v>1019</v>
      </c>
      <c r="AD54" s="24" t="str">
        <f t="shared" si="31"/>
        <v>Not OK</v>
      </c>
    </row>
    <row r="56" spans="2:30" ht="15.5" x14ac:dyDescent="0.35">
      <c r="B56" s="11"/>
      <c r="C56" s="172" t="s">
        <v>90</v>
      </c>
      <c r="E56" s="12"/>
      <c r="G56" s="12"/>
      <c r="H56" s="13"/>
    </row>
    <row r="57" spans="2:30" x14ac:dyDescent="0.35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6" t="s">
        <v>41</v>
      </c>
      <c r="C2" s="420" t="s">
        <v>30</v>
      </c>
      <c r="D2" s="428" t="s">
        <v>1</v>
      </c>
      <c r="E2" s="429"/>
      <c r="F2" s="429"/>
      <c r="G2" s="429"/>
      <c r="H2" s="430"/>
      <c r="I2" s="428" t="s">
        <v>2</v>
      </c>
      <c r="J2" s="429"/>
      <c r="K2" s="429"/>
      <c r="L2" s="429"/>
      <c r="M2" s="430"/>
      <c r="N2" s="420" t="s">
        <v>3</v>
      </c>
      <c r="O2" s="422" t="s">
        <v>4</v>
      </c>
    </row>
    <row r="3" spans="2:15" ht="27" customHeight="1" x14ac:dyDescent="0.35">
      <c r="B3" s="427"/>
      <c r="C3" s="421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21"/>
      <c r="O3" s="423"/>
    </row>
    <row r="4" spans="2:15" x14ac:dyDescent="0.35">
      <c r="B4" s="424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5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1" t="s">
        <v>0</v>
      </c>
      <c r="C4" s="433" t="s">
        <v>1</v>
      </c>
      <c r="D4" s="434"/>
      <c r="E4" s="435"/>
      <c r="F4" s="436" t="s">
        <v>2</v>
      </c>
      <c r="G4" s="437"/>
      <c r="H4" s="438"/>
      <c r="I4" s="439" t="s">
        <v>3</v>
      </c>
      <c r="J4" s="441" t="s">
        <v>4</v>
      </c>
    </row>
    <row r="5" spans="2:10" ht="15.5" x14ac:dyDescent="0.35">
      <c r="B5" s="432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0"/>
      <c r="J5" s="442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MOZA-2122242090-79401</_dlc_DocId>
    <_dlc_DocIdUrl xmlns="9a3b62e3-6f96-49a3-97e4-fe5d09ffedd5">
      <Url>https://unicef.sharepoint.com/teams/MOZ/Programmes/_layouts/15/DocIdRedir.aspx?ID=MOZA-2122242090-79401</Url>
      <Description>MOZA-2122242090-79401</Description>
    </_dlc_DocIdUrl>
  </documentManagement>
</p:properties>
</file>

<file path=customXml/itemProps1.xml><?xml version="1.0" encoding="utf-8"?>
<ds:datastoreItem xmlns:ds="http://schemas.openxmlformats.org/officeDocument/2006/customXml" ds:itemID="{852A47F8-19C4-418C-AE8A-BBBC08573F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E72B3B-09E5-4D93-B9C3-4E02CD07C9F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8ADE91-4066-4AB9-9ADF-6EDB46F3C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8C3D8A9-5CA4-4090-8F03-006825B91CA1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http://schemas.microsoft.com/sharepoint/v4"/>
    <ds:schemaRef ds:uri="9a3b62e3-6f96-49a3-97e4-fe5d09ffedd5"/>
    <ds:schemaRef ds:uri="90583e5e-655e-4438-8618-262f6cb988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Jean Christophe Barbiche</cp:lastModifiedBy>
  <dcterms:created xsi:type="dcterms:W3CDTF">2023-01-12T09:05:37Z</dcterms:created>
  <dcterms:modified xsi:type="dcterms:W3CDTF">2024-02-19T05:55:04Z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Mozambique-6890|06c1edb0-0785-4255-991b-43eb1f3a2133</vt:lpwstr>
  </property>
  <property fmtid="{D5CDD505-2E9C-101B-9397-08002B2CF9AE}" pid="4" name="OrgUnit">
    <vt:lpwstr>82;#Republic of Mozambique-6890|06c1edb0-0785-4255-991b-43eb1f3a2133</vt:lpwstr>
  </property>
  <property fmtid="{D5CDD505-2E9C-101B-9397-08002B2CF9AE}" pid="5" name="_dlc_DocIdItemGuid">
    <vt:lpwstr>3a732297-9e55-41c5-a470-c6e798226d40</vt:lpwstr>
  </property>
  <property fmtid="{D5CDD505-2E9C-101B-9397-08002B2CF9AE}" pid="6" name="Sections1">
    <vt:lpwstr/>
  </property>
  <property fmtid="{D5CDD505-2E9C-101B-9397-08002B2CF9AE}" pid="7" name="Topic">
    <vt:lpwstr/>
  </property>
  <property fmtid="{D5CDD505-2E9C-101B-9397-08002B2CF9AE}" pid="8" name="MediaServiceImageTags">
    <vt:lpwstr/>
  </property>
  <property fmtid="{D5CDD505-2E9C-101B-9397-08002B2CF9AE}" pid="9" name="OfficeDivis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  <property fmtid="{D5CDD505-2E9C-101B-9397-08002B2CF9AE}" pid="12" name="Section Classification">
    <vt:lpwstr/>
  </property>
</Properties>
</file>