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cef.sharepoint.com/teams/MOZ/Programmes/SHAREPOINT/5. Emergency Response Management/Cholera 2023/3 EPI &amp; Province/0 National/2 Boletim do governo/3 dec/"/>
    </mc:Choice>
  </mc:AlternateContent>
  <xr:revisionPtr revIDLastSave="4" documentId="11_F786B9A9BEA31CA2E64FEC53B0AE41A37A3CC6EB" xr6:coauthVersionLast="47" xr6:coauthVersionMax="47" xr10:uidLastSave="{F9481D90-5CB9-4B2E-99AD-20D66CF126D2}"/>
  <bookViews>
    <workbookView xWindow="-120" yWindow="-120" windowWidth="30960" windowHeight="16800" activeTab="3" xr2:uid="{00000000-000D-0000-FFFF-FFFF00000000}"/>
  </bookViews>
  <sheets>
    <sheet name="Sheet1 (3)" sheetId="4" r:id="rId1"/>
    <sheet name="Week 50" sheetId="7" r:id="rId2"/>
    <sheet name="Provincia" sheetId="6" r:id="rId3"/>
    <sheet name="Taxa Ocup Camas" sheetId="10" r:id="rId4"/>
    <sheet name="Iminencia" sheetId="9" state="hidden" r:id="rId5"/>
    <sheet name="Sheet1" sheetId="1" state="hidden" r:id="rId6"/>
  </sheets>
  <definedNames>
    <definedName name="_xlnm._FilterDatabase" localSheetId="0" hidden="1">'Sheet1 (3)'!$Y$3:$AB$31</definedName>
    <definedName name="_xlnm._FilterDatabase" localSheetId="3" hidden="1">'Taxa Ocup Camas'!$AA$3:$AD$37</definedName>
    <definedName name="_xlnm._FilterDatabase" localSheetId="1" hidden="1">'Week 50'!$U$2:$V$23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4" i="7" l="1"/>
  <c r="E30" i="7"/>
  <c r="S4" i="7" l="1"/>
  <c r="F30" i="7"/>
  <c r="D30" i="7"/>
  <c r="F30" i="4" l="1"/>
  <c r="F29" i="4"/>
  <c r="F28" i="4"/>
  <c r="E5" i="6" s="1"/>
  <c r="D31" i="4" l="1"/>
  <c r="E21" i="10"/>
  <c r="G21" i="10"/>
  <c r="H21" i="10"/>
  <c r="I21" i="10"/>
  <c r="J21" i="10"/>
  <c r="L21" i="10"/>
  <c r="M21" i="10"/>
  <c r="N21" i="10"/>
  <c r="P21" i="10" s="1"/>
  <c r="D21" i="10"/>
  <c r="K19" i="4"/>
  <c r="O19" i="4" s="1"/>
  <c r="F19" i="4"/>
  <c r="F21" i="10" s="1"/>
  <c r="R19" i="4" l="1"/>
  <c r="S18" i="7"/>
  <c r="K21" i="10"/>
  <c r="Q19" i="4"/>
  <c r="R18" i="7" l="1"/>
  <c r="Q21" i="10"/>
  <c r="S21" i="10"/>
  <c r="E5" i="10" l="1"/>
  <c r="G5" i="10"/>
  <c r="H5" i="10"/>
  <c r="I5" i="10"/>
  <c r="J5" i="10"/>
  <c r="L5" i="10"/>
  <c r="M5" i="10"/>
  <c r="N5" i="10"/>
  <c r="P5" i="10" s="1"/>
  <c r="D5" i="10"/>
  <c r="F5" i="4"/>
  <c r="F5" i="10" s="1"/>
  <c r="K5" i="4"/>
  <c r="O5" i="4" s="1"/>
  <c r="K5" i="10" l="1"/>
  <c r="S5" i="10" s="1"/>
  <c r="Q5" i="10"/>
  <c r="Q5" i="4"/>
  <c r="K29" i="4" l="1"/>
  <c r="N30" i="7" l="1"/>
  <c r="O30" i="7"/>
  <c r="K30" i="7"/>
  <c r="L30" i="7"/>
  <c r="P30" i="7"/>
  <c r="M30" i="7"/>
  <c r="Q30" i="7"/>
  <c r="U6" i="4"/>
  <c r="U7" i="4"/>
  <c r="U8" i="4"/>
  <c r="U9" i="4"/>
  <c r="U10" i="4"/>
  <c r="U11" i="4"/>
  <c r="K4" i="4"/>
  <c r="V6" i="4" l="1"/>
  <c r="V7" i="4"/>
  <c r="V8" i="4"/>
  <c r="V9" i="4"/>
  <c r="V10" i="4"/>
  <c r="V11" i="4"/>
  <c r="U12" i="4"/>
  <c r="V12" i="4"/>
  <c r="U13" i="4"/>
  <c r="V13" i="4"/>
  <c r="U14" i="4"/>
  <c r="V14" i="4"/>
  <c r="U15" i="4"/>
  <c r="V15" i="4"/>
  <c r="U16" i="4"/>
  <c r="V16" i="4"/>
  <c r="U17" i="4"/>
  <c r="V17" i="4"/>
  <c r="U18" i="4"/>
  <c r="V18" i="4"/>
  <c r="U20" i="4"/>
  <c r="V20" i="4"/>
  <c r="U21" i="4"/>
  <c r="V21" i="4"/>
  <c r="U22" i="4"/>
  <c r="V22" i="4"/>
  <c r="U23" i="4"/>
  <c r="V23" i="4"/>
  <c r="U24" i="4"/>
  <c r="V24" i="4"/>
  <c r="U25" i="4"/>
  <c r="V25" i="4"/>
  <c r="U26" i="4"/>
  <c r="V26" i="4"/>
  <c r="U27" i="4"/>
  <c r="V27" i="4"/>
  <c r="U28" i="4"/>
  <c r="V28" i="4"/>
  <c r="U29" i="4"/>
  <c r="V29" i="4"/>
  <c r="U30" i="4"/>
  <c r="V30" i="4"/>
  <c r="U4" i="4"/>
  <c r="V4" i="4"/>
  <c r="O7" i="10"/>
  <c r="O18" i="10" s="1"/>
  <c r="D4" i="10"/>
  <c r="D6" i="10"/>
  <c r="D7" i="10" l="1"/>
  <c r="N6" i="10"/>
  <c r="P6" i="10" s="1"/>
  <c r="M6" i="10"/>
  <c r="L6" i="10"/>
  <c r="J6" i="10"/>
  <c r="I6" i="10"/>
  <c r="H6" i="10"/>
  <c r="G6" i="10"/>
  <c r="E6" i="10"/>
  <c r="N4" i="10"/>
  <c r="M4" i="10"/>
  <c r="M7" i="10" s="1"/>
  <c r="L4" i="10"/>
  <c r="J4" i="10"/>
  <c r="J7" i="10" s="1"/>
  <c r="I4" i="10"/>
  <c r="H4" i="10"/>
  <c r="H7" i="10" s="1"/>
  <c r="G4" i="10"/>
  <c r="E4" i="10"/>
  <c r="G3" i="6"/>
  <c r="F3" i="6"/>
  <c r="D3" i="6"/>
  <c r="N31" i="4"/>
  <c r="M31" i="4"/>
  <c r="V31" i="4" s="1"/>
  <c r="L31" i="4"/>
  <c r="J31" i="4"/>
  <c r="I31" i="4"/>
  <c r="U31" i="4" s="1"/>
  <c r="H31" i="4"/>
  <c r="G31" i="4"/>
  <c r="E31" i="4"/>
  <c r="S5" i="7"/>
  <c r="S3" i="7"/>
  <c r="K6" i="4"/>
  <c r="F4" i="4"/>
  <c r="F6" i="4"/>
  <c r="F6" i="10" l="1"/>
  <c r="F4" i="10"/>
  <c r="L7" i="10"/>
  <c r="I7" i="10"/>
  <c r="Q6" i="4"/>
  <c r="R6" i="4"/>
  <c r="C3" i="6"/>
  <c r="R4" i="4"/>
  <c r="G7" i="10"/>
  <c r="F7" i="10"/>
  <c r="E7" i="10"/>
  <c r="P4" i="10"/>
  <c r="N7" i="10"/>
  <c r="P7" i="10" s="1"/>
  <c r="K6" i="10"/>
  <c r="S6" i="10" s="1"/>
  <c r="O6" i="4"/>
  <c r="K4" i="10"/>
  <c r="Q4" i="10" s="1"/>
  <c r="E3" i="6"/>
  <c r="Q4" i="4"/>
  <c r="O4" i="4"/>
  <c r="R5" i="7" l="1"/>
  <c r="R3" i="7"/>
  <c r="Q6" i="10"/>
  <c r="S4" i="10"/>
  <c r="K7" i="10"/>
  <c r="S28" i="7"/>
  <c r="E34" i="10"/>
  <c r="G34" i="10"/>
  <c r="H34" i="10"/>
  <c r="I34" i="10"/>
  <c r="J34" i="10"/>
  <c r="L34" i="10"/>
  <c r="M34" i="10"/>
  <c r="N34" i="10"/>
  <c r="P34" i="10" s="1"/>
  <c r="D34" i="10"/>
  <c r="S7" i="10" l="1"/>
  <c r="Q7" i="10"/>
  <c r="F34" i="10" l="1"/>
  <c r="Q29" i="4"/>
  <c r="O29" i="4"/>
  <c r="K34" i="10"/>
  <c r="R29" i="4"/>
  <c r="E33" i="10"/>
  <c r="G33" i="10"/>
  <c r="H33" i="10"/>
  <c r="I33" i="10"/>
  <c r="J33" i="10"/>
  <c r="L33" i="10"/>
  <c r="M33" i="10"/>
  <c r="N33" i="10"/>
  <c r="E35" i="10"/>
  <c r="G35" i="10"/>
  <c r="H35" i="10"/>
  <c r="I35" i="10"/>
  <c r="J35" i="10"/>
  <c r="L35" i="10"/>
  <c r="M35" i="10"/>
  <c r="N35" i="10"/>
  <c r="D35" i="10"/>
  <c r="D33" i="10"/>
  <c r="E28" i="10"/>
  <c r="G28" i="10"/>
  <c r="H28" i="10"/>
  <c r="I28" i="10"/>
  <c r="J28" i="10"/>
  <c r="L28" i="10"/>
  <c r="M28" i="10"/>
  <c r="N28" i="10"/>
  <c r="E29" i="10"/>
  <c r="G29" i="10"/>
  <c r="H29" i="10"/>
  <c r="I29" i="10"/>
  <c r="J29" i="10"/>
  <c r="L29" i="10"/>
  <c r="M29" i="10"/>
  <c r="N29" i="10"/>
  <c r="E30" i="10"/>
  <c r="G30" i="10"/>
  <c r="H30" i="10"/>
  <c r="I30" i="10"/>
  <c r="J30" i="10"/>
  <c r="L30" i="10"/>
  <c r="M30" i="10"/>
  <c r="N30" i="10"/>
  <c r="E31" i="10"/>
  <c r="G31" i="10"/>
  <c r="H31" i="10"/>
  <c r="I31" i="10"/>
  <c r="J31" i="10"/>
  <c r="L31" i="10"/>
  <c r="M31" i="10"/>
  <c r="N31" i="10"/>
  <c r="D31" i="10"/>
  <c r="D30" i="10"/>
  <c r="D29" i="10"/>
  <c r="D28" i="10"/>
  <c r="E24" i="10"/>
  <c r="G24" i="10"/>
  <c r="H24" i="10"/>
  <c r="I24" i="10"/>
  <c r="J24" i="10"/>
  <c r="L24" i="10"/>
  <c r="M24" i="10"/>
  <c r="N24" i="10"/>
  <c r="E25" i="10"/>
  <c r="G25" i="10"/>
  <c r="H25" i="10"/>
  <c r="I25" i="10"/>
  <c r="J25" i="10"/>
  <c r="L25" i="10"/>
  <c r="M25" i="10"/>
  <c r="N25" i="10"/>
  <c r="E26" i="10"/>
  <c r="G26" i="10"/>
  <c r="H26" i="10"/>
  <c r="I26" i="10"/>
  <c r="J26" i="10"/>
  <c r="L26" i="10"/>
  <c r="M26" i="10"/>
  <c r="N26" i="10"/>
  <c r="D25" i="10"/>
  <c r="D26" i="10"/>
  <c r="D24" i="10"/>
  <c r="E19" i="10"/>
  <c r="G19" i="10"/>
  <c r="H19" i="10"/>
  <c r="I19" i="10"/>
  <c r="J19" i="10"/>
  <c r="L19" i="10"/>
  <c r="M19" i="10"/>
  <c r="N19" i="10"/>
  <c r="E20" i="10"/>
  <c r="G20" i="10"/>
  <c r="H20" i="10"/>
  <c r="I20" i="10"/>
  <c r="J20" i="10"/>
  <c r="L20" i="10"/>
  <c r="M20" i="10"/>
  <c r="N20" i="10"/>
  <c r="E22" i="10"/>
  <c r="G22" i="10"/>
  <c r="H22" i="10"/>
  <c r="I22" i="10"/>
  <c r="J22" i="10"/>
  <c r="L22" i="10"/>
  <c r="M22" i="10"/>
  <c r="N22" i="10"/>
  <c r="D20" i="10"/>
  <c r="D22" i="10"/>
  <c r="D19" i="10"/>
  <c r="R28" i="7" l="1"/>
  <c r="S34" i="10"/>
  <c r="Q34" i="10"/>
  <c r="E8" i="10"/>
  <c r="G8" i="10"/>
  <c r="H8" i="10"/>
  <c r="I8" i="10"/>
  <c r="J8" i="10"/>
  <c r="L8" i="10"/>
  <c r="M8" i="10"/>
  <c r="N8" i="10"/>
  <c r="E9" i="10"/>
  <c r="G9" i="10"/>
  <c r="H9" i="10"/>
  <c r="I9" i="10"/>
  <c r="W9" i="10" s="1"/>
  <c r="J9" i="10"/>
  <c r="L9" i="10"/>
  <c r="M9" i="10"/>
  <c r="X9" i="10" s="1"/>
  <c r="N9" i="10"/>
  <c r="P9" i="10" s="1"/>
  <c r="E10" i="10"/>
  <c r="G10" i="10"/>
  <c r="H10" i="10"/>
  <c r="I10" i="10"/>
  <c r="W10" i="10" s="1"/>
  <c r="J10" i="10"/>
  <c r="L10" i="10"/>
  <c r="M10" i="10"/>
  <c r="X10" i="10" s="1"/>
  <c r="N10" i="10"/>
  <c r="P10" i="10" s="1"/>
  <c r="E11" i="10"/>
  <c r="G11" i="10"/>
  <c r="H11" i="10"/>
  <c r="I11" i="10"/>
  <c r="W11" i="10" s="1"/>
  <c r="J11" i="10"/>
  <c r="L11" i="10"/>
  <c r="M11" i="10"/>
  <c r="X11" i="10" s="1"/>
  <c r="N11" i="10"/>
  <c r="P11" i="10" s="1"/>
  <c r="E12" i="10"/>
  <c r="G12" i="10"/>
  <c r="H12" i="10"/>
  <c r="I12" i="10"/>
  <c r="W12" i="10" s="1"/>
  <c r="J12" i="10"/>
  <c r="L12" i="10"/>
  <c r="M12" i="10"/>
  <c r="X12" i="10" s="1"/>
  <c r="N12" i="10"/>
  <c r="P12" i="10" s="1"/>
  <c r="E13" i="10"/>
  <c r="G13" i="10"/>
  <c r="H13" i="10"/>
  <c r="I13" i="10"/>
  <c r="W13" i="10" s="1"/>
  <c r="J13" i="10"/>
  <c r="L13" i="10"/>
  <c r="M13" i="10"/>
  <c r="X13" i="10" s="1"/>
  <c r="N13" i="10"/>
  <c r="P13" i="10" s="1"/>
  <c r="E14" i="10"/>
  <c r="G14" i="10"/>
  <c r="H14" i="10"/>
  <c r="I14" i="10"/>
  <c r="J14" i="10"/>
  <c r="L14" i="10"/>
  <c r="M14" i="10"/>
  <c r="N14" i="10"/>
  <c r="P14" i="10" s="1"/>
  <c r="E15" i="10"/>
  <c r="G15" i="10"/>
  <c r="H15" i="10"/>
  <c r="I15" i="10"/>
  <c r="J15" i="10"/>
  <c r="L15" i="10"/>
  <c r="M15" i="10"/>
  <c r="N15" i="10"/>
  <c r="P15" i="10" s="1"/>
  <c r="E16" i="10"/>
  <c r="G16" i="10"/>
  <c r="H16" i="10"/>
  <c r="I16" i="10"/>
  <c r="W16" i="10" s="1"/>
  <c r="J16" i="10"/>
  <c r="L16" i="10"/>
  <c r="M16" i="10"/>
  <c r="N16" i="10"/>
  <c r="P16" i="10" s="1"/>
  <c r="E17" i="10"/>
  <c r="G17" i="10"/>
  <c r="H17" i="10"/>
  <c r="I17" i="10"/>
  <c r="J17" i="10"/>
  <c r="L17" i="10"/>
  <c r="M17" i="10"/>
  <c r="N17" i="10"/>
  <c r="P17" i="10" s="1"/>
  <c r="D9" i="10"/>
  <c r="D10" i="10"/>
  <c r="D11" i="10"/>
  <c r="D12" i="10"/>
  <c r="D13" i="10"/>
  <c r="D14" i="10"/>
  <c r="D15" i="10"/>
  <c r="D16" i="10"/>
  <c r="D17" i="10"/>
  <c r="D8" i="10"/>
  <c r="AA37" i="10"/>
  <c r="V37" i="10"/>
  <c r="U37" i="10"/>
  <c r="O36" i="10"/>
  <c r="N36" i="10"/>
  <c r="M36" i="10"/>
  <c r="L36" i="10"/>
  <c r="J36" i="10"/>
  <c r="I36" i="10"/>
  <c r="H36" i="10"/>
  <c r="G36" i="10"/>
  <c r="E36" i="10"/>
  <c r="D36" i="10"/>
  <c r="X35" i="10"/>
  <c r="W35" i="10"/>
  <c r="P35" i="10"/>
  <c r="X33" i="10"/>
  <c r="W33" i="10"/>
  <c r="P33" i="10"/>
  <c r="O32" i="10"/>
  <c r="N32" i="10"/>
  <c r="M32" i="10"/>
  <c r="L32" i="10"/>
  <c r="J32" i="10"/>
  <c r="I32" i="10"/>
  <c r="H32" i="10"/>
  <c r="G32" i="10"/>
  <c r="E32" i="10"/>
  <c r="D32" i="10"/>
  <c r="X31" i="10"/>
  <c r="W31" i="10"/>
  <c r="P31" i="10"/>
  <c r="X30" i="10"/>
  <c r="W30" i="10"/>
  <c r="P30" i="10"/>
  <c r="X29" i="10"/>
  <c r="W29" i="10"/>
  <c r="P29" i="10"/>
  <c r="X28" i="10"/>
  <c r="W28" i="10"/>
  <c r="P28" i="10"/>
  <c r="O27" i="10"/>
  <c r="N27" i="10"/>
  <c r="M27" i="10"/>
  <c r="L27" i="10"/>
  <c r="J27" i="10"/>
  <c r="I27" i="10"/>
  <c r="H27" i="10"/>
  <c r="G27" i="10"/>
  <c r="E27" i="10"/>
  <c r="D27" i="10"/>
  <c r="X26" i="10"/>
  <c r="W26" i="10"/>
  <c r="P26" i="10"/>
  <c r="X25" i="10"/>
  <c r="W25" i="10"/>
  <c r="P25" i="10"/>
  <c r="X24" i="10"/>
  <c r="W24" i="10"/>
  <c r="P24" i="10"/>
  <c r="O23" i="10"/>
  <c r="N23" i="10"/>
  <c r="M23" i="10"/>
  <c r="L23" i="10"/>
  <c r="J23" i="10"/>
  <c r="I23" i="10"/>
  <c r="H23" i="10"/>
  <c r="G23" i="10"/>
  <c r="E23" i="10"/>
  <c r="D23" i="10"/>
  <c r="X22" i="10"/>
  <c r="W22" i="10"/>
  <c r="P22" i="10"/>
  <c r="X20" i="10"/>
  <c r="W20" i="10"/>
  <c r="P20" i="10"/>
  <c r="X19" i="10"/>
  <c r="W19" i="10"/>
  <c r="P19" i="10"/>
  <c r="X16" i="10"/>
  <c r="X8" i="10"/>
  <c r="S12" i="7"/>
  <c r="S13" i="7"/>
  <c r="S14" i="7"/>
  <c r="P27" i="10" l="1"/>
  <c r="O37" i="10"/>
  <c r="P23" i="10"/>
  <c r="P32" i="10"/>
  <c r="N18" i="10"/>
  <c r="P18" i="10" s="1"/>
  <c r="P8" i="10"/>
  <c r="H18" i="10"/>
  <c r="H37" i="10" s="1"/>
  <c r="I18" i="10"/>
  <c r="I37" i="10" s="1"/>
  <c r="W37" i="10" s="1"/>
  <c r="W8" i="10"/>
  <c r="G18" i="10"/>
  <c r="G37" i="10" s="1"/>
  <c r="J18" i="10"/>
  <c r="J37" i="10" s="1"/>
  <c r="E18" i="10"/>
  <c r="E37" i="10" s="1"/>
  <c r="L18" i="10"/>
  <c r="L37" i="10" s="1"/>
  <c r="M18" i="10"/>
  <c r="M37" i="10" s="1"/>
  <c r="D18" i="10"/>
  <c r="D37" i="10" s="1"/>
  <c r="P36" i="10"/>
  <c r="N37" i="10" l="1"/>
  <c r="P37" i="10" s="1"/>
  <c r="X37" i="10"/>
  <c r="K15" i="4" l="1"/>
  <c r="R15" i="4" s="1"/>
  <c r="F15" i="4"/>
  <c r="F16" i="10" l="1"/>
  <c r="Q15" i="4"/>
  <c r="K16" i="10"/>
  <c r="O15" i="4"/>
  <c r="R14" i="7" l="1"/>
  <c r="Q16" i="10"/>
  <c r="S16" i="10"/>
  <c r="T16" i="10"/>
  <c r="K8" i="4"/>
  <c r="R8" i="4" s="1"/>
  <c r="K9" i="4"/>
  <c r="R9" i="4" s="1"/>
  <c r="K10" i="4"/>
  <c r="R10" i="4" s="1"/>
  <c r="K11" i="4"/>
  <c r="R11" i="4" s="1"/>
  <c r="K12" i="4"/>
  <c r="R12" i="4" s="1"/>
  <c r="K13" i="4"/>
  <c r="R13" i="4" s="1"/>
  <c r="K14" i="4"/>
  <c r="R14" i="4" s="1"/>
  <c r="K16" i="4"/>
  <c r="R16" i="4" s="1"/>
  <c r="K9" i="10" l="1"/>
  <c r="K12" i="10"/>
  <c r="K11" i="10"/>
  <c r="K13" i="10"/>
  <c r="K17" i="10"/>
  <c r="K15" i="10"/>
  <c r="K14" i="10"/>
  <c r="K10" i="10"/>
  <c r="D11" i="6"/>
  <c r="T13" i="10" l="1"/>
  <c r="Q13" i="10"/>
  <c r="S13" i="10"/>
  <c r="S15" i="10"/>
  <c r="Q15" i="10"/>
  <c r="S14" i="10"/>
  <c r="Q14" i="10"/>
  <c r="Q17" i="10"/>
  <c r="S17" i="10"/>
  <c r="T11" i="10"/>
  <c r="Q11" i="10"/>
  <c r="S11" i="10"/>
  <c r="Q9" i="10"/>
  <c r="T9" i="10"/>
  <c r="AB9" i="10"/>
  <c r="S9" i="10"/>
  <c r="T10" i="10"/>
  <c r="S10" i="10"/>
  <c r="Q10" i="10"/>
  <c r="S12" i="10"/>
  <c r="T12" i="10"/>
  <c r="Q12" i="10"/>
  <c r="Q13" i="4"/>
  <c r="O14" i="4"/>
  <c r="F13" i="4"/>
  <c r="F14" i="4"/>
  <c r="F15" i="10" l="1"/>
  <c r="F14" i="10"/>
  <c r="AC9" i="10"/>
  <c r="O13" i="4"/>
  <c r="Q14" i="4"/>
  <c r="S8" i="7"/>
  <c r="S9" i="7"/>
  <c r="S10" i="7"/>
  <c r="S11" i="7"/>
  <c r="S15" i="7"/>
  <c r="S27" i="7"/>
  <c r="S29" i="7"/>
  <c r="R13" i="7" l="1"/>
  <c r="R12" i="7"/>
  <c r="H5" i="6"/>
  <c r="G5" i="6"/>
  <c r="F5" i="6"/>
  <c r="D5" i="6"/>
  <c r="K30" i="4"/>
  <c r="K28" i="4"/>
  <c r="H4" i="6"/>
  <c r="G4" i="6"/>
  <c r="F4" i="6"/>
  <c r="D4" i="6"/>
  <c r="F35" i="10" l="1"/>
  <c r="F33" i="10"/>
  <c r="F36" i="10" s="1"/>
  <c r="O30" i="4"/>
  <c r="K35" i="10"/>
  <c r="R28" i="4"/>
  <c r="K33" i="10"/>
  <c r="Q30" i="4"/>
  <c r="O28" i="4"/>
  <c r="R30" i="4"/>
  <c r="Q28" i="4"/>
  <c r="C5" i="6"/>
  <c r="Q12" i="4"/>
  <c r="Q16" i="4"/>
  <c r="K17" i="4"/>
  <c r="K18" i="4"/>
  <c r="K20" i="4"/>
  <c r="K21" i="4"/>
  <c r="K22" i="4"/>
  <c r="R22" i="4" s="1"/>
  <c r="K23" i="4"/>
  <c r="K24" i="4"/>
  <c r="K25" i="4"/>
  <c r="K26" i="4"/>
  <c r="K27" i="4"/>
  <c r="R29" i="7" l="1"/>
  <c r="R27" i="7"/>
  <c r="K22" i="10"/>
  <c r="T22" i="10" s="1"/>
  <c r="R20" i="4"/>
  <c r="K19" i="10"/>
  <c r="S19" i="10" s="1"/>
  <c r="R17" i="4"/>
  <c r="K20" i="10"/>
  <c r="S20" i="10" s="1"/>
  <c r="R18" i="4"/>
  <c r="K26" i="10"/>
  <c r="T26" i="10" s="1"/>
  <c r="R23" i="4"/>
  <c r="K24" i="10"/>
  <c r="T24" i="10" s="1"/>
  <c r="R21" i="4"/>
  <c r="Q24" i="4"/>
  <c r="K28" i="10"/>
  <c r="Q27" i="4"/>
  <c r="K31" i="10"/>
  <c r="Q26" i="4"/>
  <c r="K30" i="10"/>
  <c r="Q25" i="4"/>
  <c r="K29" i="10"/>
  <c r="K25" i="10"/>
  <c r="T19" i="10"/>
  <c r="T33" i="10"/>
  <c r="S33" i="10"/>
  <c r="K36" i="10"/>
  <c r="Q33" i="10"/>
  <c r="Q35" i="10"/>
  <c r="S35" i="10"/>
  <c r="T35" i="10"/>
  <c r="Q21" i="4"/>
  <c r="Q23" i="4"/>
  <c r="Q20" i="4"/>
  <c r="Q18" i="4"/>
  <c r="Q17" i="4"/>
  <c r="O12" i="4"/>
  <c r="O16" i="4"/>
  <c r="F12" i="4"/>
  <c r="F16" i="4"/>
  <c r="K7" i="4"/>
  <c r="Q24" i="10" l="1"/>
  <c r="S24" i="10"/>
  <c r="F17" i="10"/>
  <c r="F13" i="10"/>
  <c r="K31" i="4"/>
  <c r="R7" i="4"/>
  <c r="T20" i="10"/>
  <c r="Q20" i="10"/>
  <c r="K23" i="10"/>
  <c r="S23" i="10" s="1"/>
  <c r="S22" i="10"/>
  <c r="Q22" i="10"/>
  <c r="Q19" i="10"/>
  <c r="K27" i="10"/>
  <c r="Q27" i="10" s="1"/>
  <c r="S26" i="10"/>
  <c r="Q26" i="10"/>
  <c r="S29" i="10"/>
  <c r="T29" i="10"/>
  <c r="Q29" i="10"/>
  <c r="Q31" i="10"/>
  <c r="T31" i="10"/>
  <c r="S31" i="10"/>
  <c r="S30" i="10"/>
  <c r="T30" i="10"/>
  <c r="Q30" i="10"/>
  <c r="T28" i="10"/>
  <c r="Q28" i="10"/>
  <c r="AB28" i="10"/>
  <c r="S28" i="10"/>
  <c r="K32" i="10"/>
  <c r="S25" i="10"/>
  <c r="Q25" i="10"/>
  <c r="T25" i="10"/>
  <c r="C4" i="6"/>
  <c r="K8" i="10"/>
  <c r="Q36" i="10"/>
  <c r="S36" i="10"/>
  <c r="S23" i="7"/>
  <c r="S24" i="7"/>
  <c r="S25" i="7"/>
  <c r="S26" i="7"/>
  <c r="S21" i="7"/>
  <c r="F11" i="6"/>
  <c r="F10" i="6"/>
  <c r="Q23" i="10" l="1"/>
  <c r="R11" i="7"/>
  <c r="R15" i="7"/>
  <c r="S27" i="10"/>
  <c r="AC28" i="10"/>
  <c r="AB37" i="10"/>
  <c r="S32" i="10"/>
  <c r="Q32" i="10"/>
  <c r="Q8" i="10"/>
  <c r="K18" i="10"/>
  <c r="K37" i="10" s="1"/>
  <c r="S8" i="10"/>
  <c r="T8" i="10"/>
  <c r="O23" i="4"/>
  <c r="F23" i="4"/>
  <c r="F26" i="10" l="1"/>
  <c r="AC37" i="10"/>
  <c r="S18" i="10"/>
  <c r="Q18" i="10"/>
  <c r="O27" i="4"/>
  <c r="O26" i="4"/>
  <c r="O25" i="4"/>
  <c r="F25" i="4"/>
  <c r="F26" i="4"/>
  <c r="F27" i="4"/>
  <c r="F30" i="10" l="1"/>
  <c r="F29" i="10"/>
  <c r="F31" i="10"/>
  <c r="S37" i="10"/>
  <c r="T37" i="10"/>
  <c r="Q37" i="10"/>
  <c r="R27" i="4"/>
  <c r="R25" i="4"/>
  <c r="R26" i="4"/>
  <c r="O10" i="4"/>
  <c r="F10" i="4"/>
  <c r="F11" i="10" l="1"/>
  <c r="R24" i="7"/>
  <c r="R25" i="7"/>
  <c r="R26" i="7"/>
  <c r="Q10" i="4"/>
  <c r="R9" i="7" l="1"/>
  <c r="F11" i="4"/>
  <c r="S16" i="7"/>
  <c r="S17" i="7"/>
  <c r="S19" i="7"/>
  <c r="S20" i="7"/>
  <c r="R22" i="7"/>
  <c r="S22" i="7"/>
  <c r="F22" i="4"/>
  <c r="K5" i="9"/>
  <c r="O5" i="9" s="1"/>
  <c r="K4" i="9"/>
  <c r="F5" i="9"/>
  <c r="F4" i="9"/>
  <c r="E6" i="9"/>
  <c r="G6" i="9"/>
  <c r="H6" i="9"/>
  <c r="I6" i="9"/>
  <c r="J6" i="9"/>
  <c r="L6" i="9"/>
  <c r="M6" i="9"/>
  <c r="N6" i="9"/>
  <c r="D6" i="9"/>
  <c r="H9" i="6"/>
  <c r="G9" i="6"/>
  <c r="F9" i="6"/>
  <c r="D9" i="6"/>
  <c r="F20" i="4"/>
  <c r="O18" i="4"/>
  <c r="F17" i="4"/>
  <c r="F18" i="4"/>
  <c r="F9" i="4"/>
  <c r="E9" i="6" l="1"/>
  <c r="F19" i="10"/>
  <c r="F10" i="10"/>
  <c r="F12" i="10"/>
  <c r="F22" i="10"/>
  <c r="F20" i="10"/>
  <c r="F25" i="10"/>
  <c r="O17" i="4"/>
  <c r="Q11" i="4"/>
  <c r="O11" i="4"/>
  <c r="O22" i="4"/>
  <c r="Q22" i="4"/>
  <c r="O20" i="4"/>
  <c r="K6" i="9"/>
  <c r="O6" i="9" s="1"/>
  <c r="F6" i="9"/>
  <c r="O4" i="9"/>
  <c r="F23" i="10" l="1"/>
  <c r="R17" i="7"/>
  <c r="R19" i="7"/>
  <c r="R10" i="7"/>
  <c r="R8" i="7"/>
  <c r="R16" i="7"/>
  <c r="R21" i="7"/>
  <c r="O9" i="4"/>
  <c r="Q9" i="4"/>
  <c r="S7" i="7" l="1"/>
  <c r="F7" i="4" l="1"/>
  <c r="F8" i="10" l="1"/>
  <c r="O7" i="4"/>
  <c r="Q7" i="4"/>
  <c r="D10" i="6" l="1"/>
  <c r="G10" i="6"/>
  <c r="C10" i="6" l="1"/>
  <c r="F21" i="4"/>
  <c r="E10" i="6" s="1"/>
  <c r="F24" i="10" l="1"/>
  <c r="F27" i="10" s="1"/>
  <c r="C40" i="6"/>
  <c r="O21" i="4"/>
  <c r="R20" i="7" l="1"/>
  <c r="S6" i="7"/>
  <c r="S30" i="7" s="1"/>
  <c r="R6" i="7"/>
  <c r="F8" i="4" l="1"/>
  <c r="E4" i="6" s="1"/>
  <c r="G30" i="7" l="1"/>
  <c r="F9" i="10"/>
  <c r="AD9" i="10" s="1"/>
  <c r="Q31" i="4"/>
  <c r="C11" i="6"/>
  <c r="Q8" i="4"/>
  <c r="Z8" i="4"/>
  <c r="AA8" i="4" s="1"/>
  <c r="AB8" i="4" s="1"/>
  <c r="O8" i="4"/>
  <c r="F24" i="4"/>
  <c r="E11" i="6" s="1"/>
  <c r="E14" i="6" s="1"/>
  <c r="R7" i="7" l="1"/>
  <c r="F31" i="4"/>
  <c r="J30" i="7"/>
  <c r="I30" i="7"/>
  <c r="H30" i="7"/>
  <c r="F18" i="10"/>
  <c r="F28" i="10"/>
  <c r="O31" i="4"/>
  <c r="Y31" i="4"/>
  <c r="R23" i="7" l="1"/>
  <c r="R30" i="7" s="1"/>
  <c r="F32" i="10"/>
  <c r="AD28" i="10"/>
  <c r="H10" i="6"/>
  <c r="F37" i="10" l="1"/>
  <c r="AD37" i="10" s="1"/>
  <c r="H11" i="6" l="1"/>
  <c r="G11" i="6"/>
  <c r="H14" i="6" l="1"/>
  <c r="D43" i="6" l="1"/>
  <c r="C43" i="6" l="1"/>
  <c r="Z24" i="4" l="1"/>
  <c r="C9" i="6" l="1"/>
  <c r="AA24" i="4" l="1"/>
  <c r="AB24" i="4" s="1"/>
  <c r="O24" i="4"/>
  <c r="R24" i="4"/>
  <c r="D40" i="6"/>
  <c r="D36" i="6"/>
  <c r="K29" i="6" l="1"/>
  <c r="H29" i="6"/>
  <c r="D18" i="6" l="1"/>
  <c r="L18" i="6" s="1"/>
  <c r="C18" i="6"/>
  <c r="D33" i="6" l="1"/>
  <c r="I18" i="6"/>
  <c r="D20" i="6" l="1"/>
  <c r="L20" i="6" s="1"/>
  <c r="C20" i="6"/>
  <c r="I20" i="6" s="1"/>
  <c r="D35" i="6"/>
  <c r="D27" i="6" l="1"/>
  <c r="L27" i="6" s="1"/>
  <c r="C27" i="6"/>
  <c r="I27" i="6" s="1"/>
  <c r="D42" i="6"/>
  <c r="C42" i="6" l="1"/>
  <c r="D26" i="6" l="1"/>
  <c r="L26" i="6" s="1"/>
  <c r="C26" i="6"/>
  <c r="I26" i="6" s="1"/>
  <c r="D41" i="6" l="1"/>
  <c r="C41" i="6" l="1"/>
  <c r="E41" i="6" l="1"/>
  <c r="C23" i="6" l="1"/>
  <c r="I23" i="6" s="1"/>
  <c r="C25" i="6"/>
  <c r="I25" i="6" s="1"/>
  <c r="E40" i="6" l="1"/>
  <c r="D25" i="6" l="1"/>
  <c r="L25" i="6" s="1"/>
  <c r="D24" i="6"/>
  <c r="L24" i="6" s="1"/>
  <c r="D23" i="6"/>
  <c r="L23" i="6" s="1"/>
  <c r="D22" i="6"/>
  <c r="L22" i="6" s="1"/>
  <c r="D21" i="6"/>
  <c r="L21" i="6" s="1"/>
  <c r="D19" i="6"/>
  <c r="L19" i="6" s="1"/>
  <c r="C24" i="6"/>
  <c r="I24" i="6" s="1"/>
  <c r="C22" i="6"/>
  <c r="C21" i="6"/>
  <c r="I21" i="6" s="1"/>
  <c r="C19" i="6"/>
  <c r="I19" i="6" l="1"/>
  <c r="C29" i="6"/>
  <c r="D29" i="6"/>
  <c r="L29" i="6" s="1"/>
  <c r="D39" i="6"/>
  <c r="D37" i="6"/>
  <c r="D38" i="6"/>
  <c r="D34" i="6" l="1"/>
  <c r="D14" i="6"/>
  <c r="F22" i="6"/>
  <c r="I29" i="6"/>
  <c r="F24" i="6"/>
  <c r="F19" i="6"/>
  <c r="F29" i="6"/>
  <c r="F18" i="6"/>
  <c r="F20" i="6"/>
  <c r="F27" i="6"/>
  <c r="F26" i="6"/>
  <c r="F25" i="6"/>
  <c r="F23" i="6"/>
  <c r="F21" i="6"/>
  <c r="D44" i="6" l="1"/>
  <c r="G14" i="6" l="1"/>
  <c r="F14" i="6"/>
  <c r="C36" i="6" l="1"/>
  <c r="C33" i="6"/>
  <c r="C35" i="6"/>
  <c r="C38" i="6"/>
  <c r="C37" i="6"/>
  <c r="C39" i="6"/>
  <c r="C34" i="6"/>
  <c r="E39" i="6" l="1"/>
  <c r="E34" i="6"/>
  <c r="Z31" i="4"/>
  <c r="C44" i="6"/>
  <c r="C14" i="6"/>
  <c r="J10" i="6" s="1"/>
  <c r="E44" i="6" l="1"/>
  <c r="AA31" i="4"/>
  <c r="I13" i="6" l="1"/>
  <c r="J3" i="6"/>
  <c r="J13" i="6"/>
  <c r="J12" i="6"/>
  <c r="J14" i="6"/>
  <c r="J11" i="6"/>
  <c r="J5" i="6"/>
  <c r="J6" i="6"/>
  <c r="J7" i="6"/>
  <c r="J8" i="6"/>
  <c r="J9" i="6"/>
  <c r="J4" i="6"/>
  <c r="I11" i="6" l="1"/>
  <c r="I14" i="6"/>
  <c r="I12" i="6"/>
  <c r="I5" i="6"/>
  <c r="I9" i="6"/>
  <c r="I3" i="6"/>
  <c r="I6" i="6"/>
  <c r="I4" i="6"/>
  <c r="I7" i="6"/>
  <c r="I8" i="6"/>
  <c r="I10" i="6"/>
  <c r="AB31" i="4"/>
  <c r="R31" i="4" l="1"/>
  <c r="J12" i="1" l="1"/>
  <c r="J11" i="1"/>
  <c r="J10" i="1" l="1"/>
  <c r="D18" i="1"/>
  <c r="E18" i="1"/>
  <c r="F18" i="1"/>
  <c r="G18" i="1"/>
  <c r="H18" i="1"/>
  <c r="I18" i="1"/>
  <c r="C18" i="1"/>
  <c r="J15" i="1" l="1"/>
  <c r="J9" i="1"/>
  <c r="J7" i="1" l="1"/>
  <c r="J8" i="1"/>
  <c r="J13" i="1"/>
  <c r="J14" i="1"/>
  <c r="J16" i="1"/>
  <c r="J17" i="1"/>
  <c r="J6" i="1"/>
  <c r="J18" i="1" l="1"/>
</calcChain>
</file>

<file path=xl/sharedStrings.xml><?xml version="1.0" encoding="utf-8"?>
<sst xmlns="http://schemas.openxmlformats.org/spreadsheetml/2006/main" count="275" uniqueCount="106">
  <si>
    <t>Local</t>
  </si>
  <si>
    <t>Últimas 24 horas</t>
  </si>
  <si>
    <t>Dados cumulativos</t>
  </si>
  <si>
    <t xml:space="preserve">Actualmente Internados </t>
  </si>
  <si>
    <t>Taxa de Letalidade (%)</t>
  </si>
  <si>
    <t>Internamentos</t>
  </si>
  <si>
    <t>Altas</t>
  </si>
  <si>
    <t>Óbitos</t>
  </si>
  <si>
    <t>Distrito do Lago</t>
  </si>
  <si>
    <t>Distrito de Lichinga</t>
  </si>
  <si>
    <t>Distrito de Caia</t>
  </si>
  <si>
    <t>Total</t>
  </si>
  <si>
    <r>
      <t>Distrito de Tete</t>
    </r>
    <r>
      <rPr>
        <sz val="12"/>
        <color rgb="FFFF0000"/>
        <rFont val="Arial"/>
        <family val="2"/>
      </rPr>
      <t>*</t>
    </r>
  </si>
  <si>
    <t>Mecanhelas</t>
  </si>
  <si>
    <t>Distrito de Xai- Xai</t>
  </si>
  <si>
    <t>Distrito de Milange</t>
  </si>
  <si>
    <t>Sanga</t>
  </si>
  <si>
    <t>Marromeu</t>
  </si>
  <si>
    <t>Mandimba</t>
  </si>
  <si>
    <t>Chimbunila</t>
  </si>
  <si>
    <t>Muembe</t>
  </si>
  <si>
    <t>Niassa</t>
  </si>
  <si>
    <t>Tete</t>
  </si>
  <si>
    <t>Sofala</t>
  </si>
  <si>
    <t>Gaza</t>
  </si>
  <si>
    <t>Zambezia</t>
  </si>
  <si>
    <t>Internamentos 24h</t>
  </si>
  <si>
    <t>Actualmente Internados</t>
  </si>
  <si>
    <t>Provincia</t>
  </si>
  <si>
    <t>Manica</t>
  </si>
  <si>
    <t>Distrito</t>
  </si>
  <si>
    <t>Pop</t>
  </si>
  <si>
    <t>Taxa de Ataque/100 mil hab</t>
  </si>
  <si>
    <t>Zambézia</t>
  </si>
  <si>
    <t>Inhambane</t>
  </si>
  <si>
    <t>Cumulativo internamentos</t>
  </si>
  <si>
    <t>Cumulativo obitos</t>
  </si>
  <si>
    <t>Internam</t>
  </si>
  <si>
    <t>Obitos</t>
  </si>
  <si>
    <t>Cabo Delgado</t>
  </si>
  <si>
    <t>Casos</t>
  </si>
  <si>
    <t>Província</t>
  </si>
  <si>
    <t>Casos 24h</t>
  </si>
  <si>
    <t>Casos Cumulativos</t>
  </si>
  <si>
    <t>Obitos Cumulativos</t>
  </si>
  <si>
    <t>Obitos 24h</t>
  </si>
  <si>
    <t>Daily data</t>
  </si>
  <si>
    <t>Weekly data</t>
  </si>
  <si>
    <t>Ontem</t>
  </si>
  <si>
    <t>Hj</t>
  </si>
  <si>
    <t>dif</t>
  </si>
  <si>
    <t>regularizar</t>
  </si>
  <si>
    <r>
      <t>Ambulat</t>
    </r>
    <r>
      <rPr>
        <b/>
        <sz val="12"/>
        <color theme="1"/>
        <rFont val="Times New Roman"/>
        <family val="1"/>
      </rPr>
      <t>ó</t>
    </r>
    <r>
      <rPr>
        <b/>
        <sz val="12"/>
        <color theme="1"/>
        <rFont val="Arial"/>
        <family val="2"/>
      </rPr>
      <t>rio</t>
    </r>
  </si>
  <si>
    <t>Nampula</t>
  </si>
  <si>
    <t>Total casos</t>
  </si>
  <si>
    <t>Total Obitos</t>
  </si>
  <si>
    <t>Maputo Cidade</t>
  </si>
  <si>
    <t>Obitos Week 15</t>
  </si>
  <si>
    <t>Taxa de Letalidade</t>
  </si>
  <si>
    <t>Cumulativo de casos</t>
  </si>
  <si>
    <r>
      <t xml:space="preserve">Cumulativo de </t>
    </r>
    <r>
      <rPr>
        <b/>
        <sz val="11"/>
        <color theme="1"/>
        <rFont val="Calibri"/>
        <family val="2"/>
      </rPr>
      <t>óbitos</t>
    </r>
  </si>
  <si>
    <t>%</t>
  </si>
  <si>
    <t>Comparacao</t>
  </si>
  <si>
    <t>Week 14 casos</t>
  </si>
  <si>
    <t>Week 14 obitos</t>
  </si>
  <si>
    <t>Casos Week 16</t>
  </si>
  <si>
    <t>Cidade de Nampula</t>
  </si>
  <si>
    <t>Maputo Provincia</t>
  </si>
  <si>
    <t>ok</t>
  </si>
  <si>
    <t>Montepuez</t>
  </si>
  <si>
    <t>Moatize</t>
  </si>
  <si>
    <t>Zumbo</t>
  </si>
  <si>
    <t>Gurue</t>
  </si>
  <si>
    <t>Mocuba</t>
  </si>
  <si>
    <t>Gile</t>
  </si>
  <si>
    <r>
      <t>Ambulat</t>
    </r>
    <r>
      <rPr>
        <b/>
        <sz val="10.5"/>
        <color rgb="FF000000"/>
        <rFont val="Times New Roman"/>
        <family val="1"/>
      </rPr>
      <t>ó</t>
    </r>
    <r>
      <rPr>
        <b/>
        <sz val="10.5"/>
        <color rgb="FF000000"/>
        <rFont val="Arial"/>
        <family val="2"/>
      </rPr>
      <t>rio</t>
    </r>
  </si>
  <si>
    <t>Morrumbala</t>
  </si>
  <si>
    <t>Alto Molocue</t>
  </si>
  <si>
    <t>Chiure</t>
  </si>
  <si>
    <t>Maravia</t>
  </si>
  <si>
    <t>Magoe</t>
  </si>
  <si>
    <t>Erati</t>
  </si>
  <si>
    <t>Malema</t>
  </si>
  <si>
    <t>Mecuburi</t>
  </si>
  <si>
    <t>Balama</t>
  </si>
  <si>
    <t>Angonia</t>
  </si>
  <si>
    <t>Cidade de Tete</t>
  </si>
  <si>
    <t>Maringue</t>
  </si>
  <si>
    <t>Buzi</t>
  </si>
  <si>
    <t>Tsangano</t>
  </si>
  <si>
    <t>Marara</t>
  </si>
  <si>
    <t>Changara</t>
  </si>
  <si>
    <t>Capacidade (Camas)</t>
  </si>
  <si>
    <t>Taxa de Ocupação de camas (%)</t>
  </si>
  <si>
    <t>Total Tete</t>
  </si>
  <si>
    <t>Total Zambézia</t>
  </si>
  <si>
    <t>Total Cabo Delgado</t>
  </si>
  <si>
    <t>Total Nampula</t>
  </si>
  <si>
    <t>Total Sofala</t>
  </si>
  <si>
    <t>Caia</t>
  </si>
  <si>
    <t>Macanga*</t>
  </si>
  <si>
    <t>* Fim de surto</t>
  </si>
  <si>
    <t>Lichinga</t>
  </si>
  <si>
    <t>Chimbonila</t>
  </si>
  <si>
    <t>Total Niassa</t>
  </si>
  <si>
    <t>Majune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</si>
</sst>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dd/mm/yyyy;@"/>
    <numFmt numFmtId="166" formatCode="0.000%"/>
  </numFmts>
  <fonts count="18" x14ac:knownFonts="1">
    <font>
      <sz val="11"/>
      <color theme="1"/>
      <name val="Calibri"/>
      <family val="2"/>
      <scheme val="minor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sz val="12"/>
      <color rgb="FFFF000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</font>
    <font>
      <b/>
      <sz val="11"/>
      <color theme="0"/>
      <name val="Calibri"/>
      <family val="2"/>
      <scheme val="minor"/>
    </font>
    <font>
      <b/>
      <sz val="10.5"/>
      <color rgb="FF000000"/>
      <name val="Arial"/>
      <family val="2"/>
    </font>
    <font>
      <b/>
      <sz val="10.5"/>
      <color rgb="FF000000"/>
      <name val="Times New Roman"/>
      <family val="1"/>
    </font>
    <font>
      <sz val="10.5"/>
      <color rgb="FF000000"/>
      <name val="Arial"/>
      <family val="2"/>
    </font>
    <font>
      <sz val="10.5"/>
      <color rgb="FF000000"/>
      <name val="Arial"/>
      <family val="2"/>
    </font>
    <font>
      <b/>
      <sz val="12"/>
      <color theme="9" tint="-0.249977111117893"/>
      <name val="Arial"/>
      <family val="2"/>
    </font>
    <font>
      <b/>
      <sz val="11"/>
      <color theme="9" tint="-0.249977111117893"/>
      <name val="Arial"/>
      <family val="2"/>
    </font>
    <font>
      <sz val="12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8CBAD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9"/>
      </patternFill>
    </fill>
    <fill>
      <patternFill patternType="solid">
        <fgColor theme="0"/>
        <bgColor theme="9" tint="0.79998168889431442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theme="9"/>
      </patternFill>
    </fill>
    <fill>
      <patternFill patternType="solid">
        <fgColor rgb="FFF4B084"/>
        <bgColor indexed="64"/>
      </patternFill>
    </fill>
    <fill>
      <patternFill patternType="solid">
        <fgColor theme="5" tint="0.79998168889431442"/>
        <bgColor indexed="64"/>
      </patternFill>
    </fill>
  </fills>
  <borders count="202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double">
        <color rgb="FF000000"/>
      </left>
      <right/>
      <top/>
      <bottom style="thin">
        <color rgb="FF000000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/>
      <right style="medium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double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indexed="64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double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auto="1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ck">
        <color indexed="64"/>
      </left>
      <right/>
      <top style="double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double">
        <color indexed="64"/>
      </bottom>
      <diagonal/>
    </border>
    <border>
      <left style="thin">
        <color rgb="FF000000"/>
      </left>
      <right style="thin">
        <color rgb="FF000000"/>
      </right>
      <top style="double">
        <color indexed="64"/>
      </top>
      <bottom style="thin">
        <color auto="1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indexed="64"/>
      </left>
      <right/>
      <top style="thin">
        <color rgb="FF000000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medium">
        <color auto="1"/>
      </left>
      <right style="medium">
        <color rgb="FF000000"/>
      </right>
      <top style="thin">
        <color auto="1"/>
      </top>
      <bottom style="medium">
        <color indexed="64"/>
      </bottom>
      <diagonal/>
    </border>
    <border>
      <left style="medium">
        <color auto="1"/>
      </left>
      <right style="medium">
        <color rgb="FF000000"/>
      </right>
      <top style="thin">
        <color auto="1"/>
      </top>
      <bottom style="thin">
        <color auto="1"/>
      </bottom>
      <diagonal/>
    </border>
    <border>
      <left/>
      <right style="medium">
        <color rgb="FF000000"/>
      </right>
      <top style="thin">
        <color auto="1"/>
      </top>
      <bottom style="thin">
        <color auto="1"/>
      </bottom>
      <diagonal/>
    </border>
    <border>
      <left/>
      <right style="medium">
        <color rgb="FF000000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 style="thin">
        <color rgb="FF000000"/>
      </top>
      <bottom style="medium">
        <color indexed="64"/>
      </bottom>
      <diagonal/>
    </border>
    <border>
      <left/>
      <right style="medium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auto="1"/>
      </right>
      <top/>
      <bottom style="thin">
        <color auto="1"/>
      </bottom>
      <diagonal/>
    </border>
    <border>
      <left style="thick">
        <color indexed="64"/>
      </left>
      <right style="thin">
        <color auto="1"/>
      </right>
      <top style="thick">
        <color indexed="64"/>
      </top>
      <bottom/>
      <diagonal/>
    </border>
    <border>
      <left style="thick">
        <color indexed="64"/>
      </left>
      <right style="thin">
        <color auto="1"/>
      </right>
      <top/>
      <bottom style="thick">
        <color indexed="64"/>
      </bottom>
      <diagonal/>
    </border>
    <border>
      <left style="double">
        <color auto="1"/>
      </left>
      <right style="double">
        <color auto="1"/>
      </right>
      <top style="thin">
        <color rgb="FF000000"/>
      </top>
      <bottom style="thin">
        <color rgb="FF000000"/>
      </bottom>
      <diagonal/>
    </border>
    <border>
      <left style="double">
        <color auto="1"/>
      </left>
      <right style="medium">
        <color auto="1"/>
      </right>
      <top style="thin">
        <color rgb="FF000000"/>
      </top>
      <bottom style="thin">
        <color rgb="FF000000"/>
      </bottom>
      <diagonal/>
    </border>
    <border>
      <left style="double">
        <color auto="1"/>
      </left>
      <right style="double">
        <color auto="1"/>
      </right>
      <top style="thin">
        <color rgb="FF000000"/>
      </top>
      <bottom/>
      <diagonal/>
    </border>
    <border>
      <left style="double">
        <color auto="1"/>
      </left>
      <right style="medium">
        <color auto="1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double">
        <color auto="1"/>
      </left>
      <right style="double">
        <color auto="1"/>
      </right>
      <top/>
      <bottom style="thin">
        <color rgb="FF000000"/>
      </bottom>
      <diagonal/>
    </border>
    <border>
      <left style="double">
        <color auto="1"/>
      </left>
      <right style="medium">
        <color auto="1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thin">
        <color rgb="FF000000"/>
      </bottom>
      <diagonal/>
    </border>
    <border>
      <left style="double">
        <color auto="1"/>
      </left>
      <right style="medium">
        <color auto="1"/>
      </right>
      <top style="double">
        <color auto="1"/>
      </top>
      <bottom style="thin">
        <color rgb="FF000000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 style="thin">
        <color rgb="FF000000"/>
      </top>
      <bottom style="double">
        <color auto="1"/>
      </bottom>
      <diagonal/>
    </border>
    <border>
      <left style="double">
        <color auto="1"/>
      </left>
      <right style="medium">
        <color auto="1"/>
      </right>
      <top style="thin">
        <color rgb="FF000000"/>
      </top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/>
      <right/>
      <top style="thin">
        <color rgb="FF000000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rgb="FF000000"/>
      </left>
      <right/>
      <top style="double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rgb="FF000000"/>
      </left>
      <right/>
      <top style="thin">
        <color rgb="FF000000"/>
      </top>
      <bottom style="double">
        <color auto="1"/>
      </bottom>
      <diagonal/>
    </border>
    <border>
      <left style="thin">
        <color auto="1"/>
      </left>
      <right style="thin">
        <color rgb="FF000000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rgb="FF000000"/>
      </right>
      <top style="thin">
        <color auto="1"/>
      </top>
      <bottom style="double">
        <color auto="1"/>
      </bottom>
      <diagonal/>
    </border>
    <border>
      <left style="double">
        <color rgb="FF000000"/>
      </left>
      <right style="thin">
        <color rgb="FF000000"/>
      </right>
      <top style="thin">
        <color rgb="FF000000"/>
      </top>
      <bottom style="double">
        <color auto="1"/>
      </bottom>
      <diagonal/>
    </border>
    <border>
      <left style="thin">
        <color rgb="FF000000"/>
      </left>
      <right/>
      <top style="double">
        <color indexed="64"/>
      </top>
      <bottom style="thin">
        <color auto="1"/>
      </bottom>
      <diagonal/>
    </border>
    <border>
      <left style="thin">
        <color rgb="FF000000"/>
      </left>
      <right/>
      <top style="thin">
        <color indexed="64"/>
      </top>
      <bottom style="double">
        <color indexed="64"/>
      </bottom>
      <diagonal/>
    </border>
    <border>
      <left style="double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 style="thin">
        <color rgb="FF000000"/>
      </top>
      <bottom/>
      <diagonal/>
    </border>
    <border>
      <left style="double">
        <color rgb="FF000000"/>
      </left>
      <right style="thin">
        <color rgb="FF000000"/>
      </right>
      <top style="double">
        <color indexed="64"/>
      </top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rgb="FF000000"/>
      </right>
      <top style="thin">
        <color indexed="64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double">
        <color auto="1"/>
      </left>
      <right style="double">
        <color auto="1"/>
      </right>
      <top style="thin">
        <color indexed="64"/>
      </top>
      <bottom style="thin">
        <color rgb="FF000000"/>
      </bottom>
      <diagonal/>
    </border>
    <border>
      <left style="double">
        <color auto="1"/>
      </left>
      <right style="medium">
        <color auto="1"/>
      </right>
      <top style="thin">
        <color indexed="64"/>
      </top>
      <bottom style="thin">
        <color rgb="FF000000"/>
      </bottom>
      <diagonal/>
    </border>
    <border>
      <left style="medium">
        <color auto="1"/>
      </left>
      <right style="medium">
        <color rgb="FF000000"/>
      </right>
      <top/>
      <bottom/>
      <diagonal/>
    </border>
    <border>
      <left style="thin">
        <color auto="1"/>
      </left>
      <right style="thin">
        <color rgb="FF000000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medium">
        <color auto="1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medium">
        <color auto="1"/>
      </top>
      <bottom style="medium">
        <color auto="1"/>
      </bottom>
      <diagonal/>
    </border>
    <border>
      <left/>
      <right style="medium">
        <color rgb="FF000000"/>
      </right>
      <top style="thin">
        <color auto="1"/>
      </top>
      <bottom/>
      <diagonal/>
    </border>
    <border>
      <left style="thin">
        <color rgb="FF000000"/>
      </left>
      <right/>
      <top/>
      <bottom/>
      <diagonal/>
    </border>
    <border>
      <left style="double">
        <color rgb="FF000000"/>
      </left>
      <right style="thin">
        <color rgb="FF000000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rgb="FF000000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thin">
        <color auto="1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auto="1"/>
      </bottom>
      <diagonal/>
    </border>
    <border>
      <left style="thin">
        <color auto="1"/>
      </left>
      <right style="thin">
        <color rgb="FF000000"/>
      </right>
      <top style="medium">
        <color auto="1"/>
      </top>
      <bottom style="thin">
        <color rgb="FF000000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rgb="FF000000"/>
      </right>
      <top style="thin">
        <color rgb="FF000000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ck">
        <color indexed="64"/>
      </left>
      <right style="thin">
        <color auto="1"/>
      </right>
      <top/>
      <bottom/>
      <diagonal/>
    </border>
    <border>
      <left style="thin">
        <color auto="1"/>
      </left>
      <right style="thin">
        <color rgb="FF000000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rgb="FF000000"/>
      </left>
      <right style="medium">
        <color rgb="FF000000"/>
      </right>
      <top style="medium">
        <color auto="1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auto="1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auto="1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auto="1"/>
      </bottom>
      <diagonal/>
    </border>
    <border>
      <left style="double">
        <color auto="1"/>
      </left>
      <right style="double">
        <color auto="1"/>
      </right>
      <top/>
      <bottom/>
      <diagonal/>
    </border>
    <border>
      <left style="double">
        <color auto="1"/>
      </left>
      <right style="medium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medium">
        <color auto="1"/>
      </top>
      <bottom style="thin">
        <color auto="1"/>
      </bottom>
      <diagonal/>
    </border>
    <border>
      <left style="thin">
        <color rgb="FF000000"/>
      </left>
      <right/>
      <top style="medium">
        <color auto="1"/>
      </top>
      <bottom style="thin">
        <color auto="1"/>
      </bottom>
      <diagonal/>
    </border>
    <border>
      <left style="double">
        <color rgb="FF000000"/>
      </left>
      <right style="thin">
        <color rgb="FF000000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rgb="FF000000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rgb="FF000000"/>
      </right>
      <top style="thin">
        <color auto="1"/>
      </top>
      <bottom style="double">
        <color auto="1"/>
      </bottom>
      <diagonal/>
    </border>
    <border>
      <left style="double">
        <color rgb="FF000000"/>
      </left>
      <right style="thin">
        <color rgb="FF000000"/>
      </right>
      <top style="thin">
        <color auto="1"/>
      </top>
      <bottom style="double">
        <color auto="1"/>
      </bottom>
      <diagonal/>
    </border>
    <border>
      <left style="thin">
        <color rgb="FF000000"/>
      </left>
      <right/>
      <top style="medium">
        <color auto="1"/>
      </top>
      <bottom style="thin">
        <color rgb="FF000000"/>
      </bottom>
      <diagonal/>
    </border>
    <border>
      <left style="thin">
        <color auto="1"/>
      </left>
      <right style="thin">
        <color rgb="FF000000"/>
      </right>
      <top style="medium">
        <color auto="1"/>
      </top>
      <bottom style="thin">
        <color auto="1"/>
      </bottom>
      <diagonal/>
    </border>
    <border>
      <left/>
      <right style="thin">
        <color rgb="FF000000"/>
      </right>
      <top style="medium">
        <color auto="1"/>
      </top>
      <bottom style="thin">
        <color auto="1"/>
      </bottom>
      <diagonal/>
    </border>
    <border>
      <left style="thin">
        <color rgb="FF000000"/>
      </left>
      <right style="medium">
        <color rgb="FF000000"/>
      </right>
      <top style="medium">
        <color auto="1"/>
      </top>
      <bottom style="thin">
        <color auto="1"/>
      </bottom>
      <diagonal/>
    </border>
    <border>
      <left style="medium">
        <color rgb="FF000000"/>
      </left>
      <right style="medium">
        <color rgb="FF000000"/>
      </right>
      <top style="medium">
        <color auto="1"/>
      </top>
      <bottom style="thin">
        <color auto="1"/>
      </bottom>
      <diagonal/>
    </border>
    <border>
      <left/>
      <right style="medium">
        <color rgb="FF000000"/>
      </right>
      <top style="medium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medium">
        <color rgb="FF000000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medium">
        <color rgb="FF000000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rgb="FF000000"/>
      </right>
      <top style="thin">
        <color auto="1"/>
      </top>
      <bottom style="medium">
        <color indexed="64"/>
      </bottom>
      <diagonal/>
    </border>
    <border>
      <left style="thin">
        <color rgb="FF000000"/>
      </left>
      <right/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rgb="FF000000"/>
      </right>
      <top style="medium">
        <color auto="1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thin">
        <color rgb="FF000000"/>
      </left>
      <right/>
      <top/>
      <bottom style="medium">
        <color auto="1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381">
    <xf numFmtId="0" fontId="0" fillId="0" borderId="0" xfId="0"/>
    <xf numFmtId="0" fontId="1" fillId="2" borderId="4" xfId="0" applyFont="1" applyFill="1" applyBorder="1" applyAlignment="1">
      <alignment horizontal="center" vertical="center" wrapText="1" readingOrder="1"/>
    </xf>
    <xf numFmtId="0" fontId="2" fillId="0" borderId="1" xfId="0" applyFont="1" applyBorder="1" applyAlignment="1">
      <alignment horizontal="left" wrapText="1" readingOrder="1"/>
    </xf>
    <xf numFmtId="0" fontId="1" fillId="2" borderId="13" xfId="0" applyFont="1" applyFill="1" applyBorder="1" applyAlignment="1">
      <alignment horizontal="left" wrapText="1" readingOrder="1"/>
    </xf>
    <xf numFmtId="0" fontId="1" fillId="2" borderId="14" xfId="0" applyFont="1" applyFill="1" applyBorder="1" applyAlignment="1">
      <alignment horizontal="center" wrapText="1" readingOrder="1"/>
    </xf>
    <xf numFmtId="0" fontId="2" fillId="0" borderId="2" xfId="0" applyFont="1" applyBorder="1" applyAlignment="1">
      <alignment horizontal="left" wrapText="1" readingOrder="1"/>
    </xf>
    <xf numFmtId="164" fontId="2" fillId="0" borderId="10" xfId="1" applyNumberFormat="1" applyFont="1" applyBorder="1" applyAlignment="1">
      <alignment horizontal="center" wrapText="1" readingOrder="1"/>
    </xf>
    <xf numFmtId="164" fontId="1" fillId="2" borderId="14" xfId="1" applyNumberFormat="1" applyFont="1" applyFill="1" applyBorder="1" applyAlignment="1">
      <alignment horizontal="center" wrapText="1" readingOrder="1"/>
    </xf>
    <xf numFmtId="0" fontId="2" fillId="3" borderId="4" xfId="0" applyFont="1" applyFill="1" applyBorder="1" applyAlignment="1">
      <alignment horizontal="center" wrapText="1" readingOrder="1"/>
    </xf>
    <xf numFmtId="0" fontId="2" fillId="3" borderId="8" xfId="0" applyFont="1" applyFill="1" applyBorder="1" applyAlignment="1">
      <alignment horizontal="center" wrapText="1" readingOrder="1"/>
    </xf>
    <xf numFmtId="0" fontId="2" fillId="0" borderId="4" xfId="0" applyFont="1" applyBorder="1" applyAlignment="1">
      <alignment horizontal="center" wrapText="1" readingOrder="1"/>
    </xf>
    <xf numFmtId="0" fontId="0" fillId="0" borderId="0" xfId="0" applyAlignment="1">
      <alignment horizontal="center"/>
    </xf>
    <xf numFmtId="0" fontId="2" fillId="0" borderId="0" xfId="0" applyFont="1" applyAlignment="1">
      <alignment horizontal="left" readingOrder="1"/>
    </xf>
    <xf numFmtId="0" fontId="2" fillId="0" borderId="0" xfId="0" applyFont="1" applyAlignment="1">
      <alignment horizontal="center" wrapText="1" readingOrder="1"/>
    </xf>
    <xf numFmtId="164" fontId="0" fillId="0" borderId="0" xfId="1" applyNumberFormat="1" applyFont="1"/>
    <xf numFmtId="0" fontId="0" fillId="0" borderId="22" xfId="0" applyBorder="1"/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19" xfId="0" applyBorder="1" applyAlignment="1">
      <alignment vertical="center"/>
    </xf>
    <xf numFmtId="0" fontId="0" fillId="0" borderId="19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1" fillId="2" borderId="2" xfId="0" applyFont="1" applyFill="1" applyBorder="1" applyAlignment="1">
      <alignment vertical="center" wrapText="1" readingOrder="1"/>
    </xf>
    <xf numFmtId="0" fontId="5" fillId="0" borderId="25" xfId="0" applyFont="1" applyBorder="1"/>
    <xf numFmtId="0" fontId="5" fillId="0" borderId="26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5" fillId="0" borderId="30" xfId="0" applyFont="1" applyBorder="1" applyAlignment="1">
      <alignment horizontal="center" vertical="center" wrapText="1"/>
    </xf>
    <xf numFmtId="10" fontId="0" fillId="0" borderId="0" xfId="1" applyNumberFormat="1" applyFont="1"/>
    <xf numFmtId="9" fontId="0" fillId="0" borderId="0" xfId="1" applyFont="1"/>
    <xf numFmtId="0" fontId="0" fillId="7" borderId="23" xfId="0" applyFill="1" applyBorder="1"/>
    <xf numFmtId="0" fontId="0" fillId="7" borderId="23" xfId="0" applyFill="1" applyBorder="1" applyAlignment="1">
      <alignment horizontal="center"/>
    </xf>
    <xf numFmtId="0" fontId="0" fillId="5" borderId="23" xfId="0" applyFill="1" applyBorder="1"/>
    <xf numFmtId="0" fontId="5" fillId="7" borderId="23" xfId="0" applyFont="1" applyFill="1" applyBorder="1"/>
    <xf numFmtId="0" fontId="5" fillId="7" borderId="23" xfId="0" applyFont="1" applyFill="1" applyBorder="1" applyAlignment="1">
      <alignment horizontal="center"/>
    </xf>
    <xf numFmtId="0" fontId="5" fillId="6" borderId="23" xfId="0" applyFont="1" applyFill="1" applyBorder="1" applyAlignment="1">
      <alignment vertical="center"/>
    </xf>
    <xf numFmtId="0" fontId="5" fillId="6" borderId="22" xfId="0" applyFont="1" applyFill="1" applyBorder="1" applyAlignment="1">
      <alignment horizontal="center" vertical="center" wrapText="1"/>
    </xf>
    <xf numFmtId="164" fontId="0" fillId="7" borderId="23" xfId="1" applyNumberFormat="1" applyFont="1" applyFill="1" applyBorder="1" applyAlignment="1">
      <alignment horizontal="center"/>
    </xf>
    <xf numFmtId="164" fontId="0" fillId="5" borderId="23" xfId="1" applyNumberFormat="1" applyFont="1" applyFill="1" applyBorder="1" applyAlignment="1">
      <alignment horizontal="center"/>
    </xf>
    <xf numFmtId="164" fontId="5" fillId="7" borderId="23" xfId="1" applyNumberFormat="1" applyFont="1" applyFill="1" applyBorder="1" applyAlignment="1">
      <alignment horizontal="center"/>
    </xf>
    <xf numFmtId="0" fontId="0" fillId="0" borderId="0" xfId="0" applyAlignment="1">
      <alignment horizontal="center" wrapText="1"/>
    </xf>
    <xf numFmtId="0" fontId="10" fillId="9" borderId="22" xfId="0" applyFont="1" applyFill="1" applyBorder="1" applyAlignment="1">
      <alignment horizontal="center" vertical="center" wrapText="1"/>
    </xf>
    <xf numFmtId="0" fontId="10" fillId="9" borderId="23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31" xfId="0" applyFont="1" applyBorder="1" applyAlignment="1">
      <alignment vertical="center" wrapText="1" readingOrder="1"/>
    </xf>
    <xf numFmtId="0" fontId="2" fillId="5" borderId="4" xfId="0" applyFont="1" applyFill="1" applyBorder="1" applyAlignment="1">
      <alignment horizontal="center" wrapText="1" readingOrder="1"/>
    </xf>
    <xf numFmtId="164" fontId="2" fillId="5" borderId="10" xfId="1" applyNumberFormat="1" applyFont="1" applyFill="1" applyBorder="1" applyAlignment="1">
      <alignment horizontal="center" wrapText="1" readingOrder="1"/>
    </xf>
    <xf numFmtId="0" fontId="2" fillId="5" borderId="8" xfId="0" applyFont="1" applyFill="1" applyBorder="1" applyAlignment="1">
      <alignment horizontal="center" wrapText="1" readingOrder="1"/>
    </xf>
    <xf numFmtId="166" fontId="0" fillId="0" borderId="0" xfId="1" applyNumberFormat="1" applyFont="1"/>
    <xf numFmtId="0" fontId="0" fillId="5" borderId="0" xfId="0" applyFill="1"/>
    <xf numFmtId="0" fontId="0" fillId="0" borderId="20" xfId="0" applyBorder="1" applyAlignment="1">
      <alignment horizontal="center"/>
    </xf>
    <xf numFmtId="0" fontId="5" fillId="0" borderId="34" xfId="0" applyFont="1" applyBorder="1" applyAlignment="1">
      <alignment horizontal="center" vertical="center" wrapText="1"/>
    </xf>
    <xf numFmtId="2" fontId="2" fillId="5" borderId="37" xfId="0" applyNumberFormat="1" applyFont="1" applyFill="1" applyBorder="1" applyAlignment="1">
      <alignment horizontal="center" wrapText="1" readingOrder="1"/>
    </xf>
    <xf numFmtId="1" fontId="2" fillId="5" borderId="32" xfId="0" applyNumberFormat="1" applyFont="1" applyFill="1" applyBorder="1" applyAlignment="1">
      <alignment horizontal="center" wrapText="1" readingOrder="1"/>
    </xf>
    <xf numFmtId="0" fontId="11" fillId="10" borderId="4" xfId="0" applyFont="1" applyFill="1" applyBorder="1" applyAlignment="1">
      <alignment horizontal="center" vertical="center" wrapText="1" readingOrder="1"/>
    </xf>
    <xf numFmtId="0" fontId="13" fillId="0" borderId="4" xfId="0" applyFont="1" applyBorder="1" applyAlignment="1">
      <alignment horizontal="center" wrapText="1" readingOrder="1"/>
    </xf>
    <xf numFmtId="0" fontId="13" fillId="0" borderId="1" xfId="0" applyFont="1" applyBorder="1" applyAlignment="1">
      <alignment horizontal="left" vertical="center" wrapText="1" readingOrder="1"/>
    </xf>
    <xf numFmtId="0" fontId="11" fillId="0" borderId="39" xfId="0" applyFont="1" applyBorder="1" applyAlignment="1">
      <alignment horizontal="left" vertical="center" wrapText="1" readingOrder="1"/>
    </xf>
    <xf numFmtId="0" fontId="11" fillId="10" borderId="13" xfId="0" applyFont="1" applyFill="1" applyBorder="1" applyAlignment="1">
      <alignment horizontal="left" wrapText="1" readingOrder="1"/>
    </xf>
    <xf numFmtId="0" fontId="11" fillId="10" borderId="14" xfId="0" applyFont="1" applyFill="1" applyBorder="1" applyAlignment="1">
      <alignment horizontal="center" wrapText="1" readingOrder="1"/>
    </xf>
    <xf numFmtId="164" fontId="6" fillId="8" borderId="40" xfId="1" applyNumberFormat="1" applyFont="1" applyFill="1" applyBorder="1" applyAlignment="1">
      <alignment horizontal="center" wrapText="1" readingOrder="1"/>
    </xf>
    <xf numFmtId="164" fontId="13" fillId="0" borderId="10" xfId="1" applyNumberFormat="1" applyFont="1" applyBorder="1" applyAlignment="1">
      <alignment horizontal="center" wrapText="1" readingOrder="1"/>
    </xf>
    <xf numFmtId="0" fontId="14" fillId="0" borderId="1" xfId="0" applyFont="1" applyBorder="1" applyAlignment="1">
      <alignment horizontal="left" vertical="center" wrapText="1" readingOrder="1"/>
    </xf>
    <xf numFmtId="164" fontId="2" fillId="5" borderId="11" xfId="1" applyNumberFormat="1" applyFont="1" applyFill="1" applyBorder="1" applyAlignment="1">
      <alignment horizontal="center" wrapText="1" readingOrder="1"/>
    </xf>
    <xf numFmtId="2" fontId="2" fillId="5" borderId="41" xfId="0" applyNumberFormat="1" applyFont="1" applyFill="1" applyBorder="1" applyAlignment="1">
      <alignment horizontal="center" wrapText="1" readingOrder="1"/>
    </xf>
    <xf numFmtId="0" fontId="2" fillId="5" borderId="9" xfId="0" applyFont="1" applyFill="1" applyBorder="1" applyAlignment="1">
      <alignment horizontal="center" wrapText="1" readingOrder="1"/>
    </xf>
    <xf numFmtId="0" fontId="2" fillId="5" borderId="42" xfId="0" applyFont="1" applyFill="1" applyBorder="1" applyAlignment="1">
      <alignment horizontal="center" wrapText="1" readingOrder="1"/>
    </xf>
    <xf numFmtId="2" fontId="2" fillId="5" borderId="43" xfId="0" applyNumberFormat="1" applyFont="1" applyFill="1" applyBorder="1" applyAlignment="1">
      <alignment horizontal="center" wrapText="1" readingOrder="1"/>
    </xf>
    <xf numFmtId="0" fontId="2" fillId="5" borderId="44" xfId="0" applyFont="1" applyFill="1" applyBorder="1" applyAlignment="1">
      <alignment horizontal="left" vertical="center" wrapText="1" readingOrder="1"/>
    </xf>
    <xf numFmtId="0" fontId="2" fillId="0" borderId="8" xfId="0" applyFont="1" applyBorder="1" applyAlignment="1">
      <alignment horizontal="center" wrapText="1" readingOrder="1"/>
    </xf>
    <xf numFmtId="0" fontId="2" fillId="0" borderId="9" xfId="0" applyFont="1" applyBorder="1" applyAlignment="1">
      <alignment horizontal="center" wrapText="1" readingOrder="1"/>
    </xf>
    <xf numFmtId="0" fontId="1" fillId="2" borderId="47" xfId="0" applyFont="1" applyFill="1" applyBorder="1" applyAlignment="1">
      <alignment horizontal="left" wrapText="1" readingOrder="1"/>
    </xf>
    <xf numFmtId="0" fontId="1" fillId="2" borderId="48" xfId="0" applyFont="1" applyFill="1" applyBorder="1" applyAlignment="1">
      <alignment horizontal="center" wrapText="1" readingOrder="1"/>
    </xf>
    <xf numFmtId="0" fontId="1" fillId="2" borderId="49" xfId="0" applyFont="1" applyFill="1" applyBorder="1" applyAlignment="1">
      <alignment horizontal="center" wrapText="1" readingOrder="1"/>
    </xf>
    <xf numFmtId="0" fontId="1" fillId="2" borderId="50" xfId="0" applyFont="1" applyFill="1" applyBorder="1" applyAlignment="1">
      <alignment horizontal="center" wrapText="1" readingOrder="1"/>
    </xf>
    <xf numFmtId="0" fontId="1" fillId="2" borderId="50" xfId="0" applyFont="1" applyFill="1" applyBorder="1" applyAlignment="1">
      <alignment horizontal="center" vertical="center" wrapText="1" readingOrder="1"/>
    </xf>
    <xf numFmtId="0" fontId="1" fillId="2" borderId="51" xfId="0" applyFont="1" applyFill="1" applyBorder="1" applyAlignment="1">
      <alignment horizontal="center" vertical="center" wrapText="1" readingOrder="1"/>
    </xf>
    <xf numFmtId="0" fontId="2" fillId="0" borderId="45" xfId="0" applyFont="1" applyBorder="1" applyAlignment="1">
      <alignment horizontal="center" wrapText="1" readingOrder="1"/>
    </xf>
    <xf numFmtId="0" fontId="2" fillId="0" borderId="46" xfId="0" applyFont="1" applyBorder="1" applyAlignment="1">
      <alignment horizontal="center" wrapText="1" readingOrder="1"/>
    </xf>
    <xf numFmtId="0" fontId="2" fillId="5" borderId="22" xfId="0" applyFont="1" applyFill="1" applyBorder="1" applyAlignment="1">
      <alignment horizontal="left" vertical="center" wrapText="1" readingOrder="1"/>
    </xf>
    <xf numFmtId="0" fontId="2" fillId="5" borderId="23" xfId="0" applyFont="1" applyFill="1" applyBorder="1" applyAlignment="1">
      <alignment horizontal="center" wrapText="1" readingOrder="1"/>
    </xf>
    <xf numFmtId="0" fontId="2" fillId="5" borderId="20" xfId="0" applyFont="1" applyFill="1" applyBorder="1" applyAlignment="1">
      <alignment horizontal="center" wrapText="1" readingOrder="1"/>
    </xf>
    <xf numFmtId="0" fontId="2" fillId="5" borderId="23" xfId="0" applyFont="1" applyFill="1" applyBorder="1" applyAlignment="1">
      <alignment horizontal="center" vertical="center" wrapText="1" readingOrder="1"/>
    </xf>
    <xf numFmtId="164" fontId="2" fillId="5" borderId="33" xfId="1" applyNumberFormat="1" applyFont="1" applyFill="1" applyBorder="1" applyAlignment="1">
      <alignment horizontal="center" wrapText="1" readingOrder="1"/>
    </xf>
    <xf numFmtId="0" fontId="2" fillId="5" borderId="25" xfId="0" applyFont="1" applyFill="1" applyBorder="1" applyAlignment="1">
      <alignment horizontal="left" vertical="center" wrapText="1" readingOrder="1"/>
    </xf>
    <xf numFmtId="0" fontId="2" fillId="5" borderId="26" xfId="0" applyFont="1" applyFill="1" applyBorder="1" applyAlignment="1">
      <alignment horizontal="center" wrapText="1" readingOrder="1"/>
    </xf>
    <xf numFmtId="164" fontId="2" fillId="5" borderId="53" xfId="1" applyNumberFormat="1" applyFont="1" applyFill="1" applyBorder="1" applyAlignment="1">
      <alignment horizontal="center" wrapText="1" readingOrder="1"/>
    </xf>
    <xf numFmtId="0" fontId="2" fillId="5" borderId="19" xfId="0" applyFont="1" applyFill="1" applyBorder="1" applyAlignment="1">
      <alignment horizontal="left" vertical="center" wrapText="1" readingOrder="1"/>
    </xf>
    <xf numFmtId="164" fontId="2" fillId="5" borderId="54" xfId="1" applyNumberFormat="1" applyFont="1" applyFill="1" applyBorder="1" applyAlignment="1">
      <alignment horizontal="center" wrapText="1" readingOrder="1"/>
    </xf>
    <xf numFmtId="0" fontId="6" fillId="8" borderId="47" xfId="0" applyFont="1" applyFill="1" applyBorder="1" applyAlignment="1">
      <alignment horizontal="left" wrapText="1" readingOrder="1"/>
    </xf>
    <xf numFmtId="0" fontId="6" fillId="8" borderId="48" xfId="0" applyFont="1" applyFill="1" applyBorder="1" applyAlignment="1">
      <alignment horizontal="center" wrapText="1" readingOrder="1"/>
    </xf>
    <xf numFmtId="164" fontId="6" fillId="8" borderId="50" xfId="1" applyNumberFormat="1" applyFont="1" applyFill="1" applyBorder="1" applyAlignment="1">
      <alignment horizontal="center" wrapText="1" readingOrder="1"/>
    </xf>
    <xf numFmtId="0" fontId="2" fillId="5" borderId="55" xfId="0" applyFont="1" applyFill="1" applyBorder="1" applyAlignment="1">
      <alignment horizontal="left" vertical="center" wrapText="1" readingOrder="1"/>
    </xf>
    <xf numFmtId="0" fontId="2" fillId="5" borderId="56" xfId="0" applyFont="1" applyFill="1" applyBorder="1" applyAlignment="1">
      <alignment horizontal="center" wrapText="1" readingOrder="1"/>
    </xf>
    <xf numFmtId="0" fontId="2" fillId="5" borderId="57" xfId="0" applyFont="1" applyFill="1" applyBorder="1" applyAlignment="1">
      <alignment horizontal="center" wrapText="1" readingOrder="1"/>
    </xf>
    <xf numFmtId="0" fontId="2" fillId="0" borderId="58" xfId="0" applyFont="1" applyBorder="1" applyAlignment="1">
      <alignment horizontal="center" wrapText="1" readingOrder="1"/>
    </xf>
    <xf numFmtId="0" fontId="2" fillId="0" borderId="62" xfId="0" applyFont="1" applyBorder="1" applyAlignment="1">
      <alignment horizontal="center" wrapText="1" readingOrder="1"/>
    </xf>
    <xf numFmtId="0" fontId="2" fillId="0" borderId="63" xfId="0" applyFont="1" applyBorder="1" applyAlignment="1">
      <alignment horizontal="center" wrapText="1" readingOrder="1"/>
    </xf>
    <xf numFmtId="0" fontId="2" fillId="0" borderId="64" xfId="0" applyFont="1" applyBorder="1" applyAlignment="1">
      <alignment horizontal="center" wrapText="1" readingOrder="1"/>
    </xf>
    <xf numFmtId="0" fontId="1" fillId="2" borderId="65" xfId="0" applyFont="1" applyFill="1" applyBorder="1" applyAlignment="1">
      <alignment vertical="center" wrapText="1" readingOrder="1"/>
    </xf>
    <xf numFmtId="0" fontId="2" fillId="0" borderId="52" xfId="0" applyFont="1" applyBorder="1" applyAlignment="1">
      <alignment horizontal="left" wrapText="1" readingOrder="1"/>
    </xf>
    <xf numFmtId="0" fontId="2" fillId="0" borderId="66" xfId="0" applyFont="1" applyBorder="1" applyAlignment="1">
      <alignment horizontal="left" wrapText="1" readingOrder="1"/>
    </xf>
    <xf numFmtId="0" fontId="2" fillId="0" borderId="67" xfId="0" applyFont="1" applyBorder="1" applyAlignment="1">
      <alignment horizontal="left" wrapText="1" readingOrder="1"/>
    </xf>
    <xf numFmtId="1" fontId="2" fillId="5" borderId="41" xfId="0" applyNumberFormat="1" applyFont="1" applyFill="1" applyBorder="1" applyAlignment="1">
      <alignment horizontal="center" wrapText="1" readingOrder="1"/>
    </xf>
    <xf numFmtId="0" fontId="2" fillId="5" borderId="7" xfId="0" applyFont="1" applyFill="1" applyBorder="1" applyAlignment="1">
      <alignment horizontal="center" wrapText="1" readingOrder="1"/>
    </xf>
    <xf numFmtId="1" fontId="2" fillId="5" borderId="43" xfId="0" applyNumberFormat="1" applyFont="1" applyFill="1" applyBorder="1" applyAlignment="1">
      <alignment horizontal="center" wrapText="1" readingOrder="1"/>
    </xf>
    <xf numFmtId="1" fontId="2" fillId="5" borderId="37" xfId="0" applyNumberFormat="1" applyFont="1" applyFill="1" applyBorder="1" applyAlignment="1">
      <alignment horizontal="center" wrapText="1" readingOrder="1"/>
    </xf>
    <xf numFmtId="0" fontId="2" fillId="5" borderId="20" xfId="0" applyFont="1" applyFill="1" applyBorder="1" applyAlignment="1">
      <alignment horizontal="left" vertical="center" wrapText="1" readingOrder="1"/>
    </xf>
    <xf numFmtId="0" fontId="2" fillId="5" borderId="20" xfId="0" applyFont="1" applyFill="1" applyBorder="1" applyAlignment="1">
      <alignment horizontal="center" vertical="center" wrapText="1" readingOrder="1"/>
    </xf>
    <xf numFmtId="0" fontId="2" fillId="5" borderId="74" xfId="0" applyFont="1" applyFill="1" applyBorder="1" applyAlignment="1">
      <alignment horizontal="left" vertical="center" wrapText="1" readingOrder="1"/>
    </xf>
    <xf numFmtId="0" fontId="2" fillId="5" borderId="75" xfId="0" applyFont="1" applyFill="1" applyBorder="1" applyAlignment="1">
      <alignment horizontal="center" wrapText="1" readingOrder="1"/>
    </xf>
    <xf numFmtId="164" fontId="2" fillId="5" borderId="76" xfId="1" applyNumberFormat="1" applyFont="1" applyFill="1" applyBorder="1" applyAlignment="1">
      <alignment horizontal="center" wrapText="1" readingOrder="1"/>
    </xf>
    <xf numFmtId="164" fontId="2" fillId="5" borderId="77" xfId="1" applyNumberFormat="1" applyFont="1" applyFill="1" applyBorder="1" applyAlignment="1">
      <alignment horizontal="center" wrapText="1" readingOrder="1"/>
    </xf>
    <xf numFmtId="0" fontId="2" fillId="5" borderId="78" xfId="0" applyFont="1" applyFill="1" applyBorder="1" applyAlignment="1">
      <alignment horizontal="left" vertical="center" wrapText="1" readingOrder="1"/>
    </xf>
    <xf numFmtId="164" fontId="2" fillId="5" borderId="79" xfId="1" applyNumberFormat="1" applyFont="1" applyFill="1" applyBorder="1" applyAlignment="1">
      <alignment horizontal="center" wrapText="1" readingOrder="1"/>
    </xf>
    <xf numFmtId="0" fontId="2" fillId="5" borderId="80" xfId="0" applyFont="1" applyFill="1" applyBorder="1" applyAlignment="1">
      <alignment horizontal="left" vertical="center" wrapText="1" readingOrder="1"/>
    </xf>
    <xf numFmtId="0" fontId="2" fillId="5" borderId="81" xfId="0" applyFont="1" applyFill="1" applyBorder="1" applyAlignment="1">
      <alignment horizontal="left" vertical="center" wrapText="1" readingOrder="1"/>
    </xf>
    <xf numFmtId="0" fontId="2" fillId="5" borderId="82" xfId="0" applyFont="1" applyFill="1" applyBorder="1" applyAlignment="1">
      <alignment horizontal="center" wrapText="1" readingOrder="1"/>
    </xf>
    <xf numFmtId="0" fontId="2" fillId="5" borderId="82" xfId="0" applyFont="1" applyFill="1" applyBorder="1" applyAlignment="1">
      <alignment horizontal="center" vertical="center" wrapText="1" readingOrder="1"/>
    </xf>
    <xf numFmtId="164" fontId="2" fillId="5" borderId="83" xfId="1" applyNumberFormat="1" applyFont="1" applyFill="1" applyBorder="1" applyAlignment="1">
      <alignment horizontal="center" wrapText="1" readingOrder="1"/>
    </xf>
    <xf numFmtId="164" fontId="2" fillId="5" borderId="84" xfId="1" applyNumberFormat="1" applyFont="1" applyFill="1" applyBorder="1" applyAlignment="1">
      <alignment horizontal="center" wrapText="1" readingOrder="1"/>
    </xf>
    <xf numFmtId="1" fontId="2" fillId="5" borderId="86" xfId="0" applyNumberFormat="1" applyFont="1" applyFill="1" applyBorder="1" applyAlignment="1">
      <alignment horizontal="center" wrapText="1" readingOrder="1"/>
    </xf>
    <xf numFmtId="2" fontId="2" fillId="5" borderId="87" xfId="0" applyNumberFormat="1" applyFont="1" applyFill="1" applyBorder="1" applyAlignment="1">
      <alignment horizontal="center" wrapText="1" readingOrder="1"/>
    </xf>
    <xf numFmtId="1" fontId="2" fillId="5" borderId="85" xfId="0" applyNumberFormat="1" applyFont="1" applyFill="1" applyBorder="1" applyAlignment="1">
      <alignment horizontal="center" wrapText="1" readingOrder="1"/>
    </xf>
    <xf numFmtId="2" fontId="2" fillId="5" borderId="88" xfId="0" applyNumberFormat="1" applyFont="1" applyFill="1" applyBorder="1" applyAlignment="1">
      <alignment horizontal="center" wrapText="1" readingOrder="1"/>
    </xf>
    <xf numFmtId="1" fontId="2" fillId="5" borderId="89" xfId="0" applyNumberFormat="1" applyFont="1" applyFill="1" applyBorder="1" applyAlignment="1">
      <alignment horizontal="center" wrapText="1" readingOrder="1"/>
    </xf>
    <xf numFmtId="2" fontId="2" fillId="5" borderId="90" xfId="0" applyNumberFormat="1" applyFont="1" applyFill="1" applyBorder="1" applyAlignment="1">
      <alignment horizontal="center" wrapText="1" readingOrder="1"/>
    </xf>
    <xf numFmtId="1" fontId="6" fillId="8" borderId="38" xfId="0" applyNumberFormat="1" applyFont="1" applyFill="1" applyBorder="1" applyAlignment="1">
      <alignment horizontal="center" wrapText="1" readingOrder="1"/>
    </xf>
    <xf numFmtId="2" fontId="6" fillId="8" borderId="91" xfId="0" applyNumberFormat="1" applyFont="1" applyFill="1" applyBorder="1" applyAlignment="1">
      <alignment horizontal="center" wrapText="1" readingOrder="1"/>
    </xf>
    <xf numFmtId="1" fontId="2" fillId="5" borderId="93" xfId="0" applyNumberFormat="1" applyFont="1" applyFill="1" applyBorder="1" applyAlignment="1">
      <alignment horizontal="center" wrapText="1" readingOrder="1"/>
    </xf>
    <xf numFmtId="1" fontId="2" fillId="5" borderId="67" xfId="0" applyNumberFormat="1" applyFont="1" applyFill="1" applyBorder="1" applyAlignment="1">
      <alignment horizontal="center" wrapText="1" readingOrder="1"/>
    </xf>
    <xf numFmtId="1" fontId="2" fillId="5" borderId="94" xfId="0" applyNumberFormat="1" applyFont="1" applyFill="1" applyBorder="1" applyAlignment="1">
      <alignment horizontal="center" wrapText="1" readingOrder="1"/>
    </xf>
    <xf numFmtId="2" fontId="2" fillId="5" borderId="69" xfId="0" applyNumberFormat="1" applyFont="1" applyFill="1" applyBorder="1" applyAlignment="1">
      <alignment horizontal="center" wrapText="1" readingOrder="1"/>
    </xf>
    <xf numFmtId="2" fontId="2" fillId="5" borderId="70" xfId="0" applyNumberFormat="1" applyFont="1" applyFill="1" applyBorder="1" applyAlignment="1">
      <alignment horizontal="center" wrapText="1" readingOrder="1"/>
    </xf>
    <xf numFmtId="2" fontId="2" fillId="5" borderId="96" xfId="0" applyNumberFormat="1" applyFont="1" applyFill="1" applyBorder="1" applyAlignment="1">
      <alignment horizontal="center" wrapText="1" readingOrder="1"/>
    </xf>
    <xf numFmtId="1" fontId="2" fillId="5" borderId="67" xfId="0" applyNumberFormat="1" applyFont="1" applyFill="1" applyBorder="1" applyAlignment="1">
      <alignment horizontal="center" vertical="center" wrapText="1" readingOrder="1"/>
    </xf>
    <xf numFmtId="1" fontId="2" fillId="5" borderId="92" xfId="0" applyNumberFormat="1" applyFont="1" applyFill="1" applyBorder="1" applyAlignment="1">
      <alignment horizontal="center" vertical="center" wrapText="1" readingOrder="1"/>
    </xf>
    <xf numFmtId="1" fontId="2" fillId="5" borderId="95" xfId="0" applyNumberFormat="1" applyFont="1" applyFill="1" applyBorder="1" applyAlignment="1">
      <alignment horizontal="center" vertical="center" wrapText="1" readingOrder="1"/>
    </xf>
    <xf numFmtId="0" fontId="5" fillId="0" borderId="100" xfId="0" applyFont="1" applyBorder="1" applyAlignment="1">
      <alignment horizontal="center" vertical="center" wrapText="1"/>
    </xf>
    <xf numFmtId="0" fontId="5" fillId="0" borderId="101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wrapText="1" readingOrder="1"/>
    </xf>
    <xf numFmtId="0" fontId="2" fillId="0" borderId="68" xfId="0" applyFont="1" applyBorder="1" applyAlignment="1">
      <alignment horizontal="center" wrapText="1" readingOrder="1"/>
    </xf>
    <xf numFmtId="0" fontId="5" fillId="0" borderId="102" xfId="0" applyFont="1" applyBorder="1" applyAlignment="1">
      <alignment horizontal="center" vertical="center" wrapText="1"/>
    </xf>
    <xf numFmtId="0" fontId="5" fillId="0" borderId="103" xfId="0" applyFont="1" applyBorder="1" applyAlignment="1">
      <alignment horizontal="center" vertical="center" wrapText="1"/>
    </xf>
    <xf numFmtId="0" fontId="2" fillId="0" borderId="94" xfId="0" applyFont="1" applyBorder="1" applyAlignment="1">
      <alignment horizontal="left" wrapText="1" readingOrder="1"/>
    </xf>
    <xf numFmtId="0" fontId="2" fillId="0" borderId="104" xfId="0" applyFont="1" applyBorder="1" applyAlignment="1">
      <alignment horizontal="center" wrapText="1" readingOrder="1"/>
    </xf>
    <xf numFmtId="0" fontId="2" fillId="0" borderId="105" xfId="0" applyFont="1" applyBorder="1" applyAlignment="1">
      <alignment horizontal="left" wrapText="1" readingOrder="1"/>
    </xf>
    <xf numFmtId="0" fontId="5" fillId="0" borderId="106" xfId="0" applyFont="1" applyBorder="1" applyAlignment="1">
      <alignment horizontal="center" vertical="center" wrapText="1"/>
    </xf>
    <xf numFmtId="0" fontId="5" fillId="0" borderId="107" xfId="0" applyFont="1" applyBorder="1" applyAlignment="1">
      <alignment horizontal="center" vertical="center" wrapText="1"/>
    </xf>
    <xf numFmtId="0" fontId="2" fillId="0" borderId="92" xfId="0" applyFont="1" applyBorder="1" applyAlignment="1">
      <alignment horizontal="left" wrapText="1" readingOrder="1"/>
    </xf>
    <xf numFmtId="0" fontId="2" fillId="0" borderId="108" xfId="0" applyFont="1" applyBorder="1" applyAlignment="1">
      <alignment horizontal="center" wrapText="1" readingOrder="1"/>
    </xf>
    <xf numFmtId="0" fontId="5" fillId="0" borderId="109" xfId="0" applyFont="1" applyBorder="1" applyAlignment="1">
      <alignment horizontal="center" vertical="center" wrapText="1"/>
    </xf>
    <xf numFmtId="0" fontId="5" fillId="0" borderId="110" xfId="0" applyFont="1" applyBorder="1" applyAlignment="1">
      <alignment horizontal="center" vertical="center" wrapText="1"/>
    </xf>
    <xf numFmtId="0" fontId="2" fillId="5" borderId="111" xfId="0" applyFont="1" applyFill="1" applyBorder="1" applyAlignment="1">
      <alignment horizontal="left" vertical="center" wrapText="1" readingOrder="1"/>
    </xf>
    <xf numFmtId="0" fontId="5" fillId="0" borderId="112" xfId="0" applyFont="1" applyBorder="1" applyAlignment="1">
      <alignment horizontal="center" vertical="center" wrapText="1"/>
    </xf>
    <xf numFmtId="0" fontId="5" fillId="0" borderId="113" xfId="0" applyFont="1" applyBorder="1" applyAlignment="1">
      <alignment horizontal="center" vertical="center" wrapText="1"/>
    </xf>
    <xf numFmtId="0" fontId="2" fillId="0" borderId="114" xfId="0" applyFont="1" applyBorder="1" applyAlignment="1">
      <alignment horizontal="left" wrapText="1" readingOrder="1"/>
    </xf>
    <xf numFmtId="0" fontId="2" fillId="0" borderId="115" xfId="0" applyFont="1" applyBorder="1" applyAlignment="1">
      <alignment horizontal="left" wrapText="1" readingOrder="1"/>
    </xf>
    <xf numFmtId="0" fontId="2" fillId="5" borderId="116" xfId="0" applyFont="1" applyFill="1" applyBorder="1" applyAlignment="1">
      <alignment horizontal="left" vertical="center" wrapText="1" readingOrder="1"/>
    </xf>
    <xf numFmtId="0" fontId="2" fillId="0" borderId="117" xfId="0" applyFont="1" applyBorder="1" applyAlignment="1">
      <alignment horizontal="center" wrapText="1" readingOrder="1"/>
    </xf>
    <xf numFmtId="0" fontId="2" fillId="5" borderId="118" xfId="0" applyFont="1" applyFill="1" applyBorder="1" applyAlignment="1">
      <alignment horizontal="left" vertical="center" wrapText="1" readingOrder="1"/>
    </xf>
    <xf numFmtId="0" fontId="2" fillId="0" borderId="119" xfId="0" applyFont="1" applyBorder="1" applyAlignment="1">
      <alignment horizontal="center" wrapText="1" readingOrder="1"/>
    </xf>
    <xf numFmtId="0" fontId="2" fillId="0" borderId="120" xfId="0" applyFont="1" applyBorder="1" applyAlignment="1">
      <alignment horizontal="center" wrapText="1" readingOrder="1"/>
    </xf>
    <xf numFmtId="0" fontId="2" fillId="0" borderId="121" xfId="0" applyFont="1" applyBorder="1" applyAlignment="1">
      <alignment horizontal="center" wrapText="1" readingOrder="1"/>
    </xf>
    <xf numFmtId="0" fontId="2" fillId="0" borderId="27" xfId="0" applyFont="1" applyBorder="1" applyAlignment="1">
      <alignment horizontal="center" wrapText="1" readingOrder="1"/>
    </xf>
    <xf numFmtId="0" fontId="2" fillId="0" borderId="123" xfId="0" applyFont="1" applyBorder="1" applyAlignment="1">
      <alignment horizontal="center" wrapText="1" readingOrder="1"/>
    </xf>
    <xf numFmtId="0" fontId="2" fillId="0" borderId="124" xfId="0" applyFont="1" applyBorder="1" applyAlignment="1">
      <alignment horizontal="center" wrapText="1" readingOrder="1"/>
    </xf>
    <xf numFmtId="0" fontId="2" fillId="0" borderId="125" xfId="0" applyFont="1" applyBorder="1" applyAlignment="1">
      <alignment horizontal="center" wrapText="1" readingOrder="1"/>
    </xf>
    <xf numFmtId="0" fontId="2" fillId="0" borderId="126" xfId="0" applyFont="1" applyBorder="1" applyAlignment="1">
      <alignment horizontal="center" wrapText="1" readingOrder="1"/>
    </xf>
    <xf numFmtId="0" fontId="2" fillId="0" borderId="127" xfId="0" applyFont="1" applyBorder="1" applyAlignment="1">
      <alignment horizontal="center" wrapText="1" readingOrder="1"/>
    </xf>
    <xf numFmtId="0" fontId="2" fillId="0" borderId="122" xfId="0" applyFont="1" applyBorder="1" applyAlignment="1">
      <alignment horizontal="center" wrapText="1" readingOrder="1"/>
    </xf>
    <xf numFmtId="0" fontId="2" fillId="0" borderId="128" xfId="0" applyFont="1" applyBorder="1" applyAlignment="1">
      <alignment horizontal="center" wrapText="1" readingOrder="1"/>
    </xf>
    <xf numFmtId="0" fontId="2" fillId="5" borderId="82" xfId="0" applyFont="1" applyFill="1" applyBorder="1" applyAlignment="1">
      <alignment horizontal="left" vertical="center" wrapText="1" readingOrder="1"/>
    </xf>
    <xf numFmtId="2" fontId="2" fillId="5" borderId="70" xfId="0" applyNumberFormat="1" applyFont="1" applyFill="1" applyBorder="1" applyAlignment="1">
      <alignment horizontal="center" vertical="center" wrapText="1" readingOrder="1"/>
    </xf>
    <xf numFmtId="2" fontId="2" fillId="5" borderId="71" xfId="0" applyNumberFormat="1" applyFont="1" applyFill="1" applyBorder="1" applyAlignment="1">
      <alignment horizontal="center" vertical="center" wrapText="1" readingOrder="1"/>
    </xf>
    <xf numFmtId="2" fontId="2" fillId="5" borderId="97" xfId="0" applyNumberFormat="1" applyFont="1" applyFill="1" applyBorder="1" applyAlignment="1">
      <alignment horizontal="center" vertical="center" wrapText="1" readingOrder="1"/>
    </xf>
    <xf numFmtId="0" fontId="2" fillId="0" borderId="129" xfId="0" applyFont="1" applyBorder="1" applyAlignment="1">
      <alignment horizontal="center" wrapText="1" readingOrder="1"/>
    </xf>
    <xf numFmtId="0" fontId="2" fillId="0" borderId="130" xfId="0" applyFont="1" applyBorder="1" applyAlignment="1">
      <alignment horizontal="center" wrapText="1" readingOrder="1"/>
    </xf>
    <xf numFmtId="0" fontId="2" fillId="0" borderId="131" xfId="0" applyFont="1" applyBorder="1" applyAlignment="1">
      <alignment horizontal="center" wrapText="1" readingOrder="1"/>
    </xf>
    <xf numFmtId="0" fontId="2" fillId="0" borderId="132" xfId="0" applyFont="1" applyBorder="1" applyAlignment="1">
      <alignment horizontal="center" wrapText="1" readingOrder="1"/>
    </xf>
    <xf numFmtId="0" fontId="5" fillId="0" borderId="133" xfId="0" applyFont="1" applyBorder="1" applyAlignment="1">
      <alignment horizontal="center" vertical="center" wrapText="1"/>
    </xf>
    <xf numFmtId="0" fontId="5" fillId="0" borderId="134" xfId="0" applyFont="1" applyBorder="1" applyAlignment="1">
      <alignment horizontal="center" vertical="center" wrapText="1"/>
    </xf>
    <xf numFmtId="1" fontId="2" fillId="5" borderId="135" xfId="0" applyNumberFormat="1" applyFont="1" applyFill="1" applyBorder="1" applyAlignment="1">
      <alignment horizontal="center" wrapText="1" readingOrder="1"/>
    </xf>
    <xf numFmtId="0" fontId="2" fillId="0" borderId="136" xfId="0" applyFont="1" applyBorder="1" applyAlignment="1">
      <alignment horizontal="center" wrapText="1" readingOrder="1"/>
    </xf>
    <xf numFmtId="0" fontId="2" fillId="5" borderId="137" xfId="0" applyFont="1" applyFill="1" applyBorder="1" applyAlignment="1">
      <alignment horizontal="center" wrapText="1" readingOrder="1"/>
    </xf>
    <xf numFmtId="0" fontId="2" fillId="5" borderId="138" xfId="0" applyFont="1" applyFill="1" applyBorder="1" applyAlignment="1">
      <alignment horizontal="center" wrapText="1" readingOrder="1"/>
    </xf>
    <xf numFmtId="0" fontId="2" fillId="5" borderId="139" xfId="0" applyFont="1" applyFill="1" applyBorder="1" applyAlignment="1">
      <alignment horizontal="center" wrapText="1" readingOrder="1"/>
    </xf>
    <xf numFmtId="0" fontId="2" fillId="5" borderId="140" xfId="0" applyFont="1" applyFill="1" applyBorder="1" applyAlignment="1">
      <alignment horizontal="center" wrapText="1" readingOrder="1"/>
    </xf>
    <xf numFmtId="0" fontId="6" fillId="8" borderId="141" xfId="0" applyFont="1" applyFill="1" applyBorder="1" applyAlignment="1">
      <alignment horizontal="center" wrapText="1" readingOrder="1"/>
    </xf>
    <xf numFmtId="0" fontId="6" fillId="8" borderId="4" xfId="0" applyFont="1" applyFill="1" applyBorder="1" applyAlignment="1">
      <alignment horizontal="center" vertical="center" wrapText="1" readingOrder="1"/>
    </xf>
    <xf numFmtId="2" fontId="2" fillId="5" borderId="142" xfId="0" applyNumberFormat="1" applyFont="1" applyFill="1" applyBorder="1" applyAlignment="1">
      <alignment horizontal="center" wrapText="1" readingOrder="1"/>
    </xf>
    <xf numFmtId="0" fontId="2" fillId="0" borderId="143" xfId="0" applyFont="1" applyBorder="1" applyAlignment="1">
      <alignment horizontal="center" wrapText="1" readingOrder="1"/>
    </xf>
    <xf numFmtId="0" fontId="2" fillId="0" borderId="144" xfId="0" applyFont="1" applyBorder="1" applyAlignment="1">
      <alignment horizontal="center" wrapText="1" readingOrder="1"/>
    </xf>
    <xf numFmtId="0" fontId="2" fillId="5" borderId="5" xfId="0" applyFont="1" applyFill="1" applyBorder="1" applyAlignment="1">
      <alignment horizontal="center" wrapText="1" readingOrder="1"/>
    </xf>
    <xf numFmtId="164" fontId="2" fillId="5" borderId="5" xfId="1" applyNumberFormat="1" applyFont="1" applyFill="1" applyBorder="1" applyAlignment="1">
      <alignment horizontal="center" wrapText="1" readingOrder="1"/>
    </xf>
    <xf numFmtId="0" fontId="2" fillId="5" borderId="24" xfId="0" applyFont="1" applyFill="1" applyBorder="1" applyAlignment="1">
      <alignment horizontal="center" wrapText="1" readingOrder="1"/>
    </xf>
    <xf numFmtId="164" fontId="2" fillId="5" borderId="24" xfId="1" applyNumberFormat="1" applyFont="1" applyFill="1" applyBorder="1" applyAlignment="1">
      <alignment horizontal="center" wrapText="1" readingOrder="1"/>
    </xf>
    <xf numFmtId="0" fontId="2" fillId="5" borderId="145" xfId="0" applyFont="1" applyFill="1" applyBorder="1" applyAlignment="1">
      <alignment horizontal="center" wrapText="1" readingOrder="1"/>
    </xf>
    <xf numFmtId="164" fontId="2" fillId="5" borderId="145" xfId="1" applyNumberFormat="1" applyFont="1" applyFill="1" applyBorder="1" applyAlignment="1">
      <alignment horizontal="center" wrapText="1" readingOrder="1"/>
    </xf>
    <xf numFmtId="0" fontId="2" fillId="11" borderId="95" xfId="0" applyFont="1" applyFill="1" applyBorder="1" applyAlignment="1">
      <alignment horizontal="left" vertical="center" wrapText="1" readingOrder="1"/>
    </xf>
    <xf numFmtId="0" fontId="2" fillId="11" borderId="146" xfId="0" applyFont="1" applyFill="1" applyBorder="1" applyAlignment="1">
      <alignment horizontal="center" wrapText="1" readingOrder="1"/>
    </xf>
    <xf numFmtId="164" fontId="2" fillId="11" borderId="147" xfId="1" applyNumberFormat="1" applyFont="1" applyFill="1" applyBorder="1" applyAlignment="1">
      <alignment horizontal="center" wrapText="1" readingOrder="1"/>
    </xf>
    <xf numFmtId="164" fontId="2" fillId="11" borderId="148" xfId="1" applyNumberFormat="1" applyFont="1" applyFill="1" applyBorder="1" applyAlignment="1">
      <alignment horizontal="center" wrapText="1" readingOrder="1"/>
    </xf>
    <xf numFmtId="1" fontId="2" fillId="11" borderId="88" xfId="0" applyNumberFormat="1" applyFont="1" applyFill="1" applyBorder="1" applyAlignment="1">
      <alignment horizontal="center" wrapText="1" readingOrder="1"/>
    </xf>
    <xf numFmtId="2" fontId="2" fillId="11" borderId="88" xfId="0" applyNumberFormat="1" applyFont="1" applyFill="1" applyBorder="1" applyAlignment="1">
      <alignment horizontal="center" wrapText="1" readingOrder="1"/>
    </xf>
    <xf numFmtId="0" fontId="2" fillId="5" borderId="149" xfId="0" applyFont="1" applyFill="1" applyBorder="1" applyAlignment="1">
      <alignment horizontal="left" vertical="center" wrapText="1" readingOrder="1"/>
    </xf>
    <xf numFmtId="0" fontId="2" fillId="5" borderId="58" xfId="0" applyFont="1" applyFill="1" applyBorder="1" applyAlignment="1">
      <alignment horizontal="center" wrapText="1" readingOrder="1"/>
    </xf>
    <xf numFmtId="0" fontId="2" fillId="5" borderId="27" xfId="0" applyFont="1" applyFill="1" applyBorder="1" applyAlignment="1">
      <alignment horizontal="center" wrapText="1" readingOrder="1"/>
    </xf>
    <xf numFmtId="164" fontId="2" fillId="5" borderId="150" xfId="1" applyNumberFormat="1" applyFont="1" applyFill="1" applyBorder="1" applyAlignment="1">
      <alignment horizontal="center" wrapText="1" readingOrder="1"/>
    </xf>
    <xf numFmtId="1" fontId="2" fillId="5" borderId="151" xfId="0" applyNumberFormat="1" applyFont="1" applyFill="1" applyBorder="1" applyAlignment="1">
      <alignment horizontal="center" wrapText="1" readingOrder="1"/>
    </xf>
    <xf numFmtId="2" fontId="2" fillId="5" borderId="151" xfId="0" applyNumberFormat="1" applyFont="1" applyFill="1" applyBorder="1" applyAlignment="1">
      <alignment horizontal="center" wrapText="1" readingOrder="1"/>
    </xf>
    <xf numFmtId="164" fontId="2" fillId="5" borderId="152" xfId="1" applyNumberFormat="1" applyFont="1" applyFill="1" applyBorder="1" applyAlignment="1">
      <alignment horizontal="center" wrapText="1" readingOrder="1"/>
    </xf>
    <xf numFmtId="0" fontId="2" fillId="5" borderId="21" xfId="0" applyFont="1" applyFill="1" applyBorder="1" applyAlignment="1">
      <alignment horizontal="center" wrapText="1" readingOrder="1"/>
    </xf>
    <xf numFmtId="164" fontId="2" fillId="5" borderId="21" xfId="1" applyNumberFormat="1" applyFont="1" applyFill="1" applyBorder="1" applyAlignment="1">
      <alignment horizontal="center" wrapText="1" readingOrder="1"/>
    </xf>
    <xf numFmtId="0" fontId="2" fillId="5" borderId="153" xfId="0" applyFont="1" applyFill="1" applyBorder="1" applyAlignment="1">
      <alignment horizontal="center" wrapText="1" readingOrder="1"/>
    </xf>
    <xf numFmtId="0" fontId="2" fillId="5" borderId="154" xfId="0" applyFont="1" applyFill="1" applyBorder="1" applyAlignment="1">
      <alignment horizontal="center" wrapText="1" readingOrder="1"/>
    </xf>
    <xf numFmtId="164" fontId="2" fillId="5" borderId="154" xfId="1" applyNumberFormat="1" applyFont="1" applyFill="1" applyBorder="1" applyAlignment="1">
      <alignment horizontal="center" wrapText="1" readingOrder="1"/>
    </xf>
    <xf numFmtId="0" fontId="2" fillId="5" borderId="155" xfId="0" applyFont="1" applyFill="1" applyBorder="1" applyAlignment="1">
      <alignment horizontal="center" wrapText="1" readingOrder="1"/>
    </xf>
    <xf numFmtId="0" fontId="2" fillId="5" borderId="24" xfId="0" applyFont="1" applyFill="1" applyBorder="1" applyAlignment="1">
      <alignment horizontal="center" vertical="center" wrapText="1" readingOrder="1"/>
    </xf>
    <xf numFmtId="164" fontId="2" fillId="5" borderId="24" xfId="1" applyNumberFormat="1" applyFont="1" applyFill="1" applyBorder="1" applyAlignment="1">
      <alignment horizontal="center" vertical="center" wrapText="1" readingOrder="1"/>
    </xf>
    <xf numFmtId="0" fontId="2" fillId="5" borderId="156" xfId="0" applyFont="1" applyFill="1" applyBorder="1" applyAlignment="1">
      <alignment horizontal="center" wrapText="1" readingOrder="1"/>
    </xf>
    <xf numFmtId="0" fontId="2" fillId="5" borderId="157" xfId="0" applyFont="1" applyFill="1" applyBorder="1" applyAlignment="1">
      <alignment horizontal="center" vertical="center" wrapText="1" readingOrder="1"/>
    </xf>
    <xf numFmtId="164" fontId="2" fillId="5" borderId="157" xfId="1" applyNumberFormat="1" applyFont="1" applyFill="1" applyBorder="1" applyAlignment="1">
      <alignment horizontal="center" vertical="center" wrapText="1" readingOrder="1"/>
    </xf>
    <xf numFmtId="0" fontId="2" fillId="5" borderId="21" xfId="0" applyFont="1" applyFill="1" applyBorder="1" applyAlignment="1">
      <alignment horizontal="center" vertical="center" wrapText="1" readingOrder="1"/>
    </xf>
    <xf numFmtId="164" fontId="2" fillId="5" borderId="21" xfId="1" applyNumberFormat="1" applyFont="1" applyFill="1" applyBorder="1" applyAlignment="1">
      <alignment horizontal="center" vertical="center" wrapText="1" readingOrder="1"/>
    </xf>
    <xf numFmtId="0" fontId="6" fillId="8" borderId="50" xfId="0" applyFont="1" applyFill="1" applyBorder="1" applyAlignment="1">
      <alignment horizontal="center" wrapText="1" readingOrder="1"/>
    </xf>
    <xf numFmtId="0" fontId="2" fillId="5" borderId="158" xfId="0" applyFont="1" applyFill="1" applyBorder="1" applyAlignment="1">
      <alignment horizontal="center" wrapText="1" readingOrder="1"/>
    </xf>
    <xf numFmtId="0" fontId="2" fillId="11" borderId="159" xfId="0" applyFont="1" applyFill="1" applyBorder="1" applyAlignment="1">
      <alignment horizontal="center" wrapText="1" readingOrder="1"/>
    </xf>
    <xf numFmtId="0" fontId="2" fillId="11" borderId="160" xfId="0" applyFont="1" applyFill="1" applyBorder="1" applyAlignment="1">
      <alignment horizontal="left" vertical="center" wrapText="1" readingOrder="1"/>
    </xf>
    <xf numFmtId="164" fontId="2" fillId="11" borderId="141" xfId="1" applyNumberFormat="1" applyFont="1" applyFill="1" applyBorder="1" applyAlignment="1">
      <alignment horizontal="center" wrapText="1" readingOrder="1"/>
    </xf>
    <xf numFmtId="164" fontId="2" fillId="11" borderId="161" xfId="1" applyNumberFormat="1" applyFont="1" applyFill="1" applyBorder="1" applyAlignment="1">
      <alignment horizontal="center" wrapText="1" readingOrder="1"/>
    </xf>
    <xf numFmtId="1" fontId="2" fillId="11" borderId="162" xfId="0" applyNumberFormat="1" applyFont="1" applyFill="1" applyBorder="1" applyAlignment="1">
      <alignment horizontal="center" wrapText="1" readingOrder="1"/>
    </xf>
    <xf numFmtId="2" fontId="2" fillId="11" borderId="162" xfId="0" applyNumberFormat="1" applyFont="1" applyFill="1" applyBorder="1" applyAlignment="1">
      <alignment horizontal="center" wrapText="1" readingOrder="1"/>
    </xf>
    <xf numFmtId="0" fontId="2" fillId="5" borderId="163" xfId="0" applyFont="1" applyFill="1" applyBorder="1" applyAlignment="1">
      <alignment horizontal="left" vertical="center" wrapText="1" readingOrder="1"/>
    </xf>
    <xf numFmtId="0" fontId="2" fillId="5" borderId="163" xfId="0" applyFont="1" applyFill="1" applyBorder="1" applyAlignment="1">
      <alignment horizontal="center" wrapText="1" readingOrder="1"/>
    </xf>
    <xf numFmtId="0" fontId="2" fillId="5" borderId="163" xfId="0" applyFont="1" applyFill="1" applyBorder="1" applyAlignment="1">
      <alignment horizontal="center" vertical="center" wrapText="1" readingOrder="1"/>
    </xf>
    <xf numFmtId="164" fontId="2" fillId="5" borderId="164" xfId="1" applyNumberFormat="1" applyFont="1" applyFill="1" applyBorder="1" applyAlignment="1">
      <alignment horizontal="center" wrapText="1" readingOrder="1"/>
    </xf>
    <xf numFmtId="1" fontId="2" fillId="5" borderId="105" xfId="0" applyNumberFormat="1" applyFont="1" applyFill="1" applyBorder="1" applyAlignment="1">
      <alignment horizontal="center" vertical="center" wrapText="1" readingOrder="1"/>
    </xf>
    <xf numFmtId="2" fontId="2" fillId="5" borderId="18" xfId="0" applyNumberFormat="1" applyFont="1" applyFill="1" applyBorder="1" applyAlignment="1">
      <alignment horizontal="center" vertical="center" wrapText="1" readingOrder="1"/>
    </xf>
    <xf numFmtId="0" fontId="2" fillId="5" borderId="165" xfId="0" applyFont="1" applyFill="1" applyBorder="1" applyAlignment="1">
      <alignment horizontal="center" vertical="center" wrapText="1" readingOrder="1"/>
    </xf>
    <xf numFmtId="164" fontId="2" fillId="5" borderId="165" xfId="1" applyNumberFormat="1" applyFont="1" applyFill="1" applyBorder="1" applyAlignment="1">
      <alignment horizontal="center" vertical="center" wrapText="1" readingOrder="1"/>
    </xf>
    <xf numFmtId="0" fontId="2" fillId="0" borderId="167" xfId="0" applyFont="1" applyBorder="1" applyAlignment="1">
      <alignment horizontal="center" wrapText="1" readingOrder="1"/>
    </xf>
    <xf numFmtId="0" fontId="15" fillId="5" borderId="22" xfId="0" applyFont="1" applyFill="1" applyBorder="1" applyAlignment="1">
      <alignment horizontal="left" vertical="center" wrapText="1" readingOrder="1"/>
    </xf>
    <xf numFmtId="0" fontId="16" fillId="0" borderId="0" xfId="0" applyFont="1" applyAlignment="1">
      <alignment horizontal="left" readingOrder="1"/>
    </xf>
    <xf numFmtId="0" fontId="6" fillId="8" borderId="8" xfId="0" applyFont="1" applyFill="1" applyBorder="1" applyAlignment="1">
      <alignment horizontal="center" vertical="center" wrapText="1" readingOrder="1"/>
    </xf>
    <xf numFmtId="164" fontId="2" fillId="5" borderId="12" xfId="1" applyNumberFormat="1" applyFont="1" applyFill="1" applyBorder="1" applyAlignment="1">
      <alignment horizontal="center" wrapText="1" readingOrder="1"/>
    </xf>
    <xf numFmtId="0" fontId="2" fillId="5" borderId="57" xfId="0" applyFont="1" applyFill="1" applyBorder="1" applyAlignment="1">
      <alignment horizontal="left" vertical="center" wrapText="1" readingOrder="1"/>
    </xf>
    <xf numFmtId="164" fontId="2" fillId="5" borderId="170" xfId="1" applyNumberFormat="1" applyFont="1" applyFill="1" applyBorder="1" applyAlignment="1">
      <alignment horizontal="center" wrapText="1" readingOrder="1"/>
    </xf>
    <xf numFmtId="1" fontId="2" fillId="5" borderId="171" xfId="0" applyNumberFormat="1" applyFont="1" applyFill="1" applyBorder="1" applyAlignment="1">
      <alignment horizontal="center" wrapText="1" readingOrder="1"/>
    </xf>
    <xf numFmtId="164" fontId="2" fillId="5" borderId="172" xfId="1" applyNumberFormat="1" applyFont="1" applyFill="1" applyBorder="1" applyAlignment="1">
      <alignment horizontal="center" wrapText="1" readingOrder="1"/>
    </xf>
    <xf numFmtId="1" fontId="2" fillId="5" borderId="173" xfId="0" applyNumberFormat="1" applyFont="1" applyFill="1" applyBorder="1" applyAlignment="1">
      <alignment horizontal="center" wrapText="1" readingOrder="1"/>
    </xf>
    <xf numFmtId="165" fontId="1" fillId="2" borderId="8" xfId="0" applyNumberFormat="1" applyFont="1" applyFill="1" applyBorder="1" applyAlignment="1">
      <alignment horizontal="center" vertical="center" wrapText="1" readingOrder="1"/>
    </xf>
    <xf numFmtId="0" fontId="2" fillId="0" borderId="0" xfId="0" applyFont="1" applyAlignment="1">
      <alignment horizontal="left" wrapText="1" readingOrder="1"/>
    </xf>
    <xf numFmtId="0" fontId="5" fillId="0" borderId="174" xfId="0" applyFont="1" applyBorder="1" applyAlignment="1">
      <alignment horizontal="center" vertical="center" wrapText="1"/>
    </xf>
    <xf numFmtId="0" fontId="5" fillId="0" borderId="175" xfId="0" applyFont="1" applyBorder="1" applyAlignment="1">
      <alignment horizontal="center" vertical="center" wrapText="1"/>
    </xf>
    <xf numFmtId="0" fontId="2" fillId="5" borderId="178" xfId="0" applyFont="1" applyFill="1" applyBorder="1" applyAlignment="1">
      <alignment horizontal="center" vertical="center" wrapText="1" readingOrder="1"/>
    </xf>
    <xf numFmtId="0" fontId="2" fillId="5" borderId="176" xfId="0" applyFont="1" applyFill="1" applyBorder="1" applyAlignment="1">
      <alignment horizontal="center" vertical="center" wrapText="1" readingOrder="1"/>
    </xf>
    <xf numFmtId="0" fontId="2" fillId="5" borderId="177" xfId="0" applyFont="1" applyFill="1" applyBorder="1" applyAlignment="1">
      <alignment horizontal="center" vertical="center" wrapText="1" readingOrder="1"/>
    </xf>
    <xf numFmtId="0" fontId="2" fillId="5" borderId="181" xfId="0" applyFont="1" applyFill="1" applyBorder="1" applyAlignment="1">
      <alignment horizontal="center" vertical="center" wrapText="1" readingOrder="1"/>
    </xf>
    <xf numFmtId="0" fontId="2" fillId="5" borderId="63" xfId="0" applyFont="1" applyFill="1" applyBorder="1" applyAlignment="1">
      <alignment horizontal="center" vertical="center" wrapText="1" readingOrder="1"/>
    </xf>
    <xf numFmtId="0" fontId="2" fillId="5" borderId="124" xfId="0" applyFont="1" applyFill="1" applyBorder="1" applyAlignment="1">
      <alignment horizontal="center" vertical="center" wrapText="1" readingOrder="1"/>
    </xf>
    <xf numFmtId="0" fontId="17" fillId="5" borderId="82" xfId="0" applyFont="1" applyFill="1" applyBorder="1" applyAlignment="1">
      <alignment horizontal="left" vertical="center" wrapText="1" readingOrder="1"/>
    </xf>
    <xf numFmtId="0" fontId="2" fillId="5" borderId="179" xfId="0" applyFont="1" applyFill="1" applyBorder="1" applyAlignment="1">
      <alignment vertical="center" wrapText="1" readingOrder="1"/>
    </xf>
    <xf numFmtId="0" fontId="2" fillId="5" borderId="180" xfId="0" applyFont="1" applyFill="1" applyBorder="1" applyAlignment="1">
      <alignment vertical="center" wrapText="1" readingOrder="1"/>
    </xf>
    <xf numFmtId="1" fontId="2" fillId="5" borderId="90" xfId="0" applyNumberFormat="1" applyFont="1" applyFill="1" applyBorder="1" applyAlignment="1">
      <alignment horizontal="center" wrapText="1" readingOrder="1"/>
    </xf>
    <xf numFmtId="0" fontId="2" fillId="5" borderId="182" xfId="1" applyNumberFormat="1" applyFont="1" applyFill="1" applyBorder="1" applyAlignment="1">
      <alignment horizontal="center" wrapText="1" readingOrder="1"/>
    </xf>
    <xf numFmtId="0" fontId="2" fillId="5" borderId="152" xfId="1" applyNumberFormat="1" applyFont="1" applyFill="1" applyBorder="1" applyAlignment="1">
      <alignment horizontal="center" wrapText="1" readingOrder="1"/>
    </xf>
    <xf numFmtId="164" fontId="2" fillId="5" borderId="42" xfId="1" applyNumberFormat="1" applyFont="1" applyFill="1" applyBorder="1" applyAlignment="1">
      <alignment horizontal="center" wrapText="1" readingOrder="1"/>
    </xf>
    <xf numFmtId="164" fontId="2" fillId="5" borderId="56" xfId="1" applyNumberFormat="1" applyFont="1" applyFill="1" applyBorder="1" applyAlignment="1">
      <alignment horizontal="center" wrapText="1" readingOrder="1"/>
    </xf>
    <xf numFmtId="164" fontId="2" fillId="5" borderId="43" xfId="1" applyNumberFormat="1" applyFont="1" applyFill="1" applyBorder="1" applyAlignment="1">
      <alignment horizontal="center" wrapText="1" readingOrder="1"/>
    </xf>
    <xf numFmtId="164" fontId="2" fillId="5" borderId="90" xfId="1" applyNumberFormat="1" applyFont="1" applyFill="1" applyBorder="1" applyAlignment="1">
      <alignment horizontal="center" wrapText="1" readingOrder="1"/>
    </xf>
    <xf numFmtId="9" fontId="2" fillId="5" borderId="27" xfId="1" applyFont="1" applyFill="1" applyBorder="1" applyAlignment="1">
      <alignment horizontal="center" wrapText="1" readingOrder="1"/>
    </xf>
    <xf numFmtId="0" fontId="0" fillId="0" borderId="0" xfId="0" applyAlignment="1">
      <alignment horizontal="center" vertical="center" wrapText="1"/>
    </xf>
    <xf numFmtId="0" fontId="2" fillId="5" borderId="183" xfId="0" applyFont="1" applyFill="1" applyBorder="1" applyAlignment="1">
      <alignment horizontal="center" wrapText="1" readingOrder="1"/>
    </xf>
    <xf numFmtId="0" fontId="2" fillId="5" borderId="184" xfId="0" applyFont="1" applyFill="1" applyBorder="1" applyAlignment="1">
      <alignment horizontal="center" wrapText="1" readingOrder="1"/>
    </xf>
    <xf numFmtId="0" fontId="2" fillId="5" borderId="176" xfId="0" applyFont="1" applyFill="1" applyBorder="1" applyAlignment="1">
      <alignment horizontal="center" wrapText="1" readingOrder="1"/>
    </xf>
    <xf numFmtId="164" fontId="2" fillId="5" borderId="185" xfId="1" applyNumberFormat="1" applyFont="1" applyFill="1" applyBorder="1" applyAlignment="1">
      <alignment horizontal="center" wrapText="1" readingOrder="1"/>
    </xf>
    <xf numFmtId="1" fontId="2" fillId="5" borderId="186" xfId="0" applyNumberFormat="1" applyFont="1" applyFill="1" applyBorder="1" applyAlignment="1">
      <alignment horizontal="center" wrapText="1" readingOrder="1"/>
    </xf>
    <xf numFmtId="2" fontId="2" fillId="5" borderId="187" xfId="0" applyNumberFormat="1" applyFont="1" applyFill="1" applyBorder="1" applyAlignment="1">
      <alignment horizontal="center" wrapText="1" readingOrder="1"/>
    </xf>
    <xf numFmtId="0" fontId="2" fillId="5" borderId="129" xfId="0" applyFont="1" applyFill="1" applyBorder="1" applyAlignment="1">
      <alignment horizontal="center" wrapText="1" readingOrder="1"/>
    </xf>
    <xf numFmtId="0" fontId="2" fillId="5" borderId="188" xfId="0" applyFont="1" applyFill="1" applyBorder="1" applyAlignment="1">
      <alignment horizontal="center" wrapText="1" readingOrder="1"/>
    </xf>
    <xf numFmtId="0" fontId="2" fillId="5" borderId="62" xfId="0" applyFont="1" applyFill="1" applyBorder="1" applyAlignment="1">
      <alignment horizontal="center" wrapText="1" readingOrder="1"/>
    </xf>
    <xf numFmtId="164" fontId="2" fillId="5" borderId="189" xfId="1" applyNumberFormat="1" applyFont="1" applyFill="1" applyBorder="1" applyAlignment="1">
      <alignment horizontal="center" wrapText="1" readingOrder="1"/>
    </xf>
    <xf numFmtId="1" fontId="2" fillId="5" borderId="190" xfId="0" applyNumberFormat="1" applyFont="1" applyFill="1" applyBorder="1" applyAlignment="1">
      <alignment horizontal="center" wrapText="1" readingOrder="1"/>
    </xf>
    <xf numFmtId="0" fontId="2" fillId="5" borderId="191" xfId="0" applyFont="1" applyFill="1" applyBorder="1" applyAlignment="1">
      <alignment horizontal="center" wrapText="1" readingOrder="1"/>
    </xf>
    <xf numFmtId="1" fontId="2" fillId="5" borderId="87" xfId="0" applyNumberFormat="1" applyFont="1" applyFill="1" applyBorder="1" applyAlignment="1">
      <alignment horizontal="center" wrapText="1" readingOrder="1"/>
    </xf>
    <xf numFmtId="0" fontId="2" fillId="5" borderId="192" xfId="0" applyFont="1" applyFill="1" applyBorder="1" applyAlignment="1">
      <alignment horizontal="center" wrapText="1" readingOrder="1"/>
    </xf>
    <xf numFmtId="0" fontId="2" fillId="5" borderId="146" xfId="0" applyFont="1" applyFill="1" applyBorder="1" applyAlignment="1">
      <alignment horizontal="center" wrapText="1" readingOrder="1"/>
    </xf>
    <xf numFmtId="0" fontId="2" fillId="5" borderId="147" xfId="0" applyFont="1" applyFill="1" applyBorder="1" applyAlignment="1">
      <alignment horizontal="center" wrapText="1" readingOrder="1"/>
    </xf>
    <xf numFmtId="0" fontId="2" fillId="5" borderId="193" xfId="0" applyFont="1" applyFill="1" applyBorder="1" applyAlignment="1">
      <alignment horizontal="center" wrapText="1" readingOrder="1"/>
    </xf>
    <xf numFmtId="0" fontId="2" fillId="5" borderId="57" xfId="0" applyFont="1" applyFill="1" applyBorder="1" applyAlignment="1">
      <alignment horizontal="center" vertical="center" wrapText="1" readingOrder="1"/>
    </xf>
    <xf numFmtId="0" fontId="2" fillId="5" borderId="194" xfId="0" applyFont="1" applyFill="1" applyBorder="1" applyAlignment="1">
      <alignment horizontal="center" wrapText="1" readingOrder="1"/>
    </xf>
    <xf numFmtId="0" fontId="2" fillId="5" borderId="22" xfId="0" applyFont="1" applyFill="1" applyBorder="1" applyAlignment="1">
      <alignment horizontal="center" wrapText="1" readingOrder="1"/>
    </xf>
    <xf numFmtId="0" fontId="2" fillId="5" borderId="195" xfId="0" applyFont="1" applyFill="1" applyBorder="1" applyAlignment="1">
      <alignment horizontal="center" wrapText="1" readingOrder="1"/>
    </xf>
    <xf numFmtId="0" fontId="2" fillId="5" borderId="196" xfId="0" applyFont="1" applyFill="1" applyBorder="1" applyAlignment="1">
      <alignment horizontal="center" wrapText="1" readingOrder="1"/>
    </xf>
    <xf numFmtId="164" fontId="2" fillId="5" borderId="198" xfId="1" applyNumberFormat="1" applyFont="1" applyFill="1" applyBorder="1" applyAlignment="1">
      <alignment horizontal="center" wrapText="1" readingOrder="1"/>
    </xf>
    <xf numFmtId="1" fontId="2" fillId="5" borderId="199" xfId="0" applyNumberFormat="1" applyFont="1" applyFill="1" applyBorder="1" applyAlignment="1">
      <alignment horizontal="center" wrapText="1" readingOrder="1"/>
    </xf>
    <xf numFmtId="2" fontId="2" fillId="5" borderId="39" xfId="0" applyNumberFormat="1" applyFont="1" applyFill="1" applyBorder="1" applyAlignment="1">
      <alignment horizontal="center" wrapText="1" readingOrder="1"/>
    </xf>
    <xf numFmtId="0" fontId="2" fillId="5" borderId="143" xfId="1" applyNumberFormat="1" applyFont="1" applyFill="1" applyBorder="1" applyAlignment="1">
      <alignment horizontal="center" wrapText="1" readingOrder="1"/>
    </xf>
    <xf numFmtId="164" fontId="2" fillId="5" borderId="58" xfId="1" applyNumberFormat="1" applyFont="1" applyFill="1" applyBorder="1" applyAlignment="1">
      <alignment horizontal="center" wrapText="1" readingOrder="1"/>
    </xf>
    <xf numFmtId="164" fontId="2" fillId="5" borderId="39" xfId="1" applyNumberFormat="1" applyFont="1" applyFill="1" applyBorder="1" applyAlignment="1">
      <alignment horizontal="center" wrapText="1" readingOrder="1"/>
    </xf>
    <xf numFmtId="1" fontId="2" fillId="5" borderId="39" xfId="0" applyNumberFormat="1" applyFont="1" applyFill="1" applyBorder="1" applyAlignment="1">
      <alignment horizontal="center" wrapText="1" readingOrder="1"/>
    </xf>
    <xf numFmtId="164" fontId="2" fillId="5" borderId="200" xfId="1" applyNumberFormat="1" applyFont="1" applyFill="1" applyBorder="1" applyAlignment="1">
      <alignment horizontal="center" wrapText="1" readingOrder="1"/>
    </xf>
    <xf numFmtId="164" fontId="2" fillId="5" borderId="68" xfId="1" applyNumberFormat="1" applyFont="1" applyFill="1" applyBorder="1" applyAlignment="1">
      <alignment horizontal="center" wrapText="1" readingOrder="1"/>
    </xf>
    <xf numFmtId="0" fontId="2" fillId="5" borderId="201" xfId="0" applyFont="1" applyFill="1" applyBorder="1" applyAlignment="1">
      <alignment horizontal="center" wrapText="1" readingOrder="1"/>
    </xf>
    <xf numFmtId="0" fontId="2" fillId="5" borderId="149" xfId="0" applyFont="1" applyFill="1" applyBorder="1" applyAlignment="1">
      <alignment vertical="center" wrapText="1" readingOrder="1"/>
    </xf>
    <xf numFmtId="0" fontId="2" fillId="5" borderId="58" xfId="0" applyFont="1" applyFill="1" applyBorder="1" applyAlignment="1">
      <alignment horizontal="center" vertical="center" wrapText="1" readingOrder="1"/>
    </xf>
    <xf numFmtId="0" fontId="2" fillId="5" borderId="143" xfId="0" applyFont="1" applyFill="1" applyBorder="1" applyAlignment="1">
      <alignment horizontal="center" vertical="center" wrapText="1" readingOrder="1"/>
    </xf>
    <xf numFmtId="0" fontId="2" fillId="5" borderId="144" xfId="0" applyFont="1" applyFill="1" applyBorder="1" applyAlignment="1">
      <alignment horizontal="center" vertical="center" wrapText="1" readingOrder="1"/>
    </xf>
    <xf numFmtId="0" fontId="0" fillId="0" borderId="0" xfId="0" applyAlignment="1">
      <alignment horizontal="center" vertical="center" wrapText="1"/>
    </xf>
    <xf numFmtId="0" fontId="6" fillId="8" borderId="4" xfId="0" applyFont="1" applyFill="1" applyBorder="1" applyAlignment="1">
      <alignment horizontal="center" vertical="center" wrapText="1" readingOrder="1"/>
    </xf>
    <xf numFmtId="0" fontId="6" fillId="8" borderId="8" xfId="0" applyFont="1" applyFill="1" applyBorder="1" applyAlignment="1">
      <alignment horizontal="center" vertical="center" wrapText="1" readingOrder="1"/>
    </xf>
    <xf numFmtId="0" fontId="6" fillId="8" borderId="10" xfId="0" applyFont="1" applyFill="1" applyBorder="1" applyAlignment="1">
      <alignment horizontal="center" vertical="center" wrapText="1" readingOrder="1"/>
    </xf>
    <xf numFmtId="0" fontId="6" fillId="8" borderId="11" xfId="0" applyFont="1" applyFill="1" applyBorder="1" applyAlignment="1">
      <alignment horizontal="center" vertical="center" wrapText="1" readingOrder="1"/>
    </xf>
    <xf numFmtId="0" fontId="1" fillId="5" borderId="72" xfId="0" applyFont="1" applyFill="1" applyBorder="1" applyAlignment="1">
      <alignment horizontal="left" vertical="center" wrapText="1" readingOrder="1"/>
    </xf>
    <xf numFmtId="0" fontId="1" fillId="5" borderId="105" xfId="0" applyFont="1" applyFill="1" applyBorder="1" applyAlignment="1">
      <alignment horizontal="left" vertical="center" wrapText="1" readingOrder="1"/>
    </xf>
    <xf numFmtId="0" fontId="1" fillId="5" borderId="73" xfId="0" applyFont="1" applyFill="1" applyBorder="1" applyAlignment="1">
      <alignment horizontal="left" vertical="center" wrapText="1" readingOrder="1"/>
    </xf>
    <xf numFmtId="0" fontId="1" fillId="5" borderId="16" xfId="0" applyFont="1" applyFill="1" applyBorder="1" applyAlignment="1">
      <alignment horizontal="left" vertical="center" wrapText="1" readingOrder="1"/>
    </xf>
    <xf numFmtId="0" fontId="1" fillId="5" borderId="18" xfId="0" applyFont="1" applyFill="1" applyBorder="1" applyAlignment="1">
      <alignment horizontal="left" vertical="center" wrapText="1" readingOrder="1"/>
    </xf>
    <xf numFmtId="0" fontId="1" fillId="5" borderId="17" xfId="0" applyFont="1" applyFill="1" applyBorder="1" applyAlignment="1">
      <alignment horizontal="left" vertical="center" wrapText="1" readingOrder="1"/>
    </xf>
    <xf numFmtId="0" fontId="6" fillId="8" borderId="1" xfId="0" applyFont="1" applyFill="1" applyBorder="1" applyAlignment="1">
      <alignment horizontal="center" vertical="center" wrapText="1" readingOrder="1"/>
    </xf>
    <xf numFmtId="0" fontId="6" fillId="8" borderId="2" xfId="0" applyFont="1" applyFill="1" applyBorder="1" applyAlignment="1">
      <alignment horizontal="center" vertical="center" wrapText="1" readingOrder="1"/>
    </xf>
    <xf numFmtId="0" fontId="1" fillId="5" borderId="16" xfId="0" applyFont="1" applyFill="1" applyBorder="1" applyAlignment="1">
      <alignment horizontal="left" vertical="top" wrapText="1" readingOrder="1"/>
    </xf>
    <xf numFmtId="0" fontId="1" fillId="5" borderId="18" xfId="0" applyFont="1" applyFill="1" applyBorder="1" applyAlignment="1">
      <alignment horizontal="left" vertical="top" wrapText="1" readingOrder="1"/>
    </xf>
    <xf numFmtId="0" fontId="1" fillId="5" borderId="17" xfId="0" applyFont="1" applyFill="1" applyBorder="1" applyAlignment="1">
      <alignment horizontal="left" vertical="top" wrapText="1" readingOrder="1"/>
    </xf>
    <xf numFmtId="0" fontId="1" fillId="5" borderId="69" xfId="0" applyFont="1" applyFill="1" applyBorder="1" applyAlignment="1">
      <alignment horizontal="left" vertical="center" wrapText="1" readingOrder="1"/>
    </xf>
    <xf numFmtId="0" fontId="1" fillId="5" borderId="70" xfId="0" applyFont="1" applyFill="1" applyBorder="1" applyAlignment="1">
      <alignment horizontal="left" vertical="center" wrapText="1" readingOrder="1"/>
    </xf>
    <xf numFmtId="0" fontId="1" fillId="5" borderId="96" xfId="0" applyFont="1" applyFill="1" applyBorder="1" applyAlignment="1">
      <alignment horizontal="left" vertical="center" wrapText="1" readingOrder="1"/>
    </xf>
    <xf numFmtId="0" fontId="1" fillId="5" borderId="71" xfId="0" applyFont="1" applyFill="1" applyBorder="1" applyAlignment="1">
      <alignment horizontal="left" vertical="center" wrapText="1" readingOrder="1"/>
    </xf>
    <xf numFmtId="0" fontId="2" fillId="5" borderId="168" xfId="0" applyFont="1" applyFill="1" applyBorder="1" applyAlignment="1">
      <alignment horizontal="left" vertical="center" wrapText="1" readingOrder="1"/>
    </xf>
    <xf numFmtId="0" fontId="2" fillId="5" borderId="197" xfId="0" applyFont="1" applyFill="1" applyBorder="1" applyAlignment="1">
      <alignment horizontal="left" vertical="center" wrapText="1" readingOrder="1"/>
    </xf>
    <xf numFmtId="0" fontId="2" fillId="5" borderId="169" xfId="0" applyFont="1" applyFill="1" applyBorder="1" applyAlignment="1">
      <alignment horizontal="left" vertical="center" wrapText="1" readingOrder="1"/>
    </xf>
    <xf numFmtId="165" fontId="1" fillId="2" borderId="33" xfId="0" applyNumberFormat="1" applyFont="1" applyFill="1" applyBorder="1" applyAlignment="1">
      <alignment horizontal="center" vertical="center" wrapText="1" readingOrder="1"/>
    </xf>
    <xf numFmtId="165" fontId="1" fillId="2" borderId="53" xfId="0" applyNumberFormat="1" applyFont="1" applyFill="1" applyBorder="1" applyAlignment="1">
      <alignment horizontal="center" vertical="center" wrapText="1" readingOrder="1"/>
    </xf>
    <xf numFmtId="0" fontId="1" fillId="2" borderId="27" xfId="0" applyFont="1" applyFill="1" applyBorder="1" applyAlignment="1">
      <alignment horizontal="center" vertical="center" wrapText="1" readingOrder="1"/>
    </xf>
    <xf numFmtId="0" fontId="1" fillId="2" borderId="28" xfId="0" applyFont="1" applyFill="1" applyBorder="1" applyAlignment="1">
      <alignment horizontal="center" vertical="center" wrapText="1" readingOrder="1"/>
    </xf>
    <xf numFmtId="0" fontId="1" fillId="2" borderId="29" xfId="0" applyFont="1" applyFill="1" applyBorder="1" applyAlignment="1">
      <alignment horizontal="center" vertical="center" wrapText="1" readingOrder="1"/>
    </xf>
    <xf numFmtId="0" fontId="1" fillId="4" borderId="98" xfId="0" applyFont="1" applyFill="1" applyBorder="1" applyAlignment="1">
      <alignment horizontal="left" vertical="center" wrapText="1" readingOrder="1"/>
    </xf>
    <xf numFmtId="0" fontId="1" fillId="4" borderId="166" xfId="0" applyFont="1" applyFill="1" applyBorder="1" applyAlignment="1">
      <alignment horizontal="left" vertical="center" wrapText="1" readingOrder="1"/>
    </xf>
    <xf numFmtId="0" fontId="1" fillId="4" borderId="99" xfId="0" applyFont="1" applyFill="1" applyBorder="1" applyAlignment="1">
      <alignment horizontal="left" vertical="center" wrapText="1" readingOrder="1"/>
    </xf>
    <xf numFmtId="0" fontId="1" fillId="4" borderId="61" xfId="0" applyFont="1" applyFill="1" applyBorder="1" applyAlignment="1">
      <alignment horizontal="left" vertical="center" wrapText="1" readingOrder="1"/>
    </xf>
    <xf numFmtId="0" fontId="1" fillId="4" borderId="59" xfId="0" applyFont="1" applyFill="1" applyBorder="1" applyAlignment="1">
      <alignment horizontal="left" vertical="center" wrapText="1" readingOrder="1"/>
    </xf>
    <xf numFmtId="0" fontId="1" fillId="4" borderId="60" xfId="0" applyFont="1" applyFill="1" applyBorder="1" applyAlignment="1">
      <alignment horizontal="left" vertical="center" wrapText="1" readingOrder="1"/>
    </xf>
    <xf numFmtId="0" fontId="1" fillId="4" borderId="35" xfId="0" applyFont="1" applyFill="1" applyBorder="1" applyAlignment="1">
      <alignment horizontal="left" vertical="center" wrapText="1" readingOrder="1"/>
    </xf>
    <xf numFmtId="0" fontId="1" fillId="4" borderId="18" xfId="0" applyFont="1" applyFill="1" applyBorder="1" applyAlignment="1">
      <alignment horizontal="left" vertical="center" wrapText="1" readingOrder="1"/>
    </xf>
    <xf numFmtId="0" fontId="1" fillId="4" borderId="36" xfId="0" applyFont="1" applyFill="1" applyBorder="1" applyAlignment="1">
      <alignment horizontal="left" vertical="center" wrapText="1" readingOrder="1"/>
    </xf>
    <xf numFmtId="165" fontId="1" fillId="2" borderId="23" xfId="0" applyNumberFormat="1" applyFont="1" applyFill="1" applyBorder="1" applyAlignment="1">
      <alignment horizontal="center" vertical="center" wrapText="1" readingOrder="1"/>
    </xf>
    <xf numFmtId="165" fontId="1" fillId="2" borderId="26" xfId="0" applyNumberFormat="1" applyFont="1" applyFill="1" applyBorder="1" applyAlignment="1">
      <alignment horizontal="center" vertical="center" wrapText="1" readingOrder="1"/>
    </xf>
    <xf numFmtId="0" fontId="1" fillId="4" borderId="16" xfId="0" applyFont="1" applyFill="1" applyBorder="1" applyAlignment="1">
      <alignment horizontal="left" vertical="center" wrapText="1" readingOrder="1"/>
    </xf>
    <xf numFmtId="0" fontId="6" fillId="8" borderId="9" xfId="0" applyFont="1" applyFill="1" applyBorder="1" applyAlignment="1">
      <alignment horizontal="center" vertical="center" wrapText="1" readingOrder="1"/>
    </xf>
    <xf numFmtId="0" fontId="1" fillId="5" borderId="16" xfId="0" applyFont="1" applyFill="1" applyBorder="1" applyAlignment="1">
      <alignment horizontal="center" vertical="center" wrapText="1" readingOrder="1"/>
    </xf>
    <xf numFmtId="0" fontId="1" fillId="5" borderId="18" xfId="0" applyFont="1" applyFill="1" applyBorder="1" applyAlignment="1">
      <alignment horizontal="center" vertical="center" wrapText="1" readingOrder="1"/>
    </xf>
    <xf numFmtId="0" fontId="1" fillId="5" borderId="17" xfId="0" applyFont="1" applyFill="1" applyBorder="1" applyAlignment="1">
      <alignment horizontal="center" vertical="center" wrapText="1" readingOrder="1"/>
    </xf>
    <xf numFmtId="0" fontId="2" fillId="5" borderId="72" xfId="0" applyFont="1" applyFill="1" applyBorder="1" applyAlignment="1">
      <alignment horizontal="center" vertical="center" wrapText="1" readingOrder="1"/>
    </xf>
    <xf numFmtId="0" fontId="2" fillId="5" borderId="105" xfId="0" applyFont="1" applyFill="1" applyBorder="1" applyAlignment="1">
      <alignment horizontal="center" vertical="center" wrapText="1" readingOrder="1"/>
    </xf>
    <xf numFmtId="0" fontId="2" fillId="5" borderId="73" xfId="0" applyFont="1" applyFill="1" applyBorder="1" applyAlignment="1">
      <alignment horizontal="center" vertical="center" wrapText="1" readingOrder="1"/>
    </xf>
    <xf numFmtId="0" fontId="1" fillId="5" borderId="72" xfId="0" applyFont="1" applyFill="1" applyBorder="1" applyAlignment="1">
      <alignment horizontal="center" vertical="center" wrapText="1" readingOrder="1"/>
    </xf>
    <xf numFmtId="0" fontId="1" fillId="5" borderId="105" xfId="0" applyFont="1" applyFill="1" applyBorder="1" applyAlignment="1">
      <alignment horizontal="center" vertical="center" wrapText="1" readingOrder="1"/>
    </xf>
    <xf numFmtId="0" fontId="1" fillId="5" borderId="73" xfId="0" applyFont="1" applyFill="1" applyBorder="1" applyAlignment="1">
      <alignment horizontal="center" vertical="center" wrapText="1" readingOrder="1"/>
    </xf>
    <xf numFmtId="0" fontId="11" fillId="10" borderId="8" xfId="0" applyFont="1" applyFill="1" applyBorder="1" applyAlignment="1">
      <alignment horizontal="center" vertical="center" wrapText="1" readingOrder="1"/>
    </xf>
    <xf numFmtId="0" fontId="11" fillId="10" borderId="9" xfId="0" applyFont="1" applyFill="1" applyBorder="1" applyAlignment="1">
      <alignment horizontal="center" vertical="center" wrapText="1" readingOrder="1"/>
    </xf>
    <xf numFmtId="0" fontId="11" fillId="10" borderId="11" xfId="0" applyFont="1" applyFill="1" applyBorder="1" applyAlignment="1">
      <alignment horizontal="center" vertical="center" wrapText="1" readingOrder="1"/>
    </xf>
    <xf numFmtId="0" fontId="11" fillId="10" borderId="12" xfId="0" applyFont="1" applyFill="1" applyBorder="1" applyAlignment="1">
      <alignment horizontal="center" vertical="center" wrapText="1" readingOrder="1"/>
    </xf>
    <xf numFmtId="0" fontId="11" fillId="0" borderId="15" xfId="0" applyFont="1" applyBorder="1" applyAlignment="1">
      <alignment horizontal="left" vertical="center" wrapText="1" readingOrder="1"/>
    </xf>
    <xf numFmtId="0" fontId="11" fillId="0" borderId="38" xfId="0" applyFont="1" applyBorder="1" applyAlignment="1">
      <alignment horizontal="left" vertical="center" wrapText="1" readingOrder="1"/>
    </xf>
    <xf numFmtId="0" fontId="11" fillId="10" borderId="2" xfId="0" applyFont="1" applyFill="1" applyBorder="1" applyAlignment="1">
      <alignment horizontal="center" vertical="center" wrapText="1" readingOrder="1"/>
    </xf>
    <xf numFmtId="0" fontId="11" fillId="10" borderId="3" xfId="0" applyFont="1" applyFill="1" applyBorder="1" applyAlignment="1">
      <alignment horizontal="center" vertical="center" wrapText="1" readingOrder="1"/>
    </xf>
    <xf numFmtId="0" fontId="11" fillId="10" borderId="5" xfId="0" applyFont="1" applyFill="1" applyBorder="1" applyAlignment="1">
      <alignment horizontal="center" vertical="center" wrapText="1" readingOrder="1"/>
    </xf>
    <xf numFmtId="0" fontId="11" fillId="10" borderId="6" xfId="0" applyFont="1" applyFill="1" applyBorder="1" applyAlignment="1">
      <alignment horizontal="center" vertical="center" wrapText="1" readingOrder="1"/>
    </xf>
    <xf numFmtId="0" fontId="11" fillId="10" borderId="7" xfId="0" applyFont="1" applyFill="1" applyBorder="1" applyAlignment="1">
      <alignment horizontal="center" vertical="center" wrapText="1" readingOrder="1"/>
    </xf>
    <xf numFmtId="0" fontId="1" fillId="2" borderId="2" xfId="0" applyFont="1" applyFill="1" applyBorder="1" applyAlignment="1">
      <alignment horizontal="center" vertical="center" wrapText="1" readingOrder="1"/>
    </xf>
    <xf numFmtId="0" fontId="1" fillId="2" borderId="3" xfId="0" applyFont="1" applyFill="1" applyBorder="1" applyAlignment="1">
      <alignment horizontal="center" vertical="center" wrapText="1" readingOrder="1"/>
    </xf>
    <xf numFmtId="0" fontId="1" fillId="3" borderId="5" xfId="0" applyFont="1" applyFill="1" applyBorder="1" applyAlignment="1">
      <alignment horizontal="center" wrapText="1" readingOrder="1"/>
    </xf>
    <xf numFmtId="0" fontId="1" fillId="3" borderId="6" xfId="0" applyFont="1" applyFill="1" applyBorder="1" applyAlignment="1">
      <alignment horizontal="center" wrapText="1" readingOrder="1"/>
    </xf>
    <xf numFmtId="0" fontId="1" fillId="3" borderId="7" xfId="0" applyFont="1" applyFill="1" applyBorder="1" applyAlignment="1">
      <alignment horizontal="center" wrapText="1" readingOrder="1"/>
    </xf>
    <xf numFmtId="0" fontId="1" fillId="2" borderId="5" xfId="0" applyFont="1" applyFill="1" applyBorder="1" applyAlignment="1">
      <alignment horizontal="center" wrapText="1" readingOrder="1"/>
    </xf>
    <xf numFmtId="0" fontId="1" fillId="2" borderId="6" xfId="0" applyFont="1" applyFill="1" applyBorder="1" applyAlignment="1">
      <alignment horizontal="center" wrapText="1" readingOrder="1"/>
    </xf>
    <xf numFmtId="0" fontId="1" fillId="2" borderId="7" xfId="0" applyFont="1" applyFill="1" applyBorder="1" applyAlignment="1">
      <alignment horizontal="center" wrapText="1" readingOrder="1"/>
    </xf>
    <xf numFmtId="0" fontId="1" fillId="2" borderId="8" xfId="0" applyFont="1" applyFill="1" applyBorder="1" applyAlignment="1">
      <alignment horizontal="center" vertical="center" wrapText="1" readingOrder="1"/>
    </xf>
    <xf numFmtId="0" fontId="1" fillId="2" borderId="9" xfId="0" applyFont="1" applyFill="1" applyBorder="1" applyAlignment="1">
      <alignment horizontal="center" vertical="center" wrapText="1" readingOrder="1"/>
    </xf>
    <xf numFmtId="0" fontId="1" fillId="2" borderId="11" xfId="0" applyFont="1" applyFill="1" applyBorder="1" applyAlignment="1">
      <alignment horizontal="center" vertical="center" wrapText="1" readingOrder="1"/>
    </xf>
    <xf numFmtId="0" fontId="1" fillId="2" borderId="12" xfId="0" applyFont="1" applyFill="1" applyBorder="1" applyAlignment="1">
      <alignment horizontal="center" vertical="center" wrapText="1" readingOrder="1"/>
    </xf>
  </cellXfs>
  <cellStyles count="2">
    <cellStyle name="Normal" xfId="0" builtinId="0"/>
    <cellStyle name="Percent" xfId="1" builtinId="5"/>
  </cellStyles>
  <dxfs count="32"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alignment horizontal="general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alignment horizontal="general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b/>
        <i val="0"/>
        <color theme="9" tint="-0.24994659260841701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B2:H14" totalsRowShown="0" headerRowDxfId="25" headerRowBorderDxfId="24" tableBorderDxfId="23" totalsRowBorderDxfId="22">
  <tableColumns count="7">
    <tableColumn id="1" xr3:uid="{00000000-0010-0000-0000-000001000000}" name="Provincia" dataDxfId="21"/>
    <tableColumn id="5" xr3:uid="{00000000-0010-0000-0000-000005000000}" name="Casos Cumulativos" dataDxfId="20"/>
    <tableColumn id="6" xr3:uid="{00000000-0010-0000-0000-000006000000}" name="Obitos Cumulativos" dataDxfId="19"/>
    <tableColumn id="2" xr3:uid="{00000000-0010-0000-0000-000002000000}" name="Casos 24h" dataDxfId="18"/>
    <tableColumn id="3" xr3:uid="{00000000-0010-0000-0000-000003000000}" name="Internamentos 24h" dataDxfId="17"/>
    <tableColumn id="4" xr3:uid="{00000000-0010-0000-0000-000004000000}" name="Obitos 24h" dataDxfId="16"/>
    <tableColumn id="7" xr3:uid="{00000000-0010-0000-0000-000007000000}" name="Actualmente Internados" dataDxfId="1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1000000}" name="Table26" displayName="Table26" ref="B17:D29" totalsRowShown="0" headerRowDxfId="14" headerRowBorderDxfId="13" tableBorderDxfId="12" totalsRowBorderDxfId="11">
  <tableColumns count="3">
    <tableColumn id="1" xr3:uid="{00000000-0010-0000-0100-000001000000}" name="Provincia" dataDxfId="10"/>
    <tableColumn id="3" xr3:uid="{00000000-0010-0000-0100-000003000000}" name="Casos Week 16" dataDxfId="9"/>
    <tableColumn id="4" xr3:uid="{00000000-0010-0000-0100-000004000000}" name="Obitos Week 15" dataDxfId="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43"/>
  <sheetViews>
    <sheetView zoomScale="87" zoomScaleNormal="87" workbookViewId="0">
      <pane xSplit="3" ySplit="3" topLeftCell="D22" activePane="bottomRight" state="frozen"/>
      <selection pane="topRight" activeCell="D1" sqref="D1"/>
      <selection pane="bottomLeft" activeCell="A6" sqref="A6"/>
      <selection pane="bottomRight" activeCell="Q4" sqref="Q4:Q31"/>
    </sheetView>
  </sheetViews>
  <sheetFormatPr defaultRowHeight="15" outlineLevelCol="2" x14ac:dyDescent="0.25"/>
  <cols>
    <col min="1" max="1" width="2" style="48" customWidth="1"/>
    <col min="2" max="2" width="16.5703125" customWidth="1"/>
    <col min="3" max="3" width="20.7109375" bestFit="1" customWidth="1"/>
    <col min="4" max="4" width="17" bestFit="1" customWidth="1"/>
    <col min="5" max="5" width="14.28515625" bestFit="1" customWidth="1"/>
    <col min="6" max="6" width="8.7109375" customWidth="1"/>
    <col min="7" max="7" width="6.28515625" customWidth="1"/>
    <col min="8" max="8" width="8" customWidth="1"/>
    <col min="9" max="9" width="17.42578125" customWidth="1"/>
    <col min="10" max="10" width="14.5703125" customWidth="1"/>
    <col min="11" max="11" width="8.28515625" customWidth="1"/>
    <col min="12" max="12" width="8" customWidth="1"/>
    <col min="13" max="13" width="8.42578125" customWidth="1"/>
    <col min="14" max="14" width="15.42578125" customWidth="1"/>
    <col min="15" max="15" width="15.5703125" customWidth="1"/>
    <col min="16" max="16" width="13.42578125" hidden="1" customWidth="1"/>
    <col min="17" max="17" width="14.5703125" customWidth="1"/>
    <col min="18" max="18" width="5.85546875" hidden="1" customWidth="1" outlineLevel="2"/>
    <col min="19" max="19" width="9.140625" style="11" hidden="1" customWidth="1" outlineLevel="2"/>
    <col min="20" max="20" width="8" style="11" hidden="1" customWidth="1" outlineLevel="2"/>
    <col min="21" max="21" width="16.28515625" style="11" hidden="1" customWidth="1" outlineLevel="2"/>
    <col min="22" max="23" width="11.28515625" style="11" hidden="1" customWidth="1" outlineLevel="2"/>
    <col min="24" max="24" width="8.85546875" collapsed="1"/>
    <col min="25" max="28" width="9.140625" style="25" hidden="1" customWidth="1"/>
    <col min="29" max="29" width="8.85546875" style="25" customWidth="1"/>
  </cols>
  <sheetData>
    <row r="1" spans="2:28" x14ac:dyDescent="0.25">
      <c r="Y1" s="25" t="s">
        <v>68</v>
      </c>
    </row>
    <row r="2" spans="2:28" ht="29.45" customHeight="1" x14ac:dyDescent="0.25">
      <c r="B2" s="319" t="s">
        <v>41</v>
      </c>
      <c r="C2" s="309" t="s">
        <v>30</v>
      </c>
      <c r="D2" s="309" t="s">
        <v>1</v>
      </c>
      <c r="E2" s="309"/>
      <c r="F2" s="309"/>
      <c r="G2" s="309"/>
      <c r="H2" s="309"/>
      <c r="I2" s="309" t="s">
        <v>2</v>
      </c>
      <c r="J2" s="309"/>
      <c r="K2" s="309"/>
      <c r="L2" s="309"/>
      <c r="M2" s="309"/>
      <c r="N2" s="309" t="s">
        <v>3</v>
      </c>
      <c r="O2" s="309" t="s">
        <v>4</v>
      </c>
      <c r="P2" s="309" t="s">
        <v>31</v>
      </c>
      <c r="Q2" s="311" t="s">
        <v>32</v>
      </c>
      <c r="U2" s="308" t="s">
        <v>35</v>
      </c>
      <c r="V2" s="308" t="s">
        <v>36</v>
      </c>
      <c r="W2" s="42"/>
    </row>
    <row r="3" spans="2:28" ht="19.5" customHeight="1" thickBot="1" x14ac:dyDescent="0.3">
      <c r="B3" s="320"/>
      <c r="C3" s="310"/>
      <c r="D3" s="243" t="s">
        <v>5</v>
      </c>
      <c r="E3" s="243" t="s">
        <v>52</v>
      </c>
      <c r="F3" s="243" t="s">
        <v>40</v>
      </c>
      <c r="G3" s="243" t="s">
        <v>6</v>
      </c>
      <c r="H3" s="243" t="s">
        <v>7</v>
      </c>
      <c r="I3" s="243" t="s">
        <v>5</v>
      </c>
      <c r="J3" s="243" t="s">
        <v>52</v>
      </c>
      <c r="K3" s="243" t="s">
        <v>40</v>
      </c>
      <c r="L3" s="243" t="s">
        <v>6</v>
      </c>
      <c r="M3" s="243" t="s">
        <v>7</v>
      </c>
      <c r="N3" s="310"/>
      <c r="O3" s="310"/>
      <c r="P3" s="310"/>
      <c r="Q3" s="312"/>
      <c r="S3" s="11" t="s">
        <v>37</v>
      </c>
      <c r="T3" s="11" t="s">
        <v>38</v>
      </c>
      <c r="U3" s="308"/>
      <c r="V3" s="308"/>
      <c r="W3" s="42"/>
      <c r="Y3" s="25" t="s">
        <v>48</v>
      </c>
      <c r="Z3" s="25" t="s">
        <v>49</v>
      </c>
      <c r="AA3" s="25" t="s">
        <v>50</v>
      </c>
      <c r="AB3" s="25" t="s">
        <v>51</v>
      </c>
    </row>
    <row r="4" spans="2:28" ht="19.5" customHeight="1" x14ac:dyDescent="0.25">
      <c r="B4" s="328" t="s">
        <v>21</v>
      </c>
      <c r="C4" s="245" t="s">
        <v>102</v>
      </c>
      <c r="D4" s="272">
        <v>4</v>
      </c>
      <c r="E4" s="273">
        <v>0</v>
      </c>
      <c r="F4" s="65">
        <f t="shared" ref="F4:F30" si="0">SUM(D4:E4)</f>
        <v>4</v>
      </c>
      <c r="G4" s="65">
        <v>3</v>
      </c>
      <c r="H4" s="65">
        <v>0</v>
      </c>
      <c r="I4" s="65">
        <v>43</v>
      </c>
      <c r="J4" s="65">
        <v>0</v>
      </c>
      <c r="K4" s="65">
        <f t="shared" ref="K4:K30" si="1">J4+I4</f>
        <v>43</v>
      </c>
      <c r="L4" s="65">
        <v>41</v>
      </c>
      <c r="M4" s="65">
        <v>0</v>
      </c>
      <c r="N4" s="65">
        <v>2</v>
      </c>
      <c r="O4" s="246">
        <f t="shared" ref="O4:O7" si="2">M4/K4</f>
        <v>0</v>
      </c>
      <c r="P4" s="247">
        <v>324278.6971467312</v>
      </c>
      <c r="Q4" s="66">
        <f t="shared" ref="Q4:Q7" si="3">(K4/P4)*100000</f>
        <v>13.260198828461171</v>
      </c>
      <c r="R4" s="11" t="str">
        <f t="shared" ref="R4:R23" si="4">IF(K4&lt;&gt;SUM(L4:N4),"NOT OK","OK")</f>
        <v>OK</v>
      </c>
      <c r="S4" s="11">
        <v>27</v>
      </c>
      <c r="T4" s="11">
        <v>0</v>
      </c>
      <c r="U4" s="11" t="str">
        <f t="shared" ref="U4:U11" si="5">IF(I4-S4&lt;0,"Not OK","Ok")</f>
        <v>Ok</v>
      </c>
      <c r="V4" s="11" t="str">
        <f t="shared" ref="V4" si="6">IF(M4-T4&lt;0,"Not OK","Ok")</f>
        <v>Ok</v>
      </c>
      <c r="W4" s="42"/>
    </row>
    <row r="5" spans="2:28" ht="19.5" customHeight="1" x14ac:dyDescent="0.25">
      <c r="B5" s="329"/>
      <c r="C5" s="232" t="s">
        <v>105</v>
      </c>
      <c r="D5" s="278">
        <v>2</v>
      </c>
      <c r="E5" s="279">
        <v>0</v>
      </c>
      <c r="F5" s="205">
        <f t="shared" si="0"/>
        <v>2</v>
      </c>
      <c r="G5" s="64">
        <v>6</v>
      </c>
      <c r="H5" s="205">
        <v>0</v>
      </c>
      <c r="I5" s="205">
        <v>26</v>
      </c>
      <c r="J5" s="205">
        <v>0</v>
      </c>
      <c r="K5" s="205">
        <f t="shared" si="1"/>
        <v>26</v>
      </c>
      <c r="L5" s="205">
        <v>22</v>
      </c>
      <c r="M5" s="205">
        <v>1</v>
      </c>
      <c r="N5" s="205">
        <v>3</v>
      </c>
      <c r="O5" s="294">
        <f t="shared" si="2"/>
        <v>3.8461538461538464E-2</v>
      </c>
      <c r="P5" s="295">
        <v>50504.216248425524</v>
      </c>
      <c r="Q5" s="296">
        <f t="shared" si="3"/>
        <v>51.480850375161602</v>
      </c>
      <c r="R5" s="11"/>
      <c r="W5" s="271"/>
    </row>
    <row r="6" spans="2:28" ht="19.5" customHeight="1" thickBot="1" x14ac:dyDescent="0.3">
      <c r="B6" s="330"/>
      <c r="C6" s="260" t="s">
        <v>103</v>
      </c>
      <c r="D6" s="184">
        <v>0</v>
      </c>
      <c r="E6" s="184">
        <v>0</v>
      </c>
      <c r="F6" s="92">
        <f t="shared" si="0"/>
        <v>0</v>
      </c>
      <c r="G6" s="64">
        <v>0</v>
      </c>
      <c r="H6" s="92">
        <v>0</v>
      </c>
      <c r="I6" s="92">
        <v>41</v>
      </c>
      <c r="J6" s="92">
        <v>0</v>
      </c>
      <c r="K6" s="92">
        <f t="shared" si="1"/>
        <v>41</v>
      </c>
      <c r="L6" s="92">
        <v>41</v>
      </c>
      <c r="M6" s="92">
        <v>0</v>
      </c>
      <c r="N6" s="92">
        <v>0</v>
      </c>
      <c r="O6" s="248">
        <f t="shared" si="2"/>
        <v>0</v>
      </c>
      <c r="P6" s="249">
        <v>91533.311947907307</v>
      </c>
      <c r="Q6" s="125">
        <f t="shared" si="3"/>
        <v>44.792435811055967</v>
      </c>
      <c r="R6" s="11" t="str">
        <f t="shared" si="4"/>
        <v>OK</v>
      </c>
      <c r="S6" s="11">
        <v>13</v>
      </c>
      <c r="T6" s="11">
        <v>0</v>
      </c>
      <c r="U6" s="11" t="str">
        <f t="shared" si="5"/>
        <v>Ok</v>
      </c>
      <c r="V6" s="11" t="str">
        <f t="shared" ref="V6:V31" si="7">IF(M6-T6&lt;0,"Not OK","Ok")</f>
        <v>Ok</v>
      </c>
      <c r="W6" s="42"/>
    </row>
    <row r="7" spans="2:28" ht="18.95" customHeight="1" x14ac:dyDescent="0.25">
      <c r="B7" s="324" t="s">
        <v>22</v>
      </c>
      <c r="C7" s="86" t="s">
        <v>70</v>
      </c>
      <c r="D7" s="272">
        <v>1</v>
      </c>
      <c r="E7" s="273">
        <v>4</v>
      </c>
      <c r="F7" s="274">
        <f t="shared" si="0"/>
        <v>5</v>
      </c>
      <c r="G7" s="274">
        <v>4</v>
      </c>
      <c r="H7" s="274">
        <v>0</v>
      </c>
      <c r="I7" s="274">
        <v>68</v>
      </c>
      <c r="J7" s="274">
        <v>212</v>
      </c>
      <c r="K7" s="274">
        <f t="shared" si="1"/>
        <v>280</v>
      </c>
      <c r="L7" s="274">
        <v>279</v>
      </c>
      <c r="M7" s="274">
        <v>0</v>
      </c>
      <c r="N7" s="274">
        <v>1</v>
      </c>
      <c r="O7" s="275">
        <f t="shared" si="2"/>
        <v>0</v>
      </c>
      <c r="P7" s="276">
        <v>331950</v>
      </c>
      <c r="Q7" s="277">
        <f t="shared" si="3"/>
        <v>84.350052718782948</v>
      </c>
      <c r="R7" s="11" t="str">
        <f t="shared" si="4"/>
        <v>OK</v>
      </c>
      <c r="S7" s="11">
        <v>61</v>
      </c>
      <c r="T7" s="11">
        <v>0</v>
      </c>
      <c r="U7" s="11" t="str">
        <f t="shared" si="5"/>
        <v>Ok</v>
      </c>
      <c r="V7" s="11" t="str">
        <f t="shared" si="7"/>
        <v>Ok</v>
      </c>
    </row>
    <row r="8" spans="2:28" ht="18.95" customHeight="1" x14ac:dyDescent="0.25">
      <c r="B8" s="325"/>
      <c r="C8" s="241" t="s">
        <v>100</v>
      </c>
      <c r="D8" s="278">
        <v>0</v>
      </c>
      <c r="E8" s="279">
        <v>0</v>
      </c>
      <c r="F8" s="280">
        <f t="shared" si="0"/>
        <v>0</v>
      </c>
      <c r="G8" s="280">
        <v>0</v>
      </c>
      <c r="H8" s="280">
        <v>0</v>
      </c>
      <c r="I8" s="280">
        <v>101</v>
      </c>
      <c r="J8" s="280">
        <v>2</v>
      </c>
      <c r="K8" s="280">
        <f t="shared" si="1"/>
        <v>103</v>
      </c>
      <c r="L8" s="280">
        <v>101</v>
      </c>
      <c r="M8" s="280">
        <v>2</v>
      </c>
      <c r="N8" s="280">
        <v>0</v>
      </c>
      <c r="O8" s="281">
        <f t="shared" ref="O8" si="8">M8/K8</f>
        <v>1.9417475728155338E-2</v>
      </c>
      <c r="P8" s="282">
        <v>200288</v>
      </c>
      <c r="Q8" s="121">
        <f t="shared" ref="Q8" si="9">(K8/P8)*100000</f>
        <v>51.425946636842944</v>
      </c>
      <c r="R8" s="11" t="str">
        <f t="shared" si="4"/>
        <v>OK</v>
      </c>
      <c r="S8" s="11">
        <v>101</v>
      </c>
      <c r="T8" s="11">
        <v>2</v>
      </c>
      <c r="U8" s="11" t="str">
        <f t="shared" si="5"/>
        <v>Ok</v>
      </c>
      <c r="V8" s="11" t="str">
        <f t="shared" si="7"/>
        <v>Ok</v>
      </c>
      <c r="Y8" s="25">
        <v>48</v>
      </c>
      <c r="Z8" s="25">
        <f t="shared" ref="Z8:Z24" si="10">K8</f>
        <v>103</v>
      </c>
      <c r="AA8" s="25">
        <f t="shared" ref="AA8" si="11">Z8-Y8</f>
        <v>55</v>
      </c>
      <c r="AB8" s="25" t="str">
        <f t="shared" ref="AB8" si="12">IF(AA8&lt;&gt;F8,"Not OK","Ok")</f>
        <v>Not OK</v>
      </c>
    </row>
    <row r="9" spans="2:28" ht="18.95" customHeight="1" x14ac:dyDescent="0.25">
      <c r="B9" s="325"/>
      <c r="C9" s="78" t="s">
        <v>71</v>
      </c>
      <c r="D9" s="278">
        <v>0</v>
      </c>
      <c r="E9" s="279">
        <v>0</v>
      </c>
      <c r="F9" s="280">
        <f>SUM(D9:E9)</f>
        <v>0</v>
      </c>
      <c r="G9" s="280">
        <v>0</v>
      </c>
      <c r="H9" s="280">
        <v>0</v>
      </c>
      <c r="I9" s="280">
        <v>261</v>
      </c>
      <c r="J9" s="280">
        <v>470</v>
      </c>
      <c r="K9" s="280">
        <f t="shared" si="1"/>
        <v>731</v>
      </c>
      <c r="L9" s="280">
        <v>728</v>
      </c>
      <c r="M9" s="280">
        <v>3</v>
      </c>
      <c r="N9" s="280">
        <v>0</v>
      </c>
      <c r="O9" s="281">
        <f>M9/K9</f>
        <v>4.1039671682626538E-3</v>
      </c>
      <c r="P9" s="282">
        <v>98420.049258469153</v>
      </c>
      <c r="Q9" s="121">
        <f>(K9/P9)*100000</f>
        <v>742.73484468622803</v>
      </c>
      <c r="R9" s="11" t="str">
        <f t="shared" si="4"/>
        <v>OK</v>
      </c>
      <c r="S9" s="11">
        <v>246</v>
      </c>
      <c r="T9" s="11">
        <v>3</v>
      </c>
      <c r="U9" s="11" t="str">
        <f t="shared" si="5"/>
        <v>Ok</v>
      </c>
      <c r="V9" s="11" t="str">
        <f t="shared" si="7"/>
        <v>Ok</v>
      </c>
      <c r="X9" s="11"/>
    </row>
    <row r="10" spans="2:28" ht="18.95" customHeight="1" x14ac:dyDescent="0.25">
      <c r="B10" s="325"/>
      <c r="C10" s="78" t="s">
        <v>79</v>
      </c>
      <c r="D10" s="278">
        <v>0</v>
      </c>
      <c r="E10" s="279">
        <v>3</v>
      </c>
      <c r="F10" s="280">
        <f>SUM(D10:E10)</f>
        <v>3</v>
      </c>
      <c r="G10" s="280">
        <v>3</v>
      </c>
      <c r="H10" s="280">
        <v>0</v>
      </c>
      <c r="I10" s="280">
        <v>0</v>
      </c>
      <c r="J10" s="280">
        <v>29</v>
      </c>
      <c r="K10" s="280">
        <f t="shared" si="1"/>
        <v>29</v>
      </c>
      <c r="L10" s="280">
        <v>29</v>
      </c>
      <c r="M10" s="280">
        <v>0</v>
      </c>
      <c r="N10" s="280">
        <v>0</v>
      </c>
      <c r="O10" s="281">
        <f t="shared" ref="O10:O16" si="13">M10/K10</f>
        <v>0</v>
      </c>
      <c r="P10" s="282">
        <v>146379.70411675243</v>
      </c>
      <c r="Q10" s="121">
        <f t="shared" ref="Q10:Q30" si="14">(K10/P10)*100000</f>
        <v>19.81148969728044</v>
      </c>
      <c r="R10" s="11" t="str">
        <f t="shared" si="4"/>
        <v>OK</v>
      </c>
      <c r="S10" s="11">
        <v>0</v>
      </c>
      <c r="T10" s="11">
        <v>0</v>
      </c>
      <c r="U10" s="11" t="str">
        <f t="shared" si="5"/>
        <v>Ok</v>
      </c>
      <c r="V10" s="11" t="str">
        <f t="shared" si="7"/>
        <v>Ok</v>
      </c>
      <c r="X10" s="11"/>
    </row>
    <row r="11" spans="2:28" ht="18.95" customHeight="1" x14ac:dyDescent="0.25">
      <c r="B11" s="325"/>
      <c r="C11" s="78" t="s">
        <v>80</v>
      </c>
      <c r="D11" s="278">
        <v>0</v>
      </c>
      <c r="E11" s="279">
        <v>0</v>
      </c>
      <c r="F11" s="280">
        <f>SUM(D11:E11)</f>
        <v>0</v>
      </c>
      <c r="G11" s="280">
        <v>0</v>
      </c>
      <c r="H11" s="283">
        <v>0</v>
      </c>
      <c r="I11" s="79">
        <v>33</v>
      </c>
      <c r="J11" s="79">
        <v>227</v>
      </c>
      <c r="K11" s="280">
        <f t="shared" si="1"/>
        <v>260</v>
      </c>
      <c r="L11" s="79">
        <v>256</v>
      </c>
      <c r="M11" s="79">
        <v>1</v>
      </c>
      <c r="N11" s="280">
        <v>3</v>
      </c>
      <c r="O11" s="82">
        <f t="shared" si="13"/>
        <v>3.8461538461538464E-3</v>
      </c>
      <c r="P11" s="284">
        <v>103214.27795654473</v>
      </c>
      <c r="Q11" s="121">
        <f t="shared" si="14"/>
        <v>251.90313312026964</v>
      </c>
      <c r="R11" s="11" t="str">
        <f t="shared" si="4"/>
        <v>OK</v>
      </c>
      <c r="S11" s="11">
        <v>24</v>
      </c>
      <c r="T11" s="11">
        <v>1</v>
      </c>
      <c r="U11" s="11" t="str">
        <f t="shared" si="5"/>
        <v>Ok</v>
      </c>
      <c r="V11" s="11" t="str">
        <f t="shared" si="7"/>
        <v>Ok</v>
      </c>
      <c r="X11" s="11"/>
    </row>
    <row r="12" spans="2:28" ht="18.95" customHeight="1" x14ac:dyDescent="0.25">
      <c r="B12" s="325"/>
      <c r="C12" s="78" t="s">
        <v>85</v>
      </c>
      <c r="D12" s="278">
        <v>0</v>
      </c>
      <c r="E12" s="279">
        <v>0</v>
      </c>
      <c r="F12" s="280">
        <f t="shared" ref="F12:F16" si="15">SUM(D12:E12)</f>
        <v>0</v>
      </c>
      <c r="G12" s="280">
        <v>0</v>
      </c>
      <c r="H12" s="283">
        <v>0</v>
      </c>
      <c r="I12" s="79">
        <v>4</v>
      </c>
      <c r="J12" s="79">
        <v>0</v>
      </c>
      <c r="K12" s="280">
        <f t="shared" si="1"/>
        <v>4</v>
      </c>
      <c r="L12" s="79">
        <v>4</v>
      </c>
      <c r="M12" s="79">
        <v>0</v>
      </c>
      <c r="N12" s="280">
        <v>0</v>
      </c>
      <c r="O12" s="82">
        <f t="shared" si="13"/>
        <v>0</v>
      </c>
      <c r="P12" s="120">
        <v>566990.47155296546</v>
      </c>
      <c r="Q12" s="121">
        <f t="shared" si="14"/>
        <v>0.70547922772743454</v>
      </c>
      <c r="R12" s="11" t="str">
        <f t="shared" si="4"/>
        <v>OK</v>
      </c>
      <c r="S12" s="11">
        <v>4</v>
      </c>
      <c r="T12" s="11">
        <v>0</v>
      </c>
      <c r="U12" s="11" t="str">
        <f t="shared" ref="U12:U31" si="16">IF(I12-S12&lt;0,"Not OK","Ok")</f>
        <v>Ok</v>
      </c>
      <c r="V12" s="11" t="str">
        <f t="shared" si="7"/>
        <v>Ok</v>
      </c>
      <c r="X12" s="11"/>
    </row>
    <row r="13" spans="2:28" ht="18.95" customHeight="1" x14ac:dyDescent="0.25">
      <c r="B13" s="326"/>
      <c r="C13" s="83" t="s">
        <v>86</v>
      </c>
      <c r="D13" s="278">
        <v>0</v>
      </c>
      <c r="E13" s="279">
        <v>0</v>
      </c>
      <c r="F13" s="280">
        <f t="shared" si="15"/>
        <v>0</v>
      </c>
      <c r="G13" s="280">
        <v>0</v>
      </c>
      <c r="H13" s="283">
        <v>0</v>
      </c>
      <c r="I13" s="79">
        <v>3</v>
      </c>
      <c r="J13" s="79">
        <v>8</v>
      </c>
      <c r="K13" s="280">
        <f t="shared" si="1"/>
        <v>11</v>
      </c>
      <c r="L13" s="79">
        <v>11</v>
      </c>
      <c r="M13" s="79">
        <v>0</v>
      </c>
      <c r="N13" s="280">
        <v>0</v>
      </c>
      <c r="O13" s="82">
        <f t="shared" si="13"/>
        <v>0</v>
      </c>
      <c r="P13" s="120">
        <v>499387.41916501313</v>
      </c>
      <c r="Q13" s="121">
        <f t="shared" si="14"/>
        <v>2.2026986619711497</v>
      </c>
      <c r="R13" s="11" t="str">
        <f t="shared" si="4"/>
        <v>OK</v>
      </c>
      <c r="S13" s="11">
        <v>3</v>
      </c>
      <c r="T13" s="11">
        <v>0</v>
      </c>
      <c r="U13" s="11" t="str">
        <f t="shared" si="16"/>
        <v>Ok</v>
      </c>
      <c r="V13" s="11" t="str">
        <f t="shared" si="7"/>
        <v>Ok</v>
      </c>
      <c r="X13" s="11"/>
    </row>
    <row r="14" spans="2:28" ht="18.95" customHeight="1" x14ac:dyDescent="0.25">
      <c r="B14" s="326"/>
      <c r="C14" s="83" t="s">
        <v>89</v>
      </c>
      <c r="D14" s="278">
        <v>0</v>
      </c>
      <c r="E14" s="279">
        <v>0</v>
      </c>
      <c r="F14" s="280">
        <f t="shared" si="15"/>
        <v>0</v>
      </c>
      <c r="G14" s="280">
        <v>0</v>
      </c>
      <c r="H14" s="283">
        <v>0</v>
      </c>
      <c r="I14" s="79">
        <v>1</v>
      </c>
      <c r="J14" s="79">
        <v>1</v>
      </c>
      <c r="K14" s="280">
        <f t="shared" si="1"/>
        <v>2</v>
      </c>
      <c r="L14" s="79">
        <v>2</v>
      </c>
      <c r="M14" s="79">
        <v>0</v>
      </c>
      <c r="N14" s="280">
        <v>0</v>
      </c>
      <c r="O14" s="82">
        <f t="shared" si="13"/>
        <v>0</v>
      </c>
      <c r="P14" s="120">
        <v>248008.43150727707</v>
      </c>
      <c r="Q14" s="121">
        <f t="shared" si="14"/>
        <v>0.80642419608275129</v>
      </c>
      <c r="R14" s="11" t="str">
        <f t="shared" si="4"/>
        <v>OK</v>
      </c>
      <c r="S14" s="11">
        <v>1</v>
      </c>
      <c r="T14" s="11">
        <v>0</v>
      </c>
      <c r="U14" s="11" t="str">
        <f t="shared" si="16"/>
        <v>Ok</v>
      </c>
      <c r="V14" s="11" t="str">
        <f t="shared" si="7"/>
        <v>Ok</v>
      </c>
      <c r="X14" s="11"/>
    </row>
    <row r="15" spans="2:28" ht="18.95" customHeight="1" x14ac:dyDescent="0.25">
      <c r="B15" s="326"/>
      <c r="C15" s="83" t="s">
        <v>90</v>
      </c>
      <c r="D15" s="278">
        <v>2</v>
      </c>
      <c r="E15" s="279">
        <v>0</v>
      </c>
      <c r="F15" s="280">
        <f t="shared" ref="F15" si="17">SUM(D15:E15)</f>
        <v>2</v>
      </c>
      <c r="G15" s="280">
        <v>1</v>
      </c>
      <c r="H15" s="283">
        <v>0</v>
      </c>
      <c r="I15" s="79">
        <v>68</v>
      </c>
      <c r="J15" s="79">
        <v>4</v>
      </c>
      <c r="K15" s="280">
        <f t="shared" si="1"/>
        <v>72</v>
      </c>
      <c r="L15" s="79">
        <v>68</v>
      </c>
      <c r="M15" s="79">
        <v>0</v>
      </c>
      <c r="N15" s="280">
        <v>4</v>
      </c>
      <c r="O15" s="82">
        <f t="shared" si="13"/>
        <v>0</v>
      </c>
      <c r="P15" s="120">
        <v>84429.446059188165</v>
      </c>
      <c r="Q15" s="121">
        <f t="shared" si="14"/>
        <v>85.278304383905748</v>
      </c>
      <c r="R15" s="11" t="str">
        <f t="shared" si="4"/>
        <v>OK</v>
      </c>
      <c r="S15" s="11">
        <v>53</v>
      </c>
      <c r="T15" s="11">
        <v>0</v>
      </c>
      <c r="U15" s="11" t="str">
        <f t="shared" si="16"/>
        <v>Ok</v>
      </c>
      <c r="V15" s="11" t="str">
        <f t="shared" si="7"/>
        <v>Ok</v>
      </c>
      <c r="X15" s="11"/>
    </row>
    <row r="16" spans="2:28" ht="18.95" customHeight="1" thickBot="1" x14ac:dyDescent="0.3">
      <c r="B16" s="327"/>
      <c r="C16" s="83" t="s">
        <v>91</v>
      </c>
      <c r="D16" s="285">
        <v>0</v>
      </c>
      <c r="E16" s="286">
        <v>0</v>
      </c>
      <c r="F16" s="287">
        <f t="shared" si="15"/>
        <v>0</v>
      </c>
      <c r="G16" s="287">
        <v>0</v>
      </c>
      <c r="H16" s="288">
        <v>0</v>
      </c>
      <c r="I16" s="116">
        <v>20</v>
      </c>
      <c r="J16" s="116">
        <v>45</v>
      </c>
      <c r="K16" s="287">
        <f t="shared" si="1"/>
        <v>65</v>
      </c>
      <c r="L16" s="116">
        <v>65</v>
      </c>
      <c r="M16" s="116">
        <v>0</v>
      </c>
      <c r="N16" s="287">
        <v>0</v>
      </c>
      <c r="O16" s="118">
        <f t="shared" si="13"/>
        <v>0</v>
      </c>
      <c r="P16" s="122">
        <v>142235.52771167658</v>
      </c>
      <c r="Q16" s="123">
        <f t="shared" si="14"/>
        <v>45.698849679638755</v>
      </c>
      <c r="R16" s="11" t="str">
        <f t="shared" si="4"/>
        <v>OK</v>
      </c>
      <c r="S16" s="11">
        <v>20</v>
      </c>
      <c r="T16" s="11">
        <v>0</v>
      </c>
      <c r="U16" s="11" t="str">
        <f t="shared" si="16"/>
        <v>Ok</v>
      </c>
      <c r="V16" s="11" t="str">
        <f t="shared" si="7"/>
        <v>Ok</v>
      </c>
      <c r="X16" s="11"/>
    </row>
    <row r="17" spans="2:30" ht="18.95" customHeight="1" x14ac:dyDescent="0.25">
      <c r="B17" s="317" t="s">
        <v>33</v>
      </c>
      <c r="C17" s="108" t="s">
        <v>72</v>
      </c>
      <c r="D17" s="293">
        <v>11</v>
      </c>
      <c r="E17" s="65">
        <v>0</v>
      </c>
      <c r="F17" s="65">
        <f t="shared" si="0"/>
        <v>11</v>
      </c>
      <c r="G17" s="65">
        <v>4</v>
      </c>
      <c r="H17" s="65">
        <v>0</v>
      </c>
      <c r="I17" s="109">
        <v>419</v>
      </c>
      <c r="J17" s="109">
        <v>328</v>
      </c>
      <c r="K17" s="65">
        <f t="shared" si="1"/>
        <v>747</v>
      </c>
      <c r="L17" s="109">
        <v>736</v>
      </c>
      <c r="M17" s="109">
        <v>1</v>
      </c>
      <c r="N17" s="65">
        <v>10</v>
      </c>
      <c r="O17" s="119">
        <f t="shared" ref="O17:O30" si="18">M17/K17</f>
        <v>1.3386880856760374E-3</v>
      </c>
      <c r="P17" s="104">
        <v>503427.48082790605</v>
      </c>
      <c r="Q17" s="66">
        <f t="shared" si="14"/>
        <v>148.38284131242287</v>
      </c>
      <c r="R17" s="11" t="str">
        <f t="shared" si="4"/>
        <v>OK</v>
      </c>
      <c r="S17" s="11">
        <v>395</v>
      </c>
      <c r="T17" s="11">
        <v>1</v>
      </c>
      <c r="U17" s="11" t="str">
        <f t="shared" si="16"/>
        <v>Ok</v>
      </c>
      <c r="V17" s="11" t="str">
        <f t="shared" si="7"/>
        <v>Ok</v>
      </c>
    </row>
    <row r="18" spans="2:30" ht="18.95" customHeight="1" x14ac:dyDescent="0.25">
      <c r="B18" s="317"/>
      <c r="C18" s="67" t="s">
        <v>73</v>
      </c>
      <c r="D18" s="44">
        <v>3</v>
      </c>
      <c r="E18" s="44">
        <v>0</v>
      </c>
      <c r="F18" s="44">
        <f t="shared" si="0"/>
        <v>3</v>
      </c>
      <c r="G18" s="44">
        <v>4</v>
      </c>
      <c r="H18" s="44">
        <v>0</v>
      </c>
      <c r="I18" s="46">
        <v>135</v>
      </c>
      <c r="J18" s="46">
        <v>14</v>
      </c>
      <c r="K18" s="44">
        <f t="shared" si="1"/>
        <v>149</v>
      </c>
      <c r="L18" s="46">
        <v>147</v>
      </c>
      <c r="M18" s="46">
        <v>0</v>
      </c>
      <c r="N18" s="44">
        <v>2</v>
      </c>
      <c r="O18" s="110">
        <f t="shared" si="18"/>
        <v>0</v>
      </c>
      <c r="P18" s="105">
        <v>482884.11388061807</v>
      </c>
      <c r="Q18" s="51">
        <f t="shared" si="14"/>
        <v>30.85626462270341</v>
      </c>
      <c r="R18" s="11" t="str">
        <f t="shared" si="4"/>
        <v>OK</v>
      </c>
      <c r="S18" s="11">
        <v>109</v>
      </c>
      <c r="T18" s="11">
        <v>0</v>
      </c>
      <c r="U18" s="11" t="str">
        <f t="shared" si="16"/>
        <v>Ok</v>
      </c>
      <c r="V18" s="11" t="str">
        <f t="shared" si="7"/>
        <v>Ok</v>
      </c>
    </row>
    <row r="19" spans="2:30" ht="18.95" customHeight="1" x14ac:dyDescent="0.25">
      <c r="B19" s="317"/>
      <c r="C19" s="67" t="s">
        <v>77</v>
      </c>
      <c r="D19" s="184">
        <v>5</v>
      </c>
      <c r="E19" s="46">
        <v>0</v>
      </c>
      <c r="F19" s="46">
        <f t="shared" si="0"/>
        <v>5</v>
      </c>
      <c r="G19" s="46">
        <v>10</v>
      </c>
      <c r="H19" s="46">
        <v>0</v>
      </c>
      <c r="I19" s="46">
        <v>43</v>
      </c>
      <c r="J19" s="46">
        <v>0</v>
      </c>
      <c r="K19" s="44">
        <f t="shared" si="1"/>
        <v>43</v>
      </c>
      <c r="L19" s="46">
        <v>36</v>
      </c>
      <c r="M19" s="46">
        <v>0</v>
      </c>
      <c r="N19" s="46">
        <v>7</v>
      </c>
      <c r="O19" s="110">
        <f t="shared" si="18"/>
        <v>0</v>
      </c>
      <c r="P19" s="102">
        <v>414502.15216774563</v>
      </c>
      <c r="Q19" s="51">
        <f t="shared" si="14"/>
        <v>10.373890648123403</v>
      </c>
      <c r="R19" s="11" t="str">
        <f t="shared" si="4"/>
        <v>OK</v>
      </c>
    </row>
    <row r="20" spans="2:30" ht="18.95" customHeight="1" thickBot="1" x14ac:dyDescent="0.3">
      <c r="B20" s="318"/>
      <c r="C20" s="91" t="s">
        <v>74</v>
      </c>
      <c r="D20" s="184">
        <v>0</v>
      </c>
      <c r="E20" s="92">
        <v>0</v>
      </c>
      <c r="F20" s="92">
        <f t="shared" si="0"/>
        <v>0</v>
      </c>
      <c r="G20" s="92">
        <v>2</v>
      </c>
      <c r="H20" s="92">
        <v>0</v>
      </c>
      <c r="I20" s="92">
        <v>286</v>
      </c>
      <c r="J20" s="92">
        <v>59</v>
      </c>
      <c r="K20" s="92">
        <f t="shared" si="1"/>
        <v>345</v>
      </c>
      <c r="L20" s="92">
        <v>345</v>
      </c>
      <c r="M20" s="92">
        <v>0</v>
      </c>
      <c r="N20" s="92">
        <v>0</v>
      </c>
      <c r="O20" s="111">
        <f t="shared" si="18"/>
        <v>0</v>
      </c>
      <c r="P20" s="124">
        <v>255528.5268455077</v>
      </c>
      <c r="Q20" s="125">
        <f t="shared" si="14"/>
        <v>135.01427972016083</v>
      </c>
      <c r="R20" s="11" t="str">
        <f t="shared" si="4"/>
        <v>OK</v>
      </c>
      <c r="S20" s="11">
        <v>277</v>
      </c>
      <c r="T20" s="11">
        <v>0</v>
      </c>
      <c r="U20" s="11" t="str">
        <f t="shared" si="16"/>
        <v>Ok</v>
      </c>
      <c r="V20" s="11" t="str">
        <f t="shared" si="7"/>
        <v>Ok</v>
      </c>
    </row>
    <row r="21" spans="2:30" ht="18.95" customHeight="1" x14ac:dyDescent="0.25">
      <c r="B21" s="321" t="s">
        <v>39</v>
      </c>
      <c r="C21" s="86" t="s">
        <v>69</v>
      </c>
      <c r="D21" s="272">
        <v>2</v>
      </c>
      <c r="E21" s="290">
        <v>0</v>
      </c>
      <c r="F21" s="233">
        <f t="shared" si="0"/>
        <v>2</v>
      </c>
      <c r="G21" s="109">
        <v>4</v>
      </c>
      <c r="H21" s="205">
        <v>0</v>
      </c>
      <c r="I21" s="233">
        <v>284</v>
      </c>
      <c r="J21" s="80">
        <v>184</v>
      </c>
      <c r="K21" s="64">
        <f t="shared" si="1"/>
        <v>468</v>
      </c>
      <c r="L21" s="80">
        <v>461</v>
      </c>
      <c r="M21" s="80">
        <v>1</v>
      </c>
      <c r="N21" s="80">
        <v>6</v>
      </c>
      <c r="O21" s="87">
        <f t="shared" ref="O21:O23" si="19">M21/K21</f>
        <v>2.136752136752137E-3</v>
      </c>
      <c r="P21" s="128">
        <v>332238.76566705934</v>
      </c>
      <c r="Q21" s="131">
        <f t="shared" si="14"/>
        <v>140.86255078041938</v>
      </c>
      <c r="R21" s="11" t="str">
        <f t="shared" si="4"/>
        <v>OK</v>
      </c>
      <c r="S21" s="11">
        <v>261</v>
      </c>
      <c r="T21" s="11">
        <v>1</v>
      </c>
      <c r="U21" s="11" t="str">
        <f t="shared" si="16"/>
        <v>Ok</v>
      </c>
      <c r="V21" s="11" t="str">
        <f t="shared" si="7"/>
        <v>Ok</v>
      </c>
      <c r="X21" s="11"/>
      <c r="AD21" s="25"/>
    </row>
    <row r="22" spans="2:30" ht="18.95" customHeight="1" x14ac:dyDescent="0.25">
      <c r="B22" s="322"/>
      <c r="C22" s="78" t="s">
        <v>78</v>
      </c>
      <c r="D22" s="278">
        <v>1</v>
      </c>
      <c r="E22" s="291">
        <v>1</v>
      </c>
      <c r="F22" s="79">
        <f t="shared" si="0"/>
        <v>2</v>
      </c>
      <c r="G22" s="280">
        <v>3</v>
      </c>
      <c r="H22" s="280">
        <v>0</v>
      </c>
      <c r="I22" s="79">
        <v>210</v>
      </c>
      <c r="J22" s="79">
        <v>74</v>
      </c>
      <c r="K22" s="44">
        <f t="shared" si="1"/>
        <v>284</v>
      </c>
      <c r="L22" s="79">
        <v>282</v>
      </c>
      <c r="M22" s="79">
        <v>0</v>
      </c>
      <c r="N22" s="79">
        <v>2</v>
      </c>
      <c r="O22" s="82">
        <f t="shared" si="19"/>
        <v>0</v>
      </c>
      <c r="P22" s="129">
        <v>361709.09357918485</v>
      </c>
      <c r="Q22" s="132">
        <f t="shared" ref="Q22" si="20">(K22/P22)*100000</f>
        <v>78.516134938649842</v>
      </c>
      <c r="R22" s="11" t="str">
        <f t="shared" si="4"/>
        <v>OK</v>
      </c>
      <c r="S22" s="11">
        <v>197</v>
      </c>
      <c r="T22" s="11">
        <v>0</v>
      </c>
      <c r="U22" s="11" t="str">
        <f t="shared" si="16"/>
        <v>Ok</v>
      </c>
      <c r="V22" s="11" t="str">
        <f t="shared" si="7"/>
        <v>Ok</v>
      </c>
      <c r="X22" s="11"/>
      <c r="AD22" s="25"/>
    </row>
    <row r="23" spans="2:30" ht="18.95" customHeight="1" thickBot="1" x14ac:dyDescent="0.3">
      <c r="B23" s="323"/>
      <c r="C23" s="83" t="s">
        <v>84</v>
      </c>
      <c r="D23" s="285">
        <v>0</v>
      </c>
      <c r="E23" s="292">
        <v>0</v>
      </c>
      <c r="F23" s="233">
        <f t="shared" si="0"/>
        <v>0</v>
      </c>
      <c r="G23" s="64">
        <v>0</v>
      </c>
      <c r="H23" s="205">
        <v>0</v>
      </c>
      <c r="I23" s="233">
        <v>78</v>
      </c>
      <c r="J23" s="84">
        <v>16</v>
      </c>
      <c r="K23" s="46">
        <f t="shared" si="1"/>
        <v>94</v>
      </c>
      <c r="L23" s="84">
        <v>94</v>
      </c>
      <c r="M23" s="84">
        <v>0</v>
      </c>
      <c r="N23" s="84">
        <v>0</v>
      </c>
      <c r="O23" s="85">
        <f t="shared" si="19"/>
        <v>0</v>
      </c>
      <c r="P23" s="130">
        <v>210357.90634272917</v>
      </c>
      <c r="Q23" s="133">
        <f t="shared" si="14"/>
        <v>44.685746133472598</v>
      </c>
      <c r="R23" s="11" t="str">
        <f t="shared" si="4"/>
        <v>OK</v>
      </c>
      <c r="S23" s="11">
        <v>78</v>
      </c>
      <c r="T23" s="11">
        <v>0</v>
      </c>
      <c r="U23" s="11" t="str">
        <f t="shared" si="16"/>
        <v>Ok</v>
      </c>
      <c r="V23" s="11" t="str">
        <f t="shared" si="7"/>
        <v>Ok</v>
      </c>
      <c r="X23" s="11"/>
      <c r="AD23" s="25"/>
    </row>
    <row r="24" spans="2:30" ht="18.95" customHeight="1" x14ac:dyDescent="0.25">
      <c r="B24" s="316" t="s">
        <v>53</v>
      </c>
      <c r="C24" s="112" t="s">
        <v>66</v>
      </c>
      <c r="D24" s="272">
        <v>4</v>
      </c>
      <c r="E24" s="273">
        <v>0</v>
      </c>
      <c r="F24" s="93">
        <f t="shared" si="0"/>
        <v>4</v>
      </c>
      <c r="G24" s="274">
        <v>8</v>
      </c>
      <c r="H24" s="93">
        <v>0</v>
      </c>
      <c r="I24" s="93">
        <v>1713</v>
      </c>
      <c r="J24" s="93">
        <v>147</v>
      </c>
      <c r="K24" s="65">
        <f t="shared" si="1"/>
        <v>1860</v>
      </c>
      <c r="L24" s="93">
        <v>1856</v>
      </c>
      <c r="M24" s="93">
        <v>3</v>
      </c>
      <c r="N24" s="93">
        <v>1</v>
      </c>
      <c r="O24" s="113">
        <f t="shared" si="18"/>
        <v>1.6129032258064516E-3</v>
      </c>
      <c r="P24" s="128">
        <v>988849.25822090637</v>
      </c>
      <c r="Q24" s="131">
        <f t="shared" si="14"/>
        <v>188.09742582468326</v>
      </c>
      <c r="R24" s="11" t="str">
        <f t="shared" ref="R24:R31" si="21">IF(K24&lt;&gt;SUM(L24:N24),"NOT OK","OK")</f>
        <v>OK</v>
      </c>
      <c r="S24" s="11">
        <v>1690</v>
      </c>
      <c r="T24" s="11">
        <v>3</v>
      </c>
      <c r="U24" s="11" t="str">
        <f t="shared" si="16"/>
        <v>Ok</v>
      </c>
      <c r="V24" s="11" t="str">
        <f t="shared" si="7"/>
        <v>Ok</v>
      </c>
      <c r="X24" s="11"/>
      <c r="Y24" s="25">
        <v>1598</v>
      </c>
      <c r="Z24" s="25">
        <f t="shared" si="10"/>
        <v>1860</v>
      </c>
      <c r="AA24" s="25">
        <f t="shared" ref="AA24" si="22">Z24-Y24</f>
        <v>262</v>
      </c>
      <c r="AB24" s="25" t="str">
        <f t="shared" ref="AB24:AB31" si="23">IF(AA24&lt;&gt;F24,"Not OK","Ok")</f>
        <v>Not OK</v>
      </c>
    </row>
    <row r="25" spans="2:30" ht="18.95" customHeight="1" x14ac:dyDescent="0.25">
      <c r="B25" s="317"/>
      <c r="C25" s="114" t="s">
        <v>81</v>
      </c>
      <c r="D25" s="278">
        <v>6</v>
      </c>
      <c r="E25" s="279">
        <v>0</v>
      </c>
      <c r="F25" s="79">
        <f t="shared" si="0"/>
        <v>6</v>
      </c>
      <c r="G25" s="280">
        <v>9</v>
      </c>
      <c r="H25" s="79">
        <v>0</v>
      </c>
      <c r="I25" s="81">
        <v>246</v>
      </c>
      <c r="J25" s="81">
        <v>0</v>
      </c>
      <c r="K25" s="44">
        <f t="shared" si="1"/>
        <v>246</v>
      </c>
      <c r="L25" s="81">
        <v>241</v>
      </c>
      <c r="M25" s="81">
        <v>0</v>
      </c>
      <c r="N25" s="81">
        <v>5</v>
      </c>
      <c r="O25" s="82">
        <f t="shared" si="18"/>
        <v>0</v>
      </c>
      <c r="P25" s="134">
        <v>459396.321704512</v>
      </c>
      <c r="Q25" s="172">
        <f t="shared" si="14"/>
        <v>53.548534974607286</v>
      </c>
      <c r="R25" s="11" t="str">
        <f t="shared" si="21"/>
        <v>OK</v>
      </c>
      <c r="S25" s="11">
        <v>206</v>
      </c>
      <c r="T25" s="11">
        <v>0</v>
      </c>
      <c r="U25" s="11" t="str">
        <f t="shared" si="16"/>
        <v>Ok</v>
      </c>
      <c r="V25" s="11" t="str">
        <f t="shared" si="7"/>
        <v>Ok</v>
      </c>
      <c r="X25" s="11"/>
    </row>
    <row r="26" spans="2:30" ht="18.95" customHeight="1" x14ac:dyDescent="0.25">
      <c r="B26" s="317"/>
      <c r="C26" s="114" t="s">
        <v>82</v>
      </c>
      <c r="D26" s="278">
        <v>0</v>
      </c>
      <c r="E26" s="279">
        <v>0</v>
      </c>
      <c r="F26" s="79">
        <f t="shared" si="0"/>
        <v>0</v>
      </c>
      <c r="G26" s="280">
        <v>0</v>
      </c>
      <c r="H26" s="79">
        <v>0</v>
      </c>
      <c r="I26" s="81">
        <v>28</v>
      </c>
      <c r="J26" s="81">
        <v>0</v>
      </c>
      <c r="K26" s="44">
        <f t="shared" si="1"/>
        <v>28</v>
      </c>
      <c r="L26" s="81">
        <v>28</v>
      </c>
      <c r="M26" s="81">
        <v>0</v>
      </c>
      <c r="N26" s="81">
        <v>0</v>
      </c>
      <c r="O26" s="82">
        <f t="shared" si="18"/>
        <v>0</v>
      </c>
      <c r="P26" s="134">
        <v>258792.67648155964</v>
      </c>
      <c r="Q26" s="172">
        <f t="shared" si="14"/>
        <v>10.819471547911112</v>
      </c>
      <c r="R26" s="11" t="str">
        <f t="shared" si="21"/>
        <v>OK</v>
      </c>
      <c r="S26" s="11">
        <v>26</v>
      </c>
      <c r="T26" s="11">
        <v>0</v>
      </c>
      <c r="U26" s="11" t="str">
        <f t="shared" si="16"/>
        <v>Ok</v>
      </c>
      <c r="V26" s="11" t="str">
        <f t="shared" si="7"/>
        <v>Ok</v>
      </c>
      <c r="X26" s="11"/>
    </row>
    <row r="27" spans="2:30" ht="18.95" customHeight="1" thickBot="1" x14ac:dyDescent="0.3">
      <c r="B27" s="318"/>
      <c r="C27" s="115" t="s">
        <v>83</v>
      </c>
      <c r="D27" s="285">
        <v>2</v>
      </c>
      <c r="E27" s="286">
        <v>2</v>
      </c>
      <c r="F27" s="116">
        <f t="shared" si="0"/>
        <v>4</v>
      </c>
      <c r="G27" s="287">
        <v>8</v>
      </c>
      <c r="H27" s="116">
        <v>0</v>
      </c>
      <c r="I27" s="117">
        <v>105</v>
      </c>
      <c r="J27" s="117">
        <v>17</v>
      </c>
      <c r="K27" s="92">
        <f t="shared" si="1"/>
        <v>122</v>
      </c>
      <c r="L27" s="117">
        <v>110</v>
      </c>
      <c r="M27" s="117">
        <v>2</v>
      </c>
      <c r="N27" s="117">
        <v>10</v>
      </c>
      <c r="O27" s="118">
        <f t="shared" si="18"/>
        <v>1.6393442622950821E-2</v>
      </c>
      <c r="P27" s="136">
        <v>242959.10261067998</v>
      </c>
      <c r="Q27" s="173">
        <f t="shared" si="14"/>
        <v>50.214212469945608</v>
      </c>
      <c r="R27" s="11" t="str">
        <f t="shared" si="21"/>
        <v>OK</v>
      </c>
      <c r="S27" s="11">
        <v>64</v>
      </c>
      <c r="T27" s="11">
        <v>1</v>
      </c>
      <c r="U27" s="11" t="str">
        <f t="shared" si="16"/>
        <v>Ok</v>
      </c>
      <c r="V27" s="11" t="str">
        <f t="shared" si="7"/>
        <v>Ok</v>
      </c>
      <c r="X27" s="11"/>
    </row>
    <row r="28" spans="2:30" ht="18.95" customHeight="1" x14ac:dyDescent="0.25">
      <c r="B28" s="313" t="s">
        <v>23</v>
      </c>
      <c r="C28" s="106" t="s">
        <v>87</v>
      </c>
      <c r="D28" s="272">
        <v>5</v>
      </c>
      <c r="E28" s="273">
        <v>5</v>
      </c>
      <c r="F28" s="93">
        <f t="shared" si="0"/>
        <v>10</v>
      </c>
      <c r="G28" s="274">
        <v>13</v>
      </c>
      <c r="H28" s="93">
        <v>0</v>
      </c>
      <c r="I28" s="289">
        <v>266</v>
      </c>
      <c r="J28" s="107">
        <v>110</v>
      </c>
      <c r="K28" s="80">
        <f t="shared" si="1"/>
        <v>376</v>
      </c>
      <c r="L28" s="107">
        <v>368</v>
      </c>
      <c r="M28" s="107">
        <v>0</v>
      </c>
      <c r="N28" s="107">
        <v>8</v>
      </c>
      <c r="O28" s="87">
        <f t="shared" si="18"/>
        <v>0</v>
      </c>
      <c r="P28" s="135">
        <v>113483.90488914245</v>
      </c>
      <c r="Q28" s="174">
        <f t="shared" si="14"/>
        <v>331.32451722321173</v>
      </c>
      <c r="R28" s="11" t="str">
        <f t="shared" si="21"/>
        <v>OK</v>
      </c>
      <c r="S28" s="11">
        <v>200</v>
      </c>
      <c r="T28" s="11">
        <v>0</v>
      </c>
      <c r="U28" s="11" t="str">
        <f t="shared" si="16"/>
        <v>Ok</v>
      </c>
      <c r="V28" s="11" t="str">
        <f t="shared" si="7"/>
        <v>Ok</v>
      </c>
      <c r="X28" s="11"/>
    </row>
    <row r="29" spans="2:30" ht="18.95" customHeight="1" x14ac:dyDescent="0.25">
      <c r="B29" s="314"/>
      <c r="C29" s="232" t="s">
        <v>99</v>
      </c>
      <c r="D29" s="278">
        <v>0</v>
      </c>
      <c r="E29" s="279">
        <v>0</v>
      </c>
      <c r="F29" s="79">
        <f t="shared" si="0"/>
        <v>0</v>
      </c>
      <c r="G29" s="280">
        <v>2</v>
      </c>
      <c r="H29" s="79">
        <v>0</v>
      </c>
      <c r="I29" s="81">
        <v>140</v>
      </c>
      <c r="J29" s="234">
        <v>7</v>
      </c>
      <c r="K29" s="80">
        <f t="shared" si="1"/>
        <v>147</v>
      </c>
      <c r="L29" s="234">
        <v>147</v>
      </c>
      <c r="M29" s="234">
        <v>0</v>
      </c>
      <c r="N29" s="234">
        <v>0</v>
      </c>
      <c r="O29" s="235">
        <f t="shared" si="18"/>
        <v>0</v>
      </c>
      <c r="P29" s="236">
        <v>190386.34297445655</v>
      </c>
      <c r="Q29" s="237">
        <f t="shared" si="14"/>
        <v>77.211420579533097</v>
      </c>
      <c r="R29" s="11" t="str">
        <f t="shared" si="21"/>
        <v>OK</v>
      </c>
      <c r="S29" s="11">
        <v>83</v>
      </c>
      <c r="T29" s="11">
        <v>0</v>
      </c>
      <c r="U29" s="11" t="str">
        <f t="shared" si="16"/>
        <v>Ok</v>
      </c>
      <c r="V29" s="11" t="str">
        <f t="shared" si="7"/>
        <v>Ok</v>
      </c>
      <c r="X29" s="11"/>
    </row>
    <row r="30" spans="2:30" ht="18.95" customHeight="1" thickBot="1" x14ac:dyDescent="0.3">
      <c r="B30" s="315"/>
      <c r="C30" s="171" t="s">
        <v>88</v>
      </c>
      <c r="D30" s="285">
        <v>0</v>
      </c>
      <c r="E30" s="286">
        <v>0</v>
      </c>
      <c r="F30" s="116">
        <f t="shared" si="0"/>
        <v>0</v>
      </c>
      <c r="G30" s="287">
        <v>0</v>
      </c>
      <c r="H30" s="116">
        <v>0</v>
      </c>
      <c r="I30" s="117">
        <v>1</v>
      </c>
      <c r="J30" s="117">
        <v>5</v>
      </c>
      <c r="K30" s="116">
        <f t="shared" si="1"/>
        <v>6</v>
      </c>
      <c r="L30" s="117">
        <v>6</v>
      </c>
      <c r="M30" s="117">
        <v>0</v>
      </c>
      <c r="N30" s="117">
        <v>0</v>
      </c>
      <c r="O30" s="118">
        <f t="shared" si="18"/>
        <v>0</v>
      </c>
      <c r="P30" s="136">
        <v>212274.73040393737</v>
      </c>
      <c r="Q30" s="173">
        <f t="shared" si="14"/>
        <v>2.8265257897549114</v>
      </c>
      <c r="R30" s="11" t="str">
        <f t="shared" si="21"/>
        <v>OK</v>
      </c>
      <c r="S30" s="11">
        <v>1</v>
      </c>
      <c r="T30" s="11">
        <v>0</v>
      </c>
      <c r="U30" s="11" t="str">
        <f t="shared" si="16"/>
        <v>Ok</v>
      </c>
      <c r="V30" s="11" t="str">
        <f t="shared" si="7"/>
        <v>Ok</v>
      </c>
      <c r="X30" s="11"/>
    </row>
    <row r="31" spans="2:30" ht="16.5" thickBot="1" x14ac:dyDescent="0.3">
      <c r="B31" s="43"/>
      <c r="C31" s="88" t="s">
        <v>11</v>
      </c>
      <c r="D31" s="187">
        <f>SUM(D4:D30)</f>
        <v>48</v>
      </c>
      <c r="E31" s="187">
        <f t="shared" ref="E31:N31" si="24">SUM(E4:E30)</f>
        <v>15</v>
      </c>
      <c r="F31" s="187">
        <f t="shared" si="24"/>
        <v>63</v>
      </c>
      <c r="G31" s="187">
        <f t="shared" si="24"/>
        <v>84</v>
      </c>
      <c r="H31" s="187">
        <f t="shared" si="24"/>
        <v>0</v>
      </c>
      <c r="I31" s="89">
        <f t="shared" si="24"/>
        <v>4623</v>
      </c>
      <c r="J31" s="89">
        <f t="shared" si="24"/>
        <v>1959</v>
      </c>
      <c r="K31" s="89">
        <f t="shared" si="24"/>
        <v>6582</v>
      </c>
      <c r="L31" s="89">
        <f t="shared" si="24"/>
        <v>6504</v>
      </c>
      <c r="M31" s="89">
        <f t="shared" si="24"/>
        <v>14</v>
      </c>
      <c r="N31" s="89">
        <f t="shared" si="24"/>
        <v>64</v>
      </c>
      <c r="O31" s="90">
        <f>M31/K31</f>
        <v>2.1270130659374049E-3</v>
      </c>
      <c r="P31" s="126">
        <v>32419747</v>
      </c>
      <c r="Q31" s="127">
        <f>(K31/P31)*100000</f>
        <v>20.302440978333358</v>
      </c>
      <c r="R31" s="11" t="str">
        <f t="shared" si="21"/>
        <v>OK</v>
      </c>
      <c r="S31" s="11">
        <v>4140</v>
      </c>
      <c r="T31" s="11">
        <v>12</v>
      </c>
      <c r="U31" s="11" t="str">
        <f t="shared" si="16"/>
        <v>Ok</v>
      </c>
      <c r="V31" s="11" t="str">
        <f t="shared" si="7"/>
        <v>Ok</v>
      </c>
      <c r="Y31" s="25">
        <f>SUM(Y7:Y24)</f>
        <v>1646</v>
      </c>
      <c r="Z31" s="25">
        <f>SUM(Z7:Z24)</f>
        <v>1963</v>
      </c>
      <c r="AA31" s="25">
        <f>SUM(AA7:AA24)</f>
        <v>317</v>
      </c>
      <c r="AB31" s="25" t="str">
        <f t="shared" si="23"/>
        <v>Not OK</v>
      </c>
    </row>
    <row r="33" spans="2:8" ht="15.75" x14ac:dyDescent="0.25">
      <c r="B33" s="12"/>
      <c r="C33" s="242" t="s">
        <v>101</v>
      </c>
      <c r="E33" s="13"/>
      <c r="G33" s="13"/>
      <c r="H33" s="14"/>
    </row>
    <row r="34" spans="2:8" ht="15.75" x14ac:dyDescent="0.25">
      <c r="F34" s="14"/>
      <c r="G34" s="13"/>
    </row>
    <row r="35" spans="2:8" ht="15.75" x14ac:dyDescent="0.25">
      <c r="G35" s="13"/>
    </row>
    <row r="36" spans="2:8" ht="15.75" x14ac:dyDescent="0.25">
      <c r="G36" s="13"/>
    </row>
    <row r="37" spans="2:8" ht="15.75" x14ac:dyDescent="0.25">
      <c r="G37" s="13"/>
    </row>
    <row r="38" spans="2:8" ht="15.75" x14ac:dyDescent="0.25">
      <c r="G38" s="13"/>
    </row>
    <row r="39" spans="2:8" ht="15.75" x14ac:dyDescent="0.25">
      <c r="G39" s="13"/>
    </row>
    <row r="40" spans="2:8" ht="15.75" x14ac:dyDescent="0.25">
      <c r="G40" s="13"/>
    </row>
    <row r="41" spans="2:8" ht="15.75" x14ac:dyDescent="0.25">
      <c r="G41" s="13"/>
    </row>
    <row r="42" spans="2:8" ht="15.75" x14ac:dyDescent="0.25">
      <c r="G42" s="13"/>
    </row>
    <row r="43" spans="2:8" ht="15.75" x14ac:dyDescent="0.25">
      <c r="G43" s="13"/>
    </row>
  </sheetData>
  <autoFilter ref="Y3:AB31" xr:uid="{00000000-0009-0000-0000-000000000000}"/>
  <mergeCells count="16">
    <mergeCell ref="B28:B30"/>
    <mergeCell ref="B24:B27"/>
    <mergeCell ref="B2:B3"/>
    <mergeCell ref="C2:C3"/>
    <mergeCell ref="D2:H2"/>
    <mergeCell ref="B17:B20"/>
    <mergeCell ref="B21:B23"/>
    <mergeCell ref="B7:B16"/>
    <mergeCell ref="B4:B6"/>
    <mergeCell ref="V2:V3"/>
    <mergeCell ref="U2:U3"/>
    <mergeCell ref="P2:P3"/>
    <mergeCell ref="Q2:Q3"/>
    <mergeCell ref="I2:M2"/>
    <mergeCell ref="N2:N3"/>
    <mergeCell ref="O2:O3"/>
  </mergeCells>
  <phoneticPr fontId="7" type="noConversion"/>
  <conditionalFormatting sqref="R4:R31">
    <cfRule type="cellIs" dxfId="31" priority="7" operator="equal">
      <formula>"NOT OK"</formula>
    </cfRule>
    <cfRule type="cellIs" dxfId="30" priority="8" operator="equal">
      <formula>"OK"</formula>
    </cfRule>
  </conditionalFormatting>
  <conditionalFormatting sqref="U1:W2 U4:V31 W7:W8 W9:X16 W17:W20 W21:X30">
    <cfRule type="cellIs" dxfId="29" priority="5" operator="notEqual">
      <formula>"Ok"</formula>
    </cfRule>
    <cfRule type="cellIs" dxfId="28" priority="6" operator="equal">
      <formula>"Ok"</formula>
    </cfRule>
  </conditionalFormatting>
  <conditionalFormatting sqref="W31 U32:W1048576">
    <cfRule type="cellIs" dxfId="27" priority="1" operator="notEqual">
      <formula>"Ok"</formula>
    </cfRule>
    <cfRule type="cellIs" dxfId="26" priority="2" operator="equal">
      <formula>"Ok"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V32"/>
  <sheetViews>
    <sheetView zoomScale="78" zoomScaleNormal="78" workbookViewId="0">
      <pane xSplit="3" ySplit="2" topLeftCell="D3" activePane="bottomRight" state="frozen"/>
      <selection pane="topRight" activeCell="D1" sqref="D1"/>
      <selection pane="bottomLeft" activeCell="A6" sqref="A6"/>
      <selection pane="bottomRight" activeCell="P33" sqref="P33"/>
    </sheetView>
  </sheetViews>
  <sheetFormatPr defaultRowHeight="15" x14ac:dyDescent="0.25"/>
  <cols>
    <col min="2" max="2" width="15.85546875" customWidth="1"/>
    <col min="3" max="3" width="16.28515625" customWidth="1"/>
    <col min="4" max="4" width="12.7109375" customWidth="1"/>
    <col min="5" max="10" width="13" bestFit="1" customWidth="1"/>
    <col min="11" max="17" width="13" customWidth="1"/>
    <col min="21" max="22" width="8.7109375" style="11"/>
  </cols>
  <sheetData>
    <row r="1" spans="2:19" ht="17.25" customHeight="1" x14ac:dyDescent="0.25">
      <c r="D1" s="333" t="s">
        <v>40</v>
      </c>
      <c r="E1" s="334"/>
      <c r="F1" s="334"/>
      <c r="G1" s="334"/>
      <c r="H1" s="334"/>
      <c r="I1" s="334"/>
      <c r="J1" s="334"/>
      <c r="K1" s="335" t="s">
        <v>38</v>
      </c>
      <c r="L1" s="334"/>
      <c r="M1" s="334"/>
      <c r="N1" s="334"/>
      <c r="O1" s="334"/>
      <c r="P1" s="334"/>
      <c r="Q1" s="334"/>
      <c r="R1" s="345" t="s">
        <v>54</v>
      </c>
      <c r="S1" s="331" t="s">
        <v>55</v>
      </c>
    </row>
    <row r="2" spans="2:19" ht="23.25" customHeight="1" thickBot="1" x14ac:dyDescent="0.3">
      <c r="B2" s="22" t="s">
        <v>41</v>
      </c>
      <c r="C2" s="98" t="s">
        <v>30</v>
      </c>
      <c r="D2" s="250">
        <v>45271</v>
      </c>
      <c r="E2" s="250">
        <v>45272</v>
      </c>
      <c r="F2" s="250">
        <v>45273</v>
      </c>
      <c r="G2" s="250">
        <v>45274</v>
      </c>
      <c r="H2" s="250">
        <v>45275</v>
      </c>
      <c r="I2" s="250">
        <v>45276</v>
      </c>
      <c r="J2" s="250">
        <v>45277</v>
      </c>
      <c r="K2" s="250">
        <v>45271</v>
      </c>
      <c r="L2" s="250">
        <v>45272</v>
      </c>
      <c r="M2" s="250">
        <v>45273</v>
      </c>
      <c r="N2" s="250">
        <v>45274</v>
      </c>
      <c r="O2" s="250">
        <v>45275</v>
      </c>
      <c r="P2" s="250">
        <v>45276</v>
      </c>
      <c r="Q2" s="250">
        <v>45277</v>
      </c>
      <c r="R2" s="346"/>
      <c r="S2" s="332"/>
    </row>
    <row r="3" spans="2:19" ht="23.25" customHeight="1" x14ac:dyDescent="0.25">
      <c r="B3" s="347" t="s">
        <v>53</v>
      </c>
      <c r="C3" s="261" t="s">
        <v>102</v>
      </c>
      <c r="D3" s="255">
        <v>4</v>
      </c>
      <c r="E3" s="255">
        <v>1</v>
      </c>
      <c r="F3" s="255">
        <v>1</v>
      </c>
      <c r="G3" s="255">
        <v>1</v>
      </c>
      <c r="H3" s="255">
        <v>2</v>
      </c>
      <c r="I3" s="255">
        <v>4</v>
      </c>
      <c r="J3" s="255">
        <v>4</v>
      </c>
      <c r="K3" s="254">
        <v>0</v>
      </c>
      <c r="L3" s="255">
        <v>0</v>
      </c>
      <c r="M3" s="255">
        <v>0</v>
      </c>
      <c r="N3" s="255">
        <v>0</v>
      </c>
      <c r="O3" s="255">
        <v>0</v>
      </c>
      <c r="P3" s="255">
        <v>0</v>
      </c>
      <c r="Q3" s="256">
        <v>0</v>
      </c>
      <c r="R3" s="252">
        <f t="shared" ref="R3:R5" si="0">SUM(D3:J3)</f>
        <v>17</v>
      </c>
      <c r="S3" s="253">
        <f t="shared" ref="S3:S5" si="1">SUM(K3:Q3)</f>
        <v>0</v>
      </c>
    </row>
    <row r="4" spans="2:19" ht="23.25" customHeight="1" x14ac:dyDescent="0.25">
      <c r="B4" s="343"/>
      <c r="C4" s="304" t="s">
        <v>105</v>
      </c>
      <c r="D4" s="305">
        <v>2</v>
      </c>
      <c r="E4" s="305">
        <v>1</v>
      </c>
      <c r="F4" s="305">
        <v>3</v>
      </c>
      <c r="G4" s="305">
        <v>3</v>
      </c>
      <c r="H4" s="305">
        <v>4</v>
      </c>
      <c r="I4" s="305">
        <v>4</v>
      </c>
      <c r="J4" s="306">
        <v>2</v>
      </c>
      <c r="K4" s="307">
        <v>0</v>
      </c>
      <c r="L4" s="305">
        <v>0</v>
      </c>
      <c r="M4" s="305">
        <v>0</v>
      </c>
      <c r="N4" s="305">
        <v>1</v>
      </c>
      <c r="O4" s="305">
        <v>0</v>
      </c>
      <c r="P4" s="305">
        <v>0</v>
      </c>
      <c r="Q4" s="306">
        <v>0</v>
      </c>
      <c r="R4" s="26">
        <f t="shared" si="0"/>
        <v>19</v>
      </c>
      <c r="S4" s="50">
        <f t="shared" si="1"/>
        <v>1</v>
      </c>
    </row>
    <row r="5" spans="2:19" ht="23.25" customHeight="1" thickBot="1" x14ac:dyDescent="0.3">
      <c r="B5" s="344"/>
      <c r="C5" s="262" t="s">
        <v>103</v>
      </c>
      <c r="D5" s="258">
        <v>5</v>
      </c>
      <c r="E5" s="258">
        <v>0</v>
      </c>
      <c r="F5" s="258">
        <v>0</v>
      </c>
      <c r="G5" s="258">
        <v>0</v>
      </c>
      <c r="H5" s="258">
        <v>0</v>
      </c>
      <c r="I5" s="258">
        <v>0</v>
      </c>
      <c r="J5" s="259">
        <v>0</v>
      </c>
      <c r="K5" s="257">
        <v>0</v>
      </c>
      <c r="L5" s="258">
        <v>0</v>
      </c>
      <c r="M5" s="258">
        <v>0</v>
      </c>
      <c r="N5" s="258">
        <v>0</v>
      </c>
      <c r="O5" s="258">
        <v>0</v>
      </c>
      <c r="P5" s="258">
        <v>0</v>
      </c>
      <c r="Q5" s="259">
        <v>0</v>
      </c>
      <c r="R5" s="153">
        <f t="shared" si="0"/>
        <v>5</v>
      </c>
      <c r="S5" s="154">
        <f t="shared" si="1"/>
        <v>0</v>
      </c>
    </row>
    <row r="6" spans="2:19" ht="23.25" customHeight="1" thickTop="1" x14ac:dyDescent="0.25">
      <c r="B6" s="343" t="s">
        <v>22</v>
      </c>
      <c r="C6" s="251" t="s">
        <v>70</v>
      </c>
      <c r="D6" s="69">
        <v>5</v>
      </c>
      <c r="E6" s="69">
        <v>5</v>
      </c>
      <c r="F6" s="69">
        <v>2</v>
      </c>
      <c r="G6" s="69">
        <v>9</v>
      </c>
      <c r="H6" s="69">
        <v>10</v>
      </c>
      <c r="I6" s="69">
        <v>7</v>
      </c>
      <c r="J6" s="163">
        <v>5</v>
      </c>
      <c r="K6" s="170">
        <v>0</v>
      </c>
      <c r="L6" s="69">
        <v>0</v>
      </c>
      <c r="M6" s="69">
        <v>0</v>
      </c>
      <c r="N6" s="69">
        <v>0</v>
      </c>
      <c r="O6" s="69">
        <v>0</v>
      </c>
      <c r="P6" s="69">
        <v>0</v>
      </c>
      <c r="Q6" s="69">
        <v>0</v>
      </c>
      <c r="R6" s="252">
        <f t="shared" ref="R6" si="2">SUM(D6:J6)</f>
        <v>43</v>
      </c>
      <c r="S6" s="253">
        <f t="shared" ref="S6" si="3">SUM(K6:Q6)</f>
        <v>0</v>
      </c>
    </row>
    <row r="7" spans="2:19" ht="23.25" customHeight="1" x14ac:dyDescent="0.25">
      <c r="B7" s="343"/>
      <c r="C7" s="99" t="s">
        <v>100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39">
        <v>0</v>
      </c>
      <c r="K7" s="166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26">
        <f t="shared" ref="R7:R15" si="4">SUM(D7:J7)</f>
        <v>0</v>
      </c>
      <c r="S7" s="50">
        <f t="shared" ref="S7:S15" si="5">SUM(K7:Q7)</f>
        <v>0</v>
      </c>
    </row>
    <row r="8" spans="2:19" ht="23.25" customHeight="1" x14ac:dyDescent="0.25">
      <c r="B8" s="343"/>
      <c r="C8" s="99" t="s">
        <v>71</v>
      </c>
      <c r="D8" s="10">
        <v>0</v>
      </c>
      <c r="E8" s="10">
        <v>0</v>
      </c>
      <c r="F8" s="10">
        <v>0</v>
      </c>
      <c r="G8" s="10">
        <v>25</v>
      </c>
      <c r="H8" s="10">
        <v>17</v>
      </c>
      <c r="I8" s="10">
        <v>0</v>
      </c>
      <c r="J8" s="139">
        <v>0</v>
      </c>
      <c r="K8" s="166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37">
        <f t="shared" si="4"/>
        <v>42</v>
      </c>
      <c r="S8" s="138">
        <f t="shared" si="5"/>
        <v>0</v>
      </c>
    </row>
    <row r="9" spans="2:19" ht="23.25" customHeight="1" x14ac:dyDescent="0.25">
      <c r="B9" s="343"/>
      <c r="C9" s="99" t="s">
        <v>79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39">
        <v>3</v>
      </c>
      <c r="K9" s="166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0</v>
      </c>
      <c r="R9" s="137">
        <f t="shared" si="4"/>
        <v>3</v>
      </c>
      <c r="S9" s="138">
        <f t="shared" si="5"/>
        <v>0</v>
      </c>
    </row>
    <row r="10" spans="2:19" ht="23.25" customHeight="1" x14ac:dyDescent="0.25">
      <c r="B10" s="343"/>
      <c r="C10" s="99" t="s">
        <v>80</v>
      </c>
      <c r="D10" s="68">
        <v>4</v>
      </c>
      <c r="E10" s="68">
        <v>5</v>
      </c>
      <c r="F10" s="68">
        <v>2</v>
      </c>
      <c r="G10" s="68">
        <v>1</v>
      </c>
      <c r="H10" s="68">
        <v>3</v>
      </c>
      <c r="I10" s="68">
        <v>4</v>
      </c>
      <c r="J10" s="140">
        <v>0</v>
      </c>
      <c r="K10" s="167">
        <v>0</v>
      </c>
      <c r="L10" s="68">
        <v>0</v>
      </c>
      <c r="M10" s="68">
        <v>0</v>
      </c>
      <c r="N10" s="68">
        <v>0</v>
      </c>
      <c r="O10" s="68">
        <v>0</v>
      </c>
      <c r="P10" s="68">
        <v>0</v>
      </c>
      <c r="Q10" s="68">
        <v>0</v>
      </c>
      <c r="R10" s="141">
        <f t="shared" si="4"/>
        <v>19</v>
      </c>
      <c r="S10" s="142">
        <f t="shared" si="5"/>
        <v>0</v>
      </c>
    </row>
    <row r="11" spans="2:19" ht="23.25" customHeight="1" x14ac:dyDescent="0.25">
      <c r="B11" s="343"/>
      <c r="C11" s="114" t="s">
        <v>85</v>
      </c>
      <c r="D11" s="175">
        <v>0</v>
      </c>
      <c r="E11" s="95">
        <v>0</v>
      </c>
      <c r="F11" s="95">
        <v>0</v>
      </c>
      <c r="G11" s="176">
        <v>0</v>
      </c>
      <c r="H11" s="176">
        <v>0</v>
      </c>
      <c r="I11" s="176">
        <v>0</v>
      </c>
      <c r="J11" s="177">
        <v>0</v>
      </c>
      <c r="K11" s="178">
        <v>0</v>
      </c>
      <c r="L11" s="176">
        <v>0</v>
      </c>
      <c r="M11" s="176">
        <v>0</v>
      </c>
      <c r="N11" s="176">
        <v>0</v>
      </c>
      <c r="O11" s="176">
        <v>0</v>
      </c>
      <c r="P11" s="176">
        <v>0</v>
      </c>
      <c r="Q11" s="176">
        <v>0</v>
      </c>
      <c r="R11" s="179">
        <f t="shared" si="4"/>
        <v>0</v>
      </c>
      <c r="S11" s="180">
        <f t="shared" si="5"/>
        <v>0</v>
      </c>
    </row>
    <row r="12" spans="2:19" ht="23.25" customHeight="1" x14ac:dyDescent="0.25">
      <c r="B12" s="343"/>
      <c r="C12" s="83" t="s">
        <v>86</v>
      </c>
      <c r="D12" s="182">
        <v>0</v>
      </c>
      <c r="E12" s="144">
        <v>0</v>
      </c>
      <c r="F12" s="144">
        <v>0</v>
      </c>
      <c r="G12" s="176">
        <v>0</v>
      </c>
      <c r="H12" s="176">
        <v>0</v>
      </c>
      <c r="I12" s="176">
        <v>0</v>
      </c>
      <c r="J12" s="177">
        <v>0</v>
      </c>
      <c r="K12" s="178">
        <v>0</v>
      </c>
      <c r="L12" s="176">
        <v>0</v>
      </c>
      <c r="M12" s="176">
        <v>0</v>
      </c>
      <c r="N12" s="176">
        <v>0</v>
      </c>
      <c r="O12" s="176">
        <v>0</v>
      </c>
      <c r="P12" s="176">
        <v>0</v>
      </c>
      <c r="Q12" s="176">
        <v>0</v>
      </c>
      <c r="R12" s="179">
        <f t="shared" ref="R12:R14" si="6">SUM(D12:J12)</f>
        <v>0</v>
      </c>
      <c r="S12" s="180">
        <f t="shared" ref="S12:S14" si="7">SUM(K12:Q12)</f>
        <v>0</v>
      </c>
    </row>
    <row r="13" spans="2:19" ht="23.25" customHeight="1" x14ac:dyDescent="0.25">
      <c r="B13" s="343"/>
      <c r="C13" s="83" t="s">
        <v>89</v>
      </c>
      <c r="D13" s="182">
        <v>0</v>
      </c>
      <c r="E13" s="144">
        <v>0</v>
      </c>
      <c r="F13" s="144">
        <v>0</v>
      </c>
      <c r="G13" s="176">
        <v>0</v>
      </c>
      <c r="H13" s="176">
        <v>0</v>
      </c>
      <c r="I13" s="176">
        <v>0</v>
      </c>
      <c r="J13" s="177">
        <v>0</v>
      </c>
      <c r="K13" s="178">
        <v>0</v>
      </c>
      <c r="L13" s="176">
        <v>0</v>
      </c>
      <c r="M13" s="176">
        <v>0</v>
      </c>
      <c r="N13" s="176">
        <v>0</v>
      </c>
      <c r="O13" s="176">
        <v>0</v>
      </c>
      <c r="P13" s="176">
        <v>0</v>
      </c>
      <c r="Q13" s="176">
        <v>0</v>
      </c>
      <c r="R13" s="179">
        <f t="shared" si="6"/>
        <v>0</v>
      </c>
      <c r="S13" s="180">
        <f t="shared" si="7"/>
        <v>0</v>
      </c>
    </row>
    <row r="14" spans="2:19" ht="23.25" customHeight="1" x14ac:dyDescent="0.25">
      <c r="B14" s="343"/>
      <c r="C14" s="83" t="s">
        <v>90</v>
      </c>
      <c r="D14" s="182">
        <v>2</v>
      </c>
      <c r="E14" s="144">
        <v>0</v>
      </c>
      <c r="F14" s="144">
        <v>2</v>
      </c>
      <c r="G14" s="94">
        <v>0</v>
      </c>
      <c r="H14" s="94">
        <v>2</v>
      </c>
      <c r="I14" s="94">
        <v>8</v>
      </c>
      <c r="J14" s="190">
        <v>2</v>
      </c>
      <c r="K14" s="191">
        <v>0</v>
      </c>
      <c r="L14" s="94">
        <v>0</v>
      </c>
      <c r="M14" s="94">
        <v>0</v>
      </c>
      <c r="N14" s="94">
        <v>0</v>
      </c>
      <c r="O14" s="94">
        <v>0</v>
      </c>
      <c r="P14" s="94">
        <v>0</v>
      </c>
      <c r="Q14" s="94">
        <v>0</v>
      </c>
      <c r="R14" s="179">
        <f t="shared" si="6"/>
        <v>16</v>
      </c>
      <c r="S14" s="180">
        <f t="shared" si="7"/>
        <v>0</v>
      </c>
    </row>
    <row r="15" spans="2:19" ht="23.25" customHeight="1" thickBot="1" x14ac:dyDescent="0.3">
      <c r="B15" s="344"/>
      <c r="C15" s="152" t="s">
        <v>91</v>
      </c>
      <c r="D15" s="162">
        <v>3</v>
      </c>
      <c r="E15" s="96">
        <v>0</v>
      </c>
      <c r="F15" s="96">
        <v>2</v>
      </c>
      <c r="G15" s="77">
        <v>1</v>
      </c>
      <c r="H15" s="77">
        <v>0</v>
      </c>
      <c r="I15" s="77">
        <v>0</v>
      </c>
      <c r="J15" s="160">
        <v>0</v>
      </c>
      <c r="K15" s="169">
        <v>0</v>
      </c>
      <c r="L15" s="77">
        <v>0</v>
      </c>
      <c r="M15" s="77">
        <v>0</v>
      </c>
      <c r="N15" s="77">
        <v>0</v>
      </c>
      <c r="O15" s="77">
        <v>0</v>
      </c>
      <c r="P15" s="77">
        <v>0</v>
      </c>
      <c r="Q15" s="77">
        <v>0</v>
      </c>
      <c r="R15" s="153">
        <f t="shared" si="4"/>
        <v>6</v>
      </c>
      <c r="S15" s="154">
        <f t="shared" si="5"/>
        <v>0</v>
      </c>
    </row>
    <row r="16" spans="2:19" ht="23.25" customHeight="1" thickTop="1" x14ac:dyDescent="0.25">
      <c r="B16" s="342" t="s">
        <v>33</v>
      </c>
      <c r="C16" s="145" t="s">
        <v>72</v>
      </c>
      <c r="D16" s="69">
        <v>3</v>
      </c>
      <c r="E16" s="69">
        <v>1</v>
      </c>
      <c r="F16" s="69">
        <v>0</v>
      </c>
      <c r="G16" s="69">
        <v>3</v>
      </c>
      <c r="H16" s="69">
        <v>0</v>
      </c>
      <c r="I16" s="69">
        <v>3</v>
      </c>
      <c r="J16" s="163">
        <v>11</v>
      </c>
      <c r="K16" s="170">
        <v>0</v>
      </c>
      <c r="L16" s="69">
        <v>0</v>
      </c>
      <c r="M16" s="69">
        <v>0</v>
      </c>
      <c r="N16" s="69">
        <v>0</v>
      </c>
      <c r="O16" s="69">
        <v>0</v>
      </c>
      <c r="P16" s="69">
        <v>0</v>
      </c>
      <c r="Q16" s="69">
        <v>0</v>
      </c>
      <c r="R16" s="146">
        <f t="shared" ref="R16:R22" si="8">SUM(D16:J16)</f>
        <v>21</v>
      </c>
      <c r="S16" s="147">
        <f t="shared" ref="S16:S22" si="9">SUM(K16:Q16)</f>
        <v>0</v>
      </c>
    </row>
    <row r="17" spans="2:19" ht="23.25" customHeight="1" x14ac:dyDescent="0.25">
      <c r="B17" s="343"/>
      <c r="C17" s="100" t="s">
        <v>73</v>
      </c>
      <c r="D17" s="10">
        <v>3</v>
      </c>
      <c r="E17" s="10">
        <v>3</v>
      </c>
      <c r="F17" s="10">
        <v>5</v>
      </c>
      <c r="G17" s="10">
        <v>1</v>
      </c>
      <c r="H17" s="10">
        <v>6</v>
      </c>
      <c r="I17" s="10">
        <v>1</v>
      </c>
      <c r="J17" s="10">
        <v>3</v>
      </c>
      <c r="K17" s="166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37">
        <f t="shared" si="8"/>
        <v>22</v>
      </c>
      <c r="S17" s="138">
        <f t="shared" si="9"/>
        <v>0</v>
      </c>
    </row>
    <row r="18" spans="2:19" ht="23.25" customHeight="1" x14ac:dyDescent="0.25">
      <c r="B18" s="343"/>
      <c r="C18" s="100" t="s">
        <v>77</v>
      </c>
      <c r="D18" s="10">
        <v>2</v>
      </c>
      <c r="E18" s="10">
        <v>4</v>
      </c>
      <c r="F18" s="10">
        <v>6</v>
      </c>
      <c r="G18" s="10">
        <v>1</v>
      </c>
      <c r="H18" s="10">
        <v>5</v>
      </c>
      <c r="I18" s="10">
        <v>8</v>
      </c>
      <c r="J18" s="10">
        <v>5</v>
      </c>
      <c r="K18" s="166">
        <v>0</v>
      </c>
      <c r="L18" s="10">
        <v>0</v>
      </c>
      <c r="M18" s="10">
        <v>0</v>
      </c>
      <c r="N18" s="10">
        <v>0</v>
      </c>
      <c r="O18" s="10">
        <v>0</v>
      </c>
      <c r="P18" s="10">
        <v>0</v>
      </c>
      <c r="Q18" s="10">
        <v>0</v>
      </c>
      <c r="R18" s="137">
        <f t="shared" ref="R18" si="10">SUM(D18:J18)</f>
        <v>31</v>
      </c>
      <c r="S18" s="138">
        <f t="shared" ref="S18" si="11">SUM(K18:Q18)</f>
        <v>0</v>
      </c>
    </row>
    <row r="19" spans="2:19" ht="23.25" customHeight="1" thickBot="1" x14ac:dyDescent="0.3">
      <c r="B19" s="344"/>
      <c r="C19" s="100" t="s">
        <v>74</v>
      </c>
      <c r="D19" s="68">
        <v>0</v>
      </c>
      <c r="E19" s="68">
        <v>1</v>
      </c>
      <c r="F19" s="68">
        <v>2</v>
      </c>
      <c r="G19" s="68">
        <v>3</v>
      </c>
      <c r="H19" s="68">
        <v>0</v>
      </c>
      <c r="I19" s="68">
        <v>2</v>
      </c>
      <c r="J19" s="140">
        <v>0</v>
      </c>
      <c r="K19" s="167">
        <v>0</v>
      </c>
      <c r="L19" s="68">
        <v>0</v>
      </c>
      <c r="M19" s="68">
        <v>0</v>
      </c>
      <c r="N19" s="68">
        <v>0</v>
      </c>
      <c r="O19" s="68">
        <v>0</v>
      </c>
      <c r="P19" s="68">
        <v>0</v>
      </c>
      <c r="Q19" s="68">
        <v>0</v>
      </c>
      <c r="R19" s="141">
        <f t="shared" si="8"/>
        <v>8</v>
      </c>
      <c r="S19" s="142">
        <f t="shared" si="9"/>
        <v>0</v>
      </c>
    </row>
    <row r="20" spans="2:19" ht="23.25" customHeight="1" thickTop="1" x14ac:dyDescent="0.25">
      <c r="B20" s="342" t="s">
        <v>39</v>
      </c>
      <c r="C20" s="155" t="s">
        <v>69</v>
      </c>
      <c r="D20" s="76">
        <v>3</v>
      </c>
      <c r="E20" s="76">
        <v>8</v>
      </c>
      <c r="F20" s="76">
        <v>1</v>
      </c>
      <c r="G20" s="76">
        <v>1</v>
      </c>
      <c r="H20" s="76">
        <v>5</v>
      </c>
      <c r="I20" s="76">
        <v>4</v>
      </c>
      <c r="J20" s="158">
        <v>2</v>
      </c>
      <c r="K20" s="168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  <c r="Q20" s="76">
        <v>0</v>
      </c>
      <c r="R20" s="150">
        <f t="shared" si="8"/>
        <v>24</v>
      </c>
      <c r="S20" s="151">
        <f t="shared" si="9"/>
        <v>0</v>
      </c>
    </row>
    <row r="21" spans="2:19" ht="23.25" customHeight="1" x14ac:dyDescent="0.25">
      <c r="B21" s="343"/>
      <c r="C21" s="99" t="s">
        <v>78</v>
      </c>
      <c r="D21" s="68">
        <v>2</v>
      </c>
      <c r="E21" s="68">
        <v>3</v>
      </c>
      <c r="F21" s="94">
        <v>5</v>
      </c>
      <c r="G21" s="10">
        <v>4</v>
      </c>
      <c r="H21" s="10">
        <v>7</v>
      </c>
      <c r="I21" s="10">
        <v>3</v>
      </c>
      <c r="J21" s="139">
        <v>2</v>
      </c>
      <c r="K21" s="166">
        <v>0</v>
      </c>
      <c r="L21" s="10">
        <v>0</v>
      </c>
      <c r="M21" s="10">
        <v>0</v>
      </c>
      <c r="N21" s="10">
        <v>0</v>
      </c>
      <c r="O21" s="10">
        <v>0</v>
      </c>
      <c r="P21" s="10">
        <v>0</v>
      </c>
      <c r="Q21" s="10">
        <v>0</v>
      </c>
      <c r="R21" s="137">
        <f t="shared" ref="R21" si="12">SUM(D21:J21)</f>
        <v>26</v>
      </c>
      <c r="S21" s="138">
        <f t="shared" ref="S21" si="13">SUM(K21:Q21)</f>
        <v>0</v>
      </c>
    </row>
    <row r="22" spans="2:19" ht="23.25" customHeight="1" thickBot="1" x14ac:dyDescent="0.3">
      <c r="B22" s="344"/>
      <c r="C22" s="156" t="s">
        <v>84</v>
      </c>
      <c r="D22" s="77">
        <v>0</v>
      </c>
      <c r="E22" s="77">
        <v>0</v>
      </c>
      <c r="F22" s="77">
        <v>0</v>
      </c>
      <c r="G22" s="77">
        <v>0</v>
      </c>
      <c r="H22" s="77">
        <v>0</v>
      </c>
      <c r="I22" s="77">
        <v>0</v>
      </c>
      <c r="J22" s="160">
        <v>0</v>
      </c>
      <c r="K22" s="169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  <c r="R22" s="153">
        <f t="shared" si="8"/>
        <v>0</v>
      </c>
      <c r="S22" s="154">
        <f t="shared" si="9"/>
        <v>0</v>
      </c>
    </row>
    <row r="23" spans="2:19" ht="18.95" customHeight="1" thickTop="1" x14ac:dyDescent="0.25">
      <c r="B23" s="339" t="s">
        <v>53</v>
      </c>
      <c r="C23" s="148" t="s">
        <v>66</v>
      </c>
      <c r="D23" s="149">
        <v>1</v>
      </c>
      <c r="E23" s="149">
        <v>4</v>
      </c>
      <c r="F23" s="149">
        <v>4</v>
      </c>
      <c r="G23" s="69">
        <v>2</v>
      </c>
      <c r="H23" s="69">
        <v>1</v>
      </c>
      <c r="I23" s="69">
        <v>5</v>
      </c>
      <c r="J23" s="163">
        <v>4</v>
      </c>
      <c r="K23" s="170">
        <v>0</v>
      </c>
      <c r="L23" s="69">
        <v>0</v>
      </c>
      <c r="M23" s="69">
        <v>0</v>
      </c>
      <c r="N23" s="69">
        <v>0</v>
      </c>
      <c r="O23" s="69">
        <v>0</v>
      </c>
      <c r="P23" s="69">
        <v>0</v>
      </c>
      <c r="Q23" s="69">
        <v>0</v>
      </c>
      <c r="R23" s="146">
        <f t="shared" ref="R23:R26" si="14">SUM(D23:J23)</f>
        <v>21</v>
      </c>
      <c r="S23" s="147">
        <f t="shared" ref="S23:S26" si="15">SUM(K23:Q23)</f>
        <v>0</v>
      </c>
    </row>
    <row r="24" spans="2:19" ht="18.95" customHeight="1" x14ac:dyDescent="0.25">
      <c r="B24" s="340"/>
      <c r="C24" s="101" t="s">
        <v>81</v>
      </c>
      <c r="D24" s="95">
        <v>2</v>
      </c>
      <c r="E24" s="95">
        <v>6</v>
      </c>
      <c r="F24" s="95">
        <v>13</v>
      </c>
      <c r="G24" s="10">
        <v>2</v>
      </c>
      <c r="H24" s="10">
        <v>4</v>
      </c>
      <c r="I24" s="10">
        <v>4</v>
      </c>
      <c r="J24" s="139">
        <v>6</v>
      </c>
      <c r="K24" s="166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37">
        <f t="shared" si="14"/>
        <v>37</v>
      </c>
      <c r="S24" s="138">
        <f t="shared" si="15"/>
        <v>0</v>
      </c>
    </row>
    <row r="25" spans="2:19" ht="18.95" customHeight="1" x14ac:dyDescent="0.25">
      <c r="B25" s="340"/>
      <c r="C25" s="101" t="s">
        <v>82</v>
      </c>
      <c r="D25" s="95">
        <v>0</v>
      </c>
      <c r="E25" s="95">
        <v>0</v>
      </c>
      <c r="F25" s="95">
        <v>2</v>
      </c>
      <c r="G25" s="10">
        <v>0</v>
      </c>
      <c r="H25" s="10">
        <v>0</v>
      </c>
      <c r="I25" s="10">
        <v>0</v>
      </c>
      <c r="J25" s="139">
        <v>0</v>
      </c>
      <c r="K25" s="166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37">
        <f t="shared" si="14"/>
        <v>2</v>
      </c>
      <c r="S25" s="138">
        <f t="shared" si="15"/>
        <v>0</v>
      </c>
    </row>
    <row r="26" spans="2:19" ht="18.95" customHeight="1" thickBot="1" x14ac:dyDescent="0.3">
      <c r="B26" s="341"/>
      <c r="C26" s="143" t="s">
        <v>83</v>
      </c>
      <c r="D26" s="144">
        <v>1</v>
      </c>
      <c r="E26" s="144">
        <v>7</v>
      </c>
      <c r="F26" s="144">
        <v>2</v>
      </c>
      <c r="G26" s="68">
        <v>5</v>
      </c>
      <c r="H26" s="68">
        <v>10</v>
      </c>
      <c r="I26" s="68">
        <v>11</v>
      </c>
      <c r="J26" s="140">
        <v>4</v>
      </c>
      <c r="K26" s="167">
        <v>0</v>
      </c>
      <c r="L26" s="68">
        <v>0</v>
      </c>
      <c r="M26" s="68">
        <v>0</v>
      </c>
      <c r="N26" s="68">
        <v>1</v>
      </c>
      <c r="O26" s="68">
        <v>0</v>
      </c>
      <c r="P26" s="68">
        <v>0</v>
      </c>
      <c r="Q26" s="68">
        <v>0</v>
      </c>
      <c r="R26" s="141">
        <f t="shared" si="14"/>
        <v>40</v>
      </c>
      <c r="S26" s="142">
        <f t="shared" si="15"/>
        <v>1</v>
      </c>
    </row>
    <row r="27" spans="2:19" ht="18.95" customHeight="1" thickTop="1" x14ac:dyDescent="0.25">
      <c r="B27" s="336" t="s">
        <v>23</v>
      </c>
      <c r="C27" s="157" t="s">
        <v>87</v>
      </c>
      <c r="D27" s="161">
        <v>16</v>
      </c>
      <c r="E27" s="97">
        <v>18</v>
      </c>
      <c r="F27" s="97">
        <v>23</v>
      </c>
      <c r="G27" s="97">
        <v>10</v>
      </c>
      <c r="H27" s="97">
        <v>14</v>
      </c>
      <c r="I27" s="97">
        <v>16</v>
      </c>
      <c r="J27" s="164">
        <v>10</v>
      </c>
      <c r="K27" s="168">
        <v>0</v>
      </c>
      <c r="L27" s="76">
        <v>0</v>
      </c>
      <c r="M27" s="76">
        <v>0</v>
      </c>
      <c r="N27" s="76">
        <v>0</v>
      </c>
      <c r="O27" s="76">
        <v>0</v>
      </c>
      <c r="P27" s="76">
        <v>0</v>
      </c>
      <c r="Q27" s="158">
        <v>0</v>
      </c>
      <c r="R27" s="150">
        <f t="shared" ref="R27:R29" si="16">SUM(D27:J27)</f>
        <v>107</v>
      </c>
      <c r="S27" s="151">
        <f t="shared" ref="S27:S29" si="17">SUM(K27:Q27)</f>
        <v>0</v>
      </c>
    </row>
    <row r="28" spans="2:19" ht="18.95" customHeight="1" x14ac:dyDescent="0.25">
      <c r="B28" s="337"/>
      <c r="C28" s="232" t="s">
        <v>99</v>
      </c>
      <c r="D28" s="240">
        <v>9</v>
      </c>
      <c r="E28" s="94">
        <v>14</v>
      </c>
      <c r="F28" s="94">
        <v>8</v>
      </c>
      <c r="G28" s="94">
        <v>4</v>
      </c>
      <c r="H28" s="94">
        <v>3</v>
      </c>
      <c r="I28" s="94">
        <v>3</v>
      </c>
      <c r="J28" s="190">
        <v>0</v>
      </c>
      <c r="K28" s="191">
        <v>0</v>
      </c>
      <c r="L28" s="94">
        <v>0</v>
      </c>
      <c r="M28" s="94">
        <v>0</v>
      </c>
      <c r="N28" s="94">
        <v>0</v>
      </c>
      <c r="O28" s="94">
        <v>0</v>
      </c>
      <c r="P28" s="94">
        <v>0</v>
      </c>
      <c r="Q28" s="190">
        <v>0</v>
      </c>
      <c r="R28" s="137">
        <f t="shared" si="16"/>
        <v>41</v>
      </c>
      <c r="S28" s="138">
        <f t="shared" si="17"/>
        <v>0</v>
      </c>
    </row>
    <row r="29" spans="2:19" ht="18.95" customHeight="1" thickBot="1" x14ac:dyDescent="0.3">
      <c r="B29" s="338"/>
      <c r="C29" s="159" t="s">
        <v>88</v>
      </c>
      <c r="D29" s="162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165">
        <v>0</v>
      </c>
      <c r="K29" s="169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160">
        <v>0</v>
      </c>
      <c r="R29" s="153">
        <f t="shared" si="16"/>
        <v>0</v>
      </c>
      <c r="S29" s="154">
        <f t="shared" si="17"/>
        <v>0</v>
      </c>
    </row>
    <row r="30" spans="2:19" ht="17.25" thickTop="1" thickBot="1" x14ac:dyDescent="0.3">
      <c r="C30" s="70" t="s">
        <v>11</v>
      </c>
      <c r="D30" s="71">
        <f>SUM(D3:D29)</f>
        <v>67</v>
      </c>
      <c r="E30" s="71">
        <f t="shared" ref="E30:S30" si="18">SUM(E3:E29)</f>
        <v>81</v>
      </c>
      <c r="F30" s="71">
        <f t="shared" si="18"/>
        <v>83</v>
      </c>
      <c r="G30" s="71">
        <f t="shared" si="18"/>
        <v>76</v>
      </c>
      <c r="H30" s="71">
        <f t="shared" si="18"/>
        <v>93</v>
      </c>
      <c r="I30" s="71">
        <f t="shared" si="18"/>
        <v>87</v>
      </c>
      <c r="J30" s="72">
        <f t="shared" si="18"/>
        <v>63</v>
      </c>
      <c r="K30" s="72">
        <f t="shared" si="18"/>
        <v>0</v>
      </c>
      <c r="L30" s="71">
        <f t="shared" si="18"/>
        <v>0</v>
      </c>
      <c r="M30" s="71">
        <f t="shared" si="18"/>
        <v>0</v>
      </c>
      <c r="N30" s="71">
        <f t="shared" si="18"/>
        <v>2</v>
      </c>
      <c r="O30" s="71">
        <f t="shared" si="18"/>
        <v>0</v>
      </c>
      <c r="P30" s="71">
        <f t="shared" si="18"/>
        <v>0</v>
      </c>
      <c r="Q30" s="73">
        <f t="shared" si="18"/>
        <v>0</v>
      </c>
      <c r="R30" s="74">
        <f t="shared" si="18"/>
        <v>550</v>
      </c>
      <c r="S30" s="75">
        <f t="shared" si="18"/>
        <v>2</v>
      </c>
    </row>
    <row r="32" spans="2:19" ht="15.75" x14ac:dyDescent="0.25">
      <c r="B32" s="12"/>
      <c r="C32" s="12"/>
      <c r="J32" s="14"/>
      <c r="K32" s="14"/>
      <c r="L32" s="14"/>
      <c r="M32" s="14"/>
      <c r="N32" s="14"/>
      <c r="O32" s="14"/>
      <c r="P32" s="14"/>
    </row>
  </sheetData>
  <mergeCells count="10">
    <mergeCell ref="S1:S2"/>
    <mergeCell ref="D1:J1"/>
    <mergeCell ref="K1:Q1"/>
    <mergeCell ref="B27:B29"/>
    <mergeCell ref="B23:B26"/>
    <mergeCell ref="B20:B22"/>
    <mergeCell ref="B16:B19"/>
    <mergeCell ref="R1:R2"/>
    <mergeCell ref="B6:B15"/>
    <mergeCell ref="B3:B5"/>
  </mergeCells>
  <pageMargins left="0.7" right="0.7" top="0.75" bottom="0.75" header="0.3" footer="0.3"/>
  <pageSetup orientation="portrait" r:id="rId1"/>
  <ignoredErrors>
    <ignoredError sqref="C32 D31:T32 S1:S2 K1:Q1 T30 A33:C34 A32 R6:S11 D34 F34:Q37 R29:S29 D33:Q33 S33:T37 R19:S27 R28 R1:R2 R12:R14 R5 A30:C31 R15:S17 R3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O44"/>
  <sheetViews>
    <sheetView zoomScale="89" zoomScaleNormal="89" workbookViewId="0">
      <pane xSplit="2" ySplit="2" topLeftCell="C14" activePane="bottomRight" state="frozen"/>
      <selection pane="topRight" activeCell="C1" sqref="C1"/>
      <selection pane="bottomLeft" activeCell="A2" sqref="A2"/>
      <selection pane="bottomRight" activeCell="C33" sqref="C33:E44"/>
    </sheetView>
  </sheetViews>
  <sheetFormatPr defaultRowHeight="15" x14ac:dyDescent="0.25"/>
  <cols>
    <col min="2" max="2" width="16" customWidth="1"/>
    <col min="3" max="3" width="13.85546875" customWidth="1"/>
    <col min="4" max="4" width="11" customWidth="1"/>
    <col min="5" max="5" width="11.85546875" customWidth="1"/>
    <col min="6" max="6" width="13.42578125" customWidth="1"/>
    <col min="7" max="7" width="7" customWidth="1"/>
    <col min="8" max="8" width="11.42578125" hidden="1" customWidth="1"/>
  </cols>
  <sheetData>
    <row r="1" spans="2:15" x14ac:dyDescent="0.25">
      <c r="B1" t="s">
        <v>46</v>
      </c>
    </row>
    <row r="2" spans="2:15" ht="47.25" customHeight="1" x14ac:dyDescent="0.25">
      <c r="B2" s="18" t="s">
        <v>28</v>
      </c>
      <c r="C2" s="19" t="s">
        <v>43</v>
      </c>
      <c r="D2" s="19" t="s">
        <v>44</v>
      </c>
      <c r="E2" s="20" t="s">
        <v>42</v>
      </c>
      <c r="F2" s="20" t="s">
        <v>26</v>
      </c>
      <c r="G2" s="21" t="s">
        <v>45</v>
      </c>
      <c r="H2" s="20" t="s">
        <v>27</v>
      </c>
      <c r="I2" s="41" t="s">
        <v>42</v>
      </c>
      <c r="J2" s="40" t="s">
        <v>43</v>
      </c>
    </row>
    <row r="3" spans="2:15" x14ac:dyDescent="0.25">
      <c r="B3" s="15" t="s">
        <v>21</v>
      </c>
      <c r="C3" s="16">
        <f>SUM('Sheet1 (3)'!K4:K6)</f>
        <v>110</v>
      </c>
      <c r="D3" s="16">
        <f>SUM('Sheet1 (3)'!M4:M6)</f>
        <v>1</v>
      </c>
      <c r="E3" s="16">
        <f>SUM('Sheet1 (3)'!F4:F6)</f>
        <v>6</v>
      </c>
      <c r="F3" s="16">
        <f>SUM('Sheet1 (3)'!D4:D6)</f>
        <v>6</v>
      </c>
      <c r="G3" s="17">
        <f>SUM('Sheet1 (3)'!H4:H6)</f>
        <v>0</v>
      </c>
      <c r="H3" s="49">
        <v>0</v>
      </c>
      <c r="I3" s="14">
        <f>Table2[[#This Row],[Casos 24h]]/$E$14</f>
        <v>9.5238095238095233E-2</v>
      </c>
      <c r="J3" s="14">
        <f t="shared" ref="J3:J14" si="0">C3/$C$14</f>
        <v>1.6712245518079611E-2</v>
      </c>
    </row>
    <row r="4" spans="2:15" x14ac:dyDescent="0.25">
      <c r="B4" s="15" t="s">
        <v>22</v>
      </c>
      <c r="C4" s="16">
        <f>SUM('Sheet1 (3)'!K7:K16)</f>
        <v>1557</v>
      </c>
      <c r="D4" s="16">
        <f>SUM('Sheet1 (3)'!M7:M16)</f>
        <v>6</v>
      </c>
      <c r="E4" s="16">
        <f>SUM('Sheet1 (3)'!F7:F16)</f>
        <v>10</v>
      </c>
      <c r="F4" s="16">
        <f>SUM('Sheet1 (3)'!D7:D16)</f>
        <v>3</v>
      </c>
      <c r="G4" s="17">
        <f>SUM('Sheet1 (3)'!H7:H16)</f>
        <v>0</v>
      </c>
      <c r="H4" s="16">
        <f>SUM('Sheet1 (3)'!N7:N11)</f>
        <v>4</v>
      </c>
      <c r="I4" s="14">
        <f>Table2[[#This Row],[Casos 24h]]/$E$14</f>
        <v>0.15873015873015872</v>
      </c>
      <c r="J4" s="14">
        <f t="shared" si="0"/>
        <v>0.23655423883318141</v>
      </c>
    </row>
    <row r="5" spans="2:15" x14ac:dyDescent="0.25">
      <c r="B5" s="15" t="s">
        <v>23</v>
      </c>
      <c r="C5" s="16">
        <f>SUM('Sheet1 (3)'!K28:K30)</f>
        <v>529</v>
      </c>
      <c r="D5" s="16">
        <f>SUM('Sheet1 (3)'!M28:M30)</f>
        <v>0</v>
      </c>
      <c r="E5" s="16">
        <f>SUM('Sheet1 (3)'!F28:F30)</f>
        <v>10</v>
      </c>
      <c r="F5" s="16">
        <f>SUM('Sheet1 (3)'!D28:D30)</f>
        <v>5</v>
      </c>
      <c r="G5" s="16">
        <f>SUM('Sheet1 (3)'!H28:H30)</f>
        <v>0</v>
      </c>
      <c r="H5" s="16">
        <f>SUM('Sheet1 (3)'!N28:N30)</f>
        <v>8</v>
      </c>
      <c r="I5" s="14">
        <f>Table2[[#This Row],[Casos 24h]]/$E$14</f>
        <v>0.15873015873015872</v>
      </c>
      <c r="J5" s="14">
        <f t="shared" si="0"/>
        <v>8.0370707991491944E-2</v>
      </c>
    </row>
    <row r="6" spans="2:15" x14ac:dyDescent="0.25">
      <c r="B6" s="15" t="s">
        <v>29</v>
      </c>
      <c r="C6" s="16">
        <v>0</v>
      </c>
      <c r="D6" s="16">
        <v>0</v>
      </c>
      <c r="E6" s="16">
        <v>0</v>
      </c>
      <c r="F6" s="16">
        <v>0</v>
      </c>
      <c r="G6" s="16">
        <v>0</v>
      </c>
      <c r="H6" s="16">
        <v>0</v>
      </c>
      <c r="I6" s="14">
        <f>Table2[[#This Row],[Casos 24h]]/$E$14</f>
        <v>0</v>
      </c>
      <c r="J6" s="14">
        <f t="shared" si="0"/>
        <v>0</v>
      </c>
    </row>
    <row r="7" spans="2:15" x14ac:dyDescent="0.25">
      <c r="B7" s="15" t="s">
        <v>24</v>
      </c>
      <c r="C7" s="16">
        <v>0</v>
      </c>
      <c r="D7" s="16">
        <v>0</v>
      </c>
      <c r="E7" s="16">
        <v>0</v>
      </c>
      <c r="F7" s="16">
        <v>0</v>
      </c>
      <c r="G7" s="16">
        <v>0</v>
      </c>
      <c r="H7" s="16">
        <v>0</v>
      </c>
      <c r="I7" s="14">
        <f>Table2[[#This Row],[Casos 24h]]/$E$14</f>
        <v>0</v>
      </c>
      <c r="J7" s="14">
        <f t="shared" si="0"/>
        <v>0</v>
      </c>
    </row>
    <row r="8" spans="2:15" x14ac:dyDescent="0.25">
      <c r="B8" s="15" t="s">
        <v>34</v>
      </c>
      <c r="C8" s="16">
        <v>0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4">
        <f>Table2[[#This Row],[Casos 24h]]/$E$14</f>
        <v>0</v>
      </c>
      <c r="J8" s="14">
        <f t="shared" si="0"/>
        <v>0</v>
      </c>
    </row>
    <row r="9" spans="2:15" x14ac:dyDescent="0.25">
      <c r="B9" s="15" t="s">
        <v>33</v>
      </c>
      <c r="C9" s="16">
        <f>SUM('Sheet1 (3)'!K17:K20)</f>
        <v>1284</v>
      </c>
      <c r="D9" s="16">
        <f>SUM('Sheet1 (3)'!M17:M20)</f>
        <v>1</v>
      </c>
      <c r="E9" s="16">
        <f>SUM('Sheet1 (3)'!F17:F20)</f>
        <v>19</v>
      </c>
      <c r="F9" s="16">
        <f>SUM('Sheet1 (3)'!D17:D20)</f>
        <v>19</v>
      </c>
      <c r="G9" s="17">
        <f>SUM('Sheet1 (3)'!H17:H20)</f>
        <v>0</v>
      </c>
      <c r="H9" s="16">
        <f>SUM('Sheet1 (3)'!N17:N20)</f>
        <v>19</v>
      </c>
      <c r="I9" s="14">
        <f>Table2[[#This Row],[Casos 24h]]/$E$14</f>
        <v>0.30158730158730157</v>
      </c>
      <c r="J9" s="14">
        <f t="shared" si="0"/>
        <v>0.19507748404740199</v>
      </c>
      <c r="K9" s="14"/>
    </row>
    <row r="10" spans="2:15" x14ac:dyDescent="0.25">
      <c r="B10" s="15" t="s">
        <v>39</v>
      </c>
      <c r="C10" s="16">
        <f>SUM('Sheet1 (3)'!K21:K23)</f>
        <v>846</v>
      </c>
      <c r="D10" s="16">
        <f>SUM('Sheet1 (3)'!M21:M22)</f>
        <v>1</v>
      </c>
      <c r="E10" s="16">
        <f>SUM('Sheet1 (3)'!F21:F23)</f>
        <v>4</v>
      </c>
      <c r="F10" s="16">
        <f>SUM('Sheet1 (3)'!D21:D23)</f>
        <v>3</v>
      </c>
      <c r="G10" s="16">
        <f>SUM('Sheet1 (3)'!H21:H22)</f>
        <v>0</v>
      </c>
      <c r="H10" s="16">
        <f>SUM('Sheet1 (3)'!N21:N22)</f>
        <v>8</v>
      </c>
      <c r="I10" s="14">
        <f>Table2[[#This Row],[Casos 24h]]/$E$14</f>
        <v>6.3492063492063489E-2</v>
      </c>
      <c r="J10" s="14">
        <f t="shared" si="0"/>
        <v>0.12853236098450319</v>
      </c>
    </row>
    <row r="11" spans="2:15" x14ac:dyDescent="0.25">
      <c r="B11" s="15" t="s">
        <v>53</v>
      </c>
      <c r="C11" s="16">
        <f>SUM('Sheet1 (3)'!K24:K27)</f>
        <v>2256</v>
      </c>
      <c r="D11" s="16">
        <f>SUM('Sheet1 (3)'!M24:M27)</f>
        <v>5</v>
      </c>
      <c r="E11" s="16">
        <f>SUM('Sheet1 (3)'!F24:F27)</f>
        <v>14</v>
      </c>
      <c r="F11" s="16">
        <f>SUM('Sheet1 (3)'!D24:D27)</f>
        <v>12</v>
      </c>
      <c r="G11" s="17">
        <f>SUM('Sheet1 (3)'!H24:H24)</f>
        <v>0</v>
      </c>
      <c r="H11" s="16">
        <f>SUM('Sheet1 (3)'!N24:N24)</f>
        <v>1</v>
      </c>
      <c r="I11" s="14">
        <f>Table2[[#This Row],[Casos 24h]]/$E$14</f>
        <v>0.22222222222222221</v>
      </c>
      <c r="J11" s="14">
        <f t="shared" si="0"/>
        <v>0.34275296262534183</v>
      </c>
    </row>
    <row r="12" spans="2:15" x14ac:dyDescent="0.25">
      <c r="B12" s="15" t="s">
        <v>56</v>
      </c>
      <c r="C12" s="16">
        <v>0</v>
      </c>
      <c r="D12" s="16">
        <v>0</v>
      </c>
      <c r="E12" s="16">
        <v>0</v>
      </c>
      <c r="F12" s="16">
        <v>0</v>
      </c>
      <c r="G12" s="17">
        <v>0</v>
      </c>
      <c r="H12" s="16">
        <v>0</v>
      </c>
      <c r="I12" s="14">
        <f>Table2[[#This Row],[Casos 24h]]/$E$14</f>
        <v>0</v>
      </c>
      <c r="J12" s="27">
        <f t="shared" si="0"/>
        <v>0</v>
      </c>
    </row>
    <row r="13" spans="2:15" x14ac:dyDescent="0.25">
      <c r="B13" s="15" t="s">
        <v>67</v>
      </c>
      <c r="C13" s="16">
        <v>0</v>
      </c>
      <c r="D13" s="16">
        <v>0</v>
      </c>
      <c r="E13" s="16">
        <v>0</v>
      </c>
      <c r="F13" s="16">
        <v>0</v>
      </c>
      <c r="G13" s="17">
        <v>0</v>
      </c>
      <c r="H13" s="16">
        <v>0</v>
      </c>
      <c r="I13" s="14">
        <f>Table2[[#This Row],[Casos 24h]]/$E$14</f>
        <v>0</v>
      </c>
      <c r="J13" s="47">
        <f t="shared" si="0"/>
        <v>0</v>
      </c>
    </row>
    <row r="14" spans="2:15" x14ac:dyDescent="0.25">
      <c r="B14" s="23" t="s">
        <v>11</v>
      </c>
      <c r="C14" s="24">
        <f>SUM(C3:C13)</f>
        <v>6582</v>
      </c>
      <c r="D14" s="24">
        <f>SUM(D3:D13)</f>
        <v>14</v>
      </c>
      <c r="E14" s="24">
        <f t="shared" ref="E14:G14" si="1">SUM(E3:E13)</f>
        <v>63</v>
      </c>
      <c r="F14" s="24">
        <f t="shared" si="1"/>
        <v>48</v>
      </c>
      <c r="G14" s="24">
        <f t="shared" si="1"/>
        <v>0</v>
      </c>
      <c r="H14" s="24">
        <f t="shared" ref="H14" si="2">SUM(H3:H13)</f>
        <v>40</v>
      </c>
      <c r="I14" s="14">
        <f>Table2[[#This Row],[Casos 24h]]/$E$14</f>
        <v>1</v>
      </c>
      <c r="J14" s="14">
        <f t="shared" si="0"/>
        <v>1</v>
      </c>
    </row>
    <row r="15" spans="2:15" x14ac:dyDescent="0.25">
      <c r="O15" s="28"/>
    </row>
    <row r="16" spans="2:15" hidden="1" x14ac:dyDescent="0.25">
      <c r="B16" t="s">
        <v>47</v>
      </c>
    </row>
    <row r="17" spans="2:12" ht="33.75" hidden="1" customHeight="1" x14ac:dyDescent="0.25">
      <c r="B17" s="18" t="s">
        <v>28</v>
      </c>
      <c r="C17" s="20" t="s">
        <v>65</v>
      </c>
      <c r="D17" s="21" t="s">
        <v>57</v>
      </c>
      <c r="F17" t="s">
        <v>61</v>
      </c>
      <c r="H17" s="39" t="s">
        <v>63</v>
      </c>
      <c r="I17" s="39" t="s">
        <v>62</v>
      </c>
      <c r="J17" s="39"/>
      <c r="K17" s="39" t="s">
        <v>64</v>
      </c>
      <c r="L17" s="39" t="s">
        <v>62</v>
      </c>
    </row>
    <row r="18" spans="2:12" hidden="1" x14ac:dyDescent="0.25">
      <c r="B18" s="15" t="s">
        <v>21</v>
      </c>
      <c r="C18" s="16" t="e">
        <f>SUM('Week 50'!#REF!)</f>
        <v>#REF!</v>
      </c>
      <c r="D18" s="16" t="e">
        <f>SUM('Week 50'!#REF!)</f>
        <v>#REF!</v>
      </c>
      <c r="F18" s="14" t="e">
        <f>Table26[[#This Row],[Casos Week 16]]/$C$29</f>
        <v>#REF!</v>
      </c>
      <c r="H18" s="11">
        <v>26</v>
      </c>
      <c r="I18" s="28" t="e">
        <f>C18/H18-1</f>
        <v>#REF!</v>
      </c>
      <c r="K18">
        <v>2</v>
      </c>
      <c r="L18" s="28" t="e">
        <f>Table26[[#This Row],[Obitos Week 15]]/K18-1</f>
        <v>#REF!</v>
      </c>
    </row>
    <row r="19" spans="2:12" hidden="1" x14ac:dyDescent="0.25">
      <c r="B19" s="15" t="s">
        <v>22</v>
      </c>
      <c r="C19" s="16" t="e">
        <f>SUM('Week 50'!#REF!)</f>
        <v>#REF!</v>
      </c>
      <c r="D19" s="16" t="e">
        <f>SUM('Week 50'!#REF!)</f>
        <v>#REF!</v>
      </c>
      <c r="F19" s="14" t="e">
        <f>Table26[[#This Row],[Casos Week 16]]/$C$29</f>
        <v>#REF!</v>
      </c>
      <c r="H19" s="11">
        <v>52</v>
      </c>
      <c r="I19" s="28" t="e">
        <f t="shared" ref="I19:I29" si="3">C19/H19-1</f>
        <v>#REF!</v>
      </c>
      <c r="K19">
        <v>0</v>
      </c>
      <c r="L19" s="28" t="e">
        <f>Table26[[#This Row],[Obitos Week 15]]/K19-1</f>
        <v>#REF!</v>
      </c>
    </row>
    <row r="20" spans="2:12" hidden="1" x14ac:dyDescent="0.25">
      <c r="B20" s="15" t="s">
        <v>23</v>
      </c>
      <c r="C20" s="16" t="e">
        <f>SUM('Week 50'!#REF!)</f>
        <v>#REF!</v>
      </c>
      <c r="D20" s="16" t="e">
        <f>SUM('Week 50'!#REF!)</f>
        <v>#REF!</v>
      </c>
      <c r="F20" s="14" t="e">
        <f>Table26[[#This Row],[Casos Week 16]]/$C$29</f>
        <v>#REF!</v>
      </c>
      <c r="H20" s="11">
        <v>557</v>
      </c>
      <c r="I20" s="28" t="e">
        <f t="shared" si="3"/>
        <v>#REF!</v>
      </c>
      <c r="K20">
        <v>14</v>
      </c>
      <c r="L20" s="28" t="e">
        <f>Table26[[#This Row],[Obitos Week 15]]/K20-1</f>
        <v>#REF!</v>
      </c>
    </row>
    <row r="21" spans="2:12" hidden="1" x14ac:dyDescent="0.25">
      <c r="B21" s="15" t="s">
        <v>29</v>
      </c>
      <c r="C21" s="16" t="e">
        <f>SUM('Week 50'!#REF!)</f>
        <v>#REF!</v>
      </c>
      <c r="D21" s="16" t="e">
        <f>SUM('Week 50'!#REF!)</f>
        <v>#REF!</v>
      </c>
      <c r="F21" s="14" t="e">
        <f>Table26[[#This Row],[Casos Week 16]]/$C$29</f>
        <v>#REF!</v>
      </c>
      <c r="H21" s="11">
        <v>108</v>
      </c>
      <c r="I21" s="28" t="e">
        <f t="shared" si="3"/>
        <v>#REF!</v>
      </c>
      <c r="K21">
        <v>0</v>
      </c>
      <c r="L21" s="28" t="e">
        <f>Table26[[#This Row],[Obitos Week 15]]/K21-1</f>
        <v>#REF!</v>
      </c>
    </row>
    <row r="22" spans="2:12" hidden="1" x14ac:dyDescent="0.25">
      <c r="B22" s="15" t="s">
        <v>24</v>
      </c>
      <c r="C22" s="16" t="e">
        <f>SUM('Week 50'!#REF!)</f>
        <v>#REF!</v>
      </c>
      <c r="D22" s="16" t="e">
        <f>SUM('Week 50'!#REF!)</f>
        <v>#REF!</v>
      </c>
      <c r="F22" s="14" t="e">
        <f>Table26[[#This Row],[Casos Week 16]]/$C$29</f>
        <v>#REF!</v>
      </c>
      <c r="H22" s="11">
        <v>0</v>
      </c>
      <c r="I22" s="28">
        <v>0</v>
      </c>
      <c r="K22">
        <v>0</v>
      </c>
      <c r="L22" s="28" t="e">
        <f>Table26[[#This Row],[Obitos Week 15]]/K22-1</f>
        <v>#REF!</v>
      </c>
    </row>
    <row r="23" spans="2:12" hidden="1" x14ac:dyDescent="0.25">
      <c r="B23" s="15" t="s">
        <v>34</v>
      </c>
      <c r="C23" s="16" t="e">
        <f>SUM('Week 50'!#REF!)</f>
        <v>#REF!</v>
      </c>
      <c r="D23" s="16" t="e">
        <f>SUM('Week 50'!#REF!)</f>
        <v>#REF!</v>
      </c>
      <c r="F23" s="14" t="e">
        <f>Table26[[#This Row],[Casos Week 16]]/$C$29</f>
        <v>#REF!</v>
      </c>
      <c r="H23" s="11">
        <v>62</v>
      </c>
      <c r="I23" s="28" t="e">
        <f t="shared" si="3"/>
        <v>#REF!</v>
      </c>
      <c r="K23">
        <v>2</v>
      </c>
      <c r="L23" s="28" t="e">
        <f>Table26[[#This Row],[Obitos Week 15]]/K23-1</f>
        <v>#REF!</v>
      </c>
    </row>
    <row r="24" spans="2:12" hidden="1" x14ac:dyDescent="0.25">
      <c r="B24" s="15" t="s">
        <v>33</v>
      </c>
      <c r="C24" s="16" t="e">
        <f>SUM('Week 50'!#REF!)</f>
        <v>#REF!</v>
      </c>
      <c r="D24" s="16" t="e">
        <f>SUM('Week 50'!#REF!)</f>
        <v>#REF!</v>
      </c>
      <c r="F24" s="14" t="e">
        <f>Table26[[#This Row],[Casos Week 16]]/$C$29</f>
        <v>#REF!</v>
      </c>
      <c r="H24" s="11">
        <v>1757</v>
      </c>
      <c r="I24" s="28" t="e">
        <f t="shared" si="3"/>
        <v>#REF!</v>
      </c>
      <c r="K24">
        <v>0</v>
      </c>
      <c r="L24" s="28" t="e">
        <f>Table26[[#This Row],[Obitos Week 15]]/K24-1</f>
        <v>#REF!</v>
      </c>
    </row>
    <row r="25" spans="2:12" hidden="1" x14ac:dyDescent="0.25">
      <c r="B25" s="15" t="s">
        <v>39</v>
      </c>
      <c r="C25" s="16" t="e">
        <f>SUM('Week 50'!#REF!)</f>
        <v>#REF!</v>
      </c>
      <c r="D25" s="16" t="e">
        <f>SUM('Week 50'!#REF!)</f>
        <v>#REF!</v>
      </c>
      <c r="F25" s="14" t="e">
        <f>Table26[[#This Row],[Casos Week 16]]/$C$29</f>
        <v>#REF!</v>
      </c>
      <c r="H25" s="11">
        <v>97</v>
      </c>
      <c r="I25" s="28" t="e">
        <f t="shared" si="3"/>
        <v>#REF!</v>
      </c>
      <c r="K25">
        <v>0</v>
      </c>
      <c r="L25" s="28" t="e">
        <f>Table26[[#This Row],[Obitos Week 15]]/K25-1</f>
        <v>#REF!</v>
      </c>
    </row>
    <row r="26" spans="2:12" hidden="1" x14ac:dyDescent="0.25">
      <c r="B26" s="15" t="s">
        <v>53</v>
      </c>
      <c r="C26" s="16" t="e">
        <f>SUM('Week 50'!#REF!)</f>
        <v>#REF!</v>
      </c>
      <c r="D26" s="17" t="e">
        <f>'Week 50'!#REF!</f>
        <v>#REF!</v>
      </c>
      <c r="F26" s="14" t="e">
        <f>Table26[[#This Row],[Casos Week 16]]/$C$29</f>
        <v>#REF!</v>
      </c>
      <c r="H26" s="11">
        <v>249</v>
      </c>
      <c r="I26" s="28" t="e">
        <f t="shared" si="3"/>
        <v>#REF!</v>
      </c>
      <c r="K26">
        <v>1</v>
      </c>
      <c r="L26" s="28" t="e">
        <f>Table26[[#This Row],[Obitos Week 15]]/K26-1</f>
        <v>#REF!</v>
      </c>
    </row>
    <row r="27" spans="2:12" hidden="1" x14ac:dyDescent="0.25">
      <c r="B27" s="15" t="s">
        <v>56</v>
      </c>
      <c r="C27" s="16" t="e">
        <f>'Week 50'!#REF!</f>
        <v>#REF!</v>
      </c>
      <c r="D27" s="16" t="e">
        <f>'Week 50'!#REF!</f>
        <v>#REF!</v>
      </c>
      <c r="F27" s="14" t="e">
        <f>Table26[[#This Row],[Casos Week 16]]/$C$29</f>
        <v>#REF!</v>
      </c>
      <c r="H27" s="11">
        <v>0</v>
      </c>
      <c r="I27" s="28" t="e">
        <f t="shared" si="3"/>
        <v>#REF!</v>
      </c>
      <c r="L27" s="28" t="e">
        <f>Table26[[#This Row],[Obitos Week 15]]/K27-1</f>
        <v>#REF!</v>
      </c>
    </row>
    <row r="28" spans="2:12" hidden="1" x14ac:dyDescent="0.25">
      <c r="B28" s="15" t="s">
        <v>67</v>
      </c>
      <c r="C28" s="16"/>
      <c r="D28" s="17"/>
      <c r="F28" s="14"/>
      <c r="H28" s="11"/>
      <c r="I28" s="28"/>
      <c r="L28" s="28"/>
    </row>
    <row r="29" spans="2:12" hidden="1" x14ac:dyDescent="0.25">
      <c r="B29" s="23" t="s">
        <v>11</v>
      </c>
      <c r="C29" s="24" t="e">
        <f>SUM(C18:C28)</f>
        <v>#REF!</v>
      </c>
      <c r="D29" s="24" t="e">
        <f>SUM(D18:D27)</f>
        <v>#REF!</v>
      </c>
      <c r="F29" s="14" t="e">
        <f>Table26[[#This Row],[Casos Week 16]]/$C$29</f>
        <v>#REF!</v>
      </c>
      <c r="H29">
        <f>SUM(H18:H27)</f>
        <v>2908</v>
      </c>
      <c r="I29" s="28" t="e">
        <f t="shared" si="3"/>
        <v>#REF!</v>
      </c>
      <c r="K29">
        <f>SUM(K18:K27)</f>
        <v>19</v>
      </c>
      <c r="L29" s="28" t="e">
        <f>Table26[[#This Row],[Obitos Week 15]]/K29-1</f>
        <v>#REF!</v>
      </c>
    </row>
    <row r="32" spans="2:12" ht="30" x14ac:dyDescent="0.25">
      <c r="B32" s="34" t="s">
        <v>28</v>
      </c>
      <c r="C32" s="35" t="s">
        <v>59</v>
      </c>
      <c r="D32" s="35" t="s">
        <v>60</v>
      </c>
      <c r="E32" s="35" t="s">
        <v>58</v>
      </c>
    </row>
    <row r="33" spans="2:5" x14ac:dyDescent="0.25">
      <c r="B33" s="29" t="s">
        <v>21</v>
      </c>
      <c r="C33" s="30">
        <f t="shared" ref="C33:D43" si="4">C3</f>
        <v>110</v>
      </c>
      <c r="D33" s="30">
        <f t="shared" si="4"/>
        <v>1</v>
      </c>
      <c r="E33" s="36">
        <v>0</v>
      </c>
    </row>
    <row r="34" spans="2:5" x14ac:dyDescent="0.25">
      <c r="B34" s="31" t="s">
        <v>22</v>
      </c>
      <c r="C34" s="30">
        <f t="shared" si="4"/>
        <v>1557</v>
      </c>
      <c r="D34" s="30">
        <f t="shared" si="4"/>
        <v>6</v>
      </c>
      <c r="E34" s="37">
        <f t="shared" ref="E34:E44" si="5">D34/C34</f>
        <v>3.8535645472061657E-3</v>
      </c>
    </row>
    <row r="35" spans="2:5" x14ac:dyDescent="0.25">
      <c r="B35" s="29" t="s">
        <v>23</v>
      </c>
      <c r="C35" s="30">
        <f t="shared" si="4"/>
        <v>529</v>
      </c>
      <c r="D35" s="30">
        <f t="shared" si="4"/>
        <v>0</v>
      </c>
      <c r="E35" s="36">
        <v>0</v>
      </c>
    </row>
    <row r="36" spans="2:5" x14ac:dyDescent="0.25">
      <c r="B36" s="31" t="s">
        <v>29</v>
      </c>
      <c r="C36" s="30">
        <f t="shared" si="4"/>
        <v>0</v>
      </c>
      <c r="D36" s="30">
        <f t="shared" si="4"/>
        <v>0</v>
      </c>
      <c r="E36" s="37">
        <v>0</v>
      </c>
    </row>
    <row r="37" spans="2:5" x14ac:dyDescent="0.25">
      <c r="B37" s="29" t="s">
        <v>24</v>
      </c>
      <c r="C37" s="30">
        <f t="shared" si="4"/>
        <v>0</v>
      </c>
      <c r="D37" s="30">
        <f t="shared" si="4"/>
        <v>0</v>
      </c>
      <c r="E37" s="36">
        <v>0</v>
      </c>
    </row>
    <row r="38" spans="2:5" x14ac:dyDescent="0.25">
      <c r="B38" s="31" t="s">
        <v>34</v>
      </c>
      <c r="C38" s="30">
        <f t="shared" si="4"/>
        <v>0</v>
      </c>
      <c r="D38" s="30">
        <f t="shared" si="4"/>
        <v>0</v>
      </c>
      <c r="E38" s="37">
        <v>0</v>
      </c>
    </row>
    <row r="39" spans="2:5" x14ac:dyDescent="0.25">
      <c r="B39" s="29" t="s">
        <v>33</v>
      </c>
      <c r="C39" s="30">
        <f t="shared" si="4"/>
        <v>1284</v>
      </c>
      <c r="D39" s="30">
        <f t="shared" si="4"/>
        <v>1</v>
      </c>
      <c r="E39" s="36">
        <f t="shared" si="5"/>
        <v>7.7881619937694702E-4</v>
      </c>
    </row>
    <row r="40" spans="2:5" x14ac:dyDescent="0.25">
      <c r="B40" s="31" t="s">
        <v>39</v>
      </c>
      <c r="C40" s="30">
        <f t="shared" si="4"/>
        <v>846</v>
      </c>
      <c r="D40" s="30">
        <f t="shared" si="4"/>
        <v>1</v>
      </c>
      <c r="E40" s="37">
        <f t="shared" si="5"/>
        <v>1.1820330969267139E-3</v>
      </c>
    </row>
    <row r="41" spans="2:5" x14ac:dyDescent="0.25">
      <c r="B41" s="29" t="s">
        <v>53</v>
      </c>
      <c r="C41" s="30">
        <f t="shared" si="4"/>
        <v>2256</v>
      </c>
      <c r="D41" s="30">
        <f t="shared" si="4"/>
        <v>5</v>
      </c>
      <c r="E41" s="36">
        <f t="shared" si="5"/>
        <v>2.2163120567375888E-3</v>
      </c>
    </row>
    <row r="42" spans="2:5" x14ac:dyDescent="0.25">
      <c r="B42" s="31" t="s">
        <v>56</v>
      </c>
      <c r="C42" s="30">
        <f t="shared" si="4"/>
        <v>0</v>
      </c>
      <c r="D42" s="30">
        <f t="shared" si="4"/>
        <v>0</v>
      </c>
      <c r="E42" s="37">
        <v>0</v>
      </c>
    </row>
    <row r="43" spans="2:5" x14ac:dyDescent="0.25">
      <c r="B43" s="31" t="s">
        <v>67</v>
      </c>
      <c r="C43" s="30">
        <f t="shared" si="4"/>
        <v>0</v>
      </c>
      <c r="D43" s="30">
        <f t="shared" si="4"/>
        <v>0</v>
      </c>
      <c r="E43" s="37">
        <v>0</v>
      </c>
    </row>
    <row r="44" spans="2:5" x14ac:dyDescent="0.25">
      <c r="B44" s="32" t="s">
        <v>11</v>
      </c>
      <c r="C44" s="33">
        <f>SUM(C33:C43)</f>
        <v>6582</v>
      </c>
      <c r="D44" s="33">
        <f t="shared" ref="D44" si="6">SUM(D33:D42)</f>
        <v>14</v>
      </c>
      <c r="E44" s="38">
        <f t="shared" si="5"/>
        <v>2.1270130659374049E-3</v>
      </c>
    </row>
  </sheetData>
  <phoneticPr fontId="7" type="noConversion"/>
  <pageMargins left="0.7" right="0.7" top="0.75" bottom="0.75" header="0.3" footer="0.3"/>
  <pageSetup orientation="portrait" horizontalDpi="300" verticalDpi="300" r:id="rId1"/>
  <ignoredErrors>
    <ignoredError sqref="C23:D23 D25 H4 H11 D10:D11 G10 H10 D9:H9 G11 F10:F11 D6:G6 D5:G5 D4:G4 D3:G3" formulaRange="1"/>
  </ignoredErrors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F40"/>
  <sheetViews>
    <sheetView tabSelected="1" zoomScale="70" zoomScaleNormal="70" workbookViewId="0">
      <pane xSplit="3" ySplit="3" topLeftCell="D4" activePane="bottomRight" state="frozen"/>
      <selection pane="topRight" activeCell="D1" sqref="D1"/>
      <selection pane="bottomLeft" activeCell="A6" sqref="A6"/>
      <selection pane="bottomRight" activeCell="AH14" sqref="AH14"/>
    </sheetView>
  </sheetViews>
  <sheetFormatPr defaultRowHeight="15" outlineLevelCol="2" x14ac:dyDescent="0.25"/>
  <cols>
    <col min="1" max="1" width="2" style="48" customWidth="1"/>
    <col min="2" max="2" width="16.5703125" customWidth="1"/>
    <col min="3" max="3" width="20.7109375" bestFit="1" customWidth="1"/>
    <col min="4" max="4" width="21.7109375" customWidth="1"/>
    <col min="5" max="5" width="15" bestFit="1" customWidth="1"/>
    <col min="6" max="6" width="8.7109375" customWidth="1"/>
    <col min="7" max="7" width="6.28515625" customWidth="1"/>
    <col min="8" max="8" width="8" customWidth="1"/>
    <col min="9" max="9" width="18.28515625" bestFit="1" customWidth="1"/>
    <col min="10" max="10" width="15" bestFit="1" customWidth="1"/>
    <col min="11" max="11" width="8.28515625" customWidth="1"/>
    <col min="12" max="12" width="8" customWidth="1"/>
    <col min="13" max="13" width="8.42578125" customWidth="1"/>
    <col min="14" max="14" width="15.42578125" customWidth="1"/>
    <col min="15" max="15" width="13.5703125" customWidth="1"/>
    <col min="16" max="16" width="15.42578125" customWidth="1"/>
    <col min="17" max="17" width="15.5703125" customWidth="1"/>
    <col min="18" max="18" width="13.42578125" hidden="1" customWidth="1"/>
    <col min="19" max="19" width="14.5703125" customWidth="1"/>
    <col min="20" max="20" width="5.85546875" hidden="1" customWidth="1" outlineLevel="2"/>
    <col min="21" max="21" width="9.140625" style="11" hidden="1" customWidth="1" outlineLevel="2"/>
    <col min="22" max="22" width="8" style="11" hidden="1" customWidth="1" outlineLevel="2"/>
    <col min="23" max="23" width="16.28515625" style="11" hidden="1" customWidth="1" outlineLevel="2"/>
    <col min="24" max="25" width="11.28515625" style="11" hidden="1" customWidth="1" outlineLevel="2"/>
    <col min="26" max="26" width="8.7109375" collapsed="1"/>
    <col min="27" max="30" width="9.140625" style="25" hidden="1" customWidth="1"/>
    <col min="31" max="31" width="8.85546875" style="25" customWidth="1"/>
  </cols>
  <sheetData>
    <row r="1" spans="1:32" x14ac:dyDescent="0.25">
      <c r="AA1" s="25" t="s">
        <v>68</v>
      </c>
    </row>
    <row r="2" spans="1:32" ht="29.45" customHeight="1" x14ac:dyDescent="0.25">
      <c r="B2" s="319" t="s">
        <v>41</v>
      </c>
      <c r="C2" s="309" t="s">
        <v>30</v>
      </c>
      <c r="D2" s="309" t="s">
        <v>1</v>
      </c>
      <c r="E2" s="309"/>
      <c r="F2" s="309"/>
      <c r="G2" s="309"/>
      <c r="H2" s="309"/>
      <c r="I2" s="309" t="s">
        <v>2</v>
      </c>
      <c r="J2" s="309"/>
      <c r="K2" s="309"/>
      <c r="L2" s="309"/>
      <c r="M2" s="309"/>
      <c r="N2" s="309" t="s">
        <v>3</v>
      </c>
      <c r="O2" s="310" t="s">
        <v>92</v>
      </c>
      <c r="P2" s="310" t="s">
        <v>93</v>
      </c>
      <c r="Q2" s="309" t="s">
        <v>4</v>
      </c>
      <c r="R2" s="309" t="s">
        <v>31</v>
      </c>
      <c r="S2" s="311" t="s">
        <v>32</v>
      </c>
      <c r="W2" s="308" t="s">
        <v>35</v>
      </c>
      <c r="X2" s="308" t="s">
        <v>36</v>
      </c>
      <c r="Y2" s="42"/>
    </row>
    <row r="3" spans="1:32" ht="19.5" customHeight="1" thickBot="1" x14ac:dyDescent="0.3">
      <c r="B3" s="320"/>
      <c r="C3" s="310"/>
      <c r="D3" s="188" t="s">
        <v>5</v>
      </c>
      <c r="E3" s="188" t="s">
        <v>52</v>
      </c>
      <c r="F3" s="188" t="s">
        <v>40</v>
      </c>
      <c r="G3" s="188" t="s">
        <v>6</v>
      </c>
      <c r="H3" s="188" t="s">
        <v>7</v>
      </c>
      <c r="I3" s="188" t="s">
        <v>5</v>
      </c>
      <c r="J3" s="188" t="s">
        <v>52</v>
      </c>
      <c r="K3" s="188" t="s">
        <v>40</v>
      </c>
      <c r="L3" s="188" t="s">
        <v>6</v>
      </c>
      <c r="M3" s="188" t="s">
        <v>7</v>
      </c>
      <c r="N3" s="309"/>
      <c r="O3" s="348"/>
      <c r="P3" s="348"/>
      <c r="Q3" s="309"/>
      <c r="R3" s="309"/>
      <c r="S3" s="311"/>
      <c r="U3" s="11" t="s">
        <v>37</v>
      </c>
      <c r="V3" s="11" t="s">
        <v>38</v>
      </c>
      <c r="W3" s="308"/>
      <c r="X3" s="308"/>
      <c r="Y3" s="42"/>
      <c r="AA3" s="25" t="s">
        <v>48</v>
      </c>
      <c r="AB3" s="25" t="s">
        <v>49</v>
      </c>
      <c r="AC3" s="25" t="s">
        <v>50</v>
      </c>
      <c r="AD3" s="25" t="s">
        <v>51</v>
      </c>
    </row>
    <row r="4" spans="1:32" ht="19.5" customHeight="1" x14ac:dyDescent="0.25">
      <c r="B4" s="352" t="s">
        <v>21</v>
      </c>
      <c r="C4" s="245" t="s">
        <v>102</v>
      </c>
      <c r="D4" s="185">
        <f>'Sheet1 (3)'!D4</f>
        <v>4</v>
      </c>
      <c r="E4" s="185">
        <f>'Sheet1 (3)'!E4</f>
        <v>0</v>
      </c>
      <c r="F4" s="65">
        <f>'Sheet1 (3)'!F4</f>
        <v>4</v>
      </c>
      <c r="G4" s="65">
        <f>'Sheet1 (3)'!G4</f>
        <v>3</v>
      </c>
      <c r="H4" s="65">
        <f>'Sheet1 (3)'!H4</f>
        <v>0</v>
      </c>
      <c r="I4" s="65">
        <f>'Sheet1 (3)'!I4</f>
        <v>43</v>
      </c>
      <c r="J4" s="65">
        <f>'Sheet1 (3)'!J4</f>
        <v>0</v>
      </c>
      <c r="K4" s="65">
        <f>'Sheet1 (3)'!K4</f>
        <v>43</v>
      </c>
      <c r="L4" s="65">
        <f>'Sheet1 (3)'!L4</f>
        <v>41</v>
      </c>
      <c r="M4" s="65">
        <f>'Sheet1 (3)'!M4</f>
        <v>0</v>
      </c>
      <c r="N4" s="65">
        <f>'Sheet1 (3)'!N4</f>
        <v>2</v>
      </c>
      <c r="O4" s="264">
        <v>20</v>
      </c>
      <c r="P4" s="266">
        <f t="shared" ref="P4:P7" si="0">N4/O4</f>
        <v>0.1</v>
      </c>
      <c r="Q4" s="268">
        <f t="shared" ref="Q4:Q7" si="1">M4/K4</f>
        <v>0</v>
      </c>
      <c r="R4" s="104">
        <v>324278.6971467312</v>
      </c>
      <c r="S4" s="66">
        <f t="shared" ref="S4:S9" si="2">(K4/R4)*100000</f>
        <v>13.260198828461171</v>
      </c>
      <c r="W4" s="42"/>
      <c r="X4" s="42"/>
      <c r="Y4" s="42"/>
    </row>
    <row r="5" spans="1:32" ht="19.5" customHeight="1" x14ac:dyDescent="0.25">
      <c r="B5" s="353"/>
      <c r="C5" s="232" t="s">
        <v>105</v>
      </c>
      <c r="D5" s="225">
        <f>'Sheet1 (3)'!D5</f>
        <v>2</v>
      </c>
      <c r="E5" s="225">
        <f>'Sheet1 (3)'!E5</f>
        <v>0</v>
      </c>
      <c r="F5" s="225">
        <f>'Sheet1 (3)'!F5</f>
        <v>2</v>
      </c>
      <c r="G5" s="225">
        <f>'Sheet1 (3)'!G5</f>
        <v>6</v>
      </c>
      <c r="H5" s="225">
        <f>'Sheet1 (3)'!H5</f>
        <v>0</v>
      </c>
      <c r="I5" s="225">
        <f>'Sheet1 (3)'!I5</f>
        <v>26</v>
      </c>
      <c r="J5" s="225">
        <f>'Sheet1 (3)'!J5</f>
        <v>0</v>
      </c>
      <c r="K5" s="225">
        <f>'Sheet1 (3)'!K5</f>
        <v>26</v>
      </c>
      <c r="L5" s="225">
        <f>'Sheet1 (3)'!L5</f>
        <v>22</v>
      </c>
      <c r="M5" s="225">
        <f>'Sheet1 (3)'!M5</f>
        <v>1</v>
      </c>
      <c r="N5" s="225">
        <f>'Sheet1 (3)'!N5</f>
        <v>3</v>
      </c>
      <c r="O5" s="297">
        <v>16</v>
      </c>
      <c r="P5" s="298">
        <f t="shared" ref="P5" si="3">N5/O5</f>
        <v>0.1875</v>
      </c>
      <c r="Q5" s="299">
        <f t="shared" ref="Q5" si="4">M5/K5</f>
        <v>3.8461538461538464E-2</v>
      </c>
      <c r="R5" s="300">
        <v>50504.216248425524</v>
      </c>
      <c r="S5" s="296">
        <f t="shared" si="2"/>
        <v>51.480850375161602</v>
      </c>
      <c r="W5" s="271"/>
      <c r="X5" s="271"/>
      <c r="Y5" s="271"/>
    </row>
    <row r="6" spans="1:32" ht="19.5" customHeight="1" thickBot="1" x14ac:dyDescent="0.3">
      <c r="B6" s="353"/>
      <c r="C6" s="260" t="s">
        <v>103</v>
      </c>
      <c r="D6" s="186">
        <f>'Sheet1 (3)'!D6</f>
        <v>0</v>
      </c>
      <c r="E6" s="186">
        <f>'Sheet1 (3)'!E6</f>
        <v>0</v>
      </c>
      <c r="F6" s="92">
        <f>'Sheet1 (3)'!F6</f>
        <v>0</v>
      </c>
      <c r="G6" s="92">
        <f>'Sheet1 (3)'!G6</f>
        <v>0</v>
      </c>
      <c r="H6" s="92">
        <f>'Sheet1 (3)'!H6</f>
        <v>0</v>
      </c>
      <c r="I6" s="92">
        <f>'Sheet1 (3)'!I6</f>
        <v>41</v>
      </c>
      <c r="J6" s="92">
        <f>'Sheet1 (3)'!J6</f>
        <v>0</v>
      </c>
      <c r="K6" s="92">
        <f>'Sheet1 (3)'!K6</f>
        <v>41</v>
      </c>
      <c r="L6" s="92">
        <f>'Sheet1 (3)'!L6</f>
        <v>41</v>
      </c>
      <c r="M6" s="92">
        <f>'Sheet1 (3)'!M6</f>
        <v>0</v>
      </c>
      <c r="N6" s="92">
        <f>'Sheet1 (3)'!N6</f>
        <v>0</v>
      </c>
      <c r="O6" s="265">
        <v>4</v>
      </c>
      <c r="P6" s="267">
        <f t="shared" si="0"/>
        <v>0</v>
      </c>
      <c r="Q6" s="269">
        <f t="shared" si="1"/>
        <v>0</v>
      </c>
      <c r="R6" s="263">
        <v>91533.311947907307</v>
      </c>
      <c r="S6" s="125">
        <f t="shared" si="2"/>
        <v>44.792435811055967</v>
      </c>
      <c r="W6" s="42"/>
      <c r="X6" s="42"/>
      <c r="Y6" s="42"/>
    </row>
    <row r="7" spans="1:32" ht="19.5" customHeight="1" thickBot="1" x14ac:dyDescent="0.3">
      <c r="B7" s="354"/>
      <c r="C7" s="227" t="s">
        <v>104</v>
      </c>
      <c r="D7" s="226">
        <f t="shared" ref="D7:E7" si="5">SUM(D4:D6)</f>
        <v>6</v>
      </c>
      <c r="E7" s="226">
        <f t="shared" si="5"/>
        <v>0</v>
      </c>
      <c r="F7" s="226">
        <f>SUM(F4:F6)</f>
        <v>6</v>
      </c>
      <c r="G7" s="226">
        <f t="shared" ref="G7:O7" si="6">SUM(G4:G6)</f>
        <v>9</v>
      </c>
      <c r="H7" s="226">
        <f t="shared" si="6"/>
        <v>0</v>
      </c>
      <c r="I7" s="226">
        <f t="shared" si="6"/>
        <v>110</v>
      </c>
      <c r="J7" s="226">
        <f t="shared" si="6"/>
        <v>0</v>
      </c>
      <c r="K7" s="226">
        <f t="shared" si="6"/>
        <v>110</v>
      </c>
      <c r="L7" s="226">
        <f t="shared" si="6"/>
        <v>104</v>
      </c>
      <c r="M7" s="226">
        <f t="shared" si="6"/>
        <v>1</v>
      </c>
      <c r="N7" s="226">
        <f t="shared" si="6"/>
        <v>5</v>
      </c>
      <c r="O7" s="226">
        <f t="shared" si="6"/>
        <v>40</v>
      </c>
      <c r="P7" s="228">
        <f t="shared" si="0"/>
        <v>0.125</v>
      </c>
      <c r="Q7" s="229">
        <f t="shared" si="1"/>
        <v>9.0909090909090905E-3</v>
      </c>
      <c r="R7" s="230">
        <v>2202817</v>
      </c>
      <c r="S7" s="231">
        <f t="shared" si="2"/>
        <v>4.9936059146084313</v>
      </c>
      <c r="W7" s="42"/>
      <c r="X7" s="42"/>
      <c r="Y7" s="42"/>
    </row>
    <row r="8" spans="1:32" ht="18.95" customHeight="1" x14ac:dyDescent="0.25">
      <c r="B8" s="349" t="s">
        <v>22</v>
      </c>
      <c r="C8" s="86" t="s">
        <v>70</v>
      </c>
      <c r="D8" s="184">
        <f>'Sheet1 (3)'!D7</f>
        <v>1</v>
      </c>
      <c r="E8" s="184">
        <f>'Sheet1 (3)'!E7</f>
        <v>4</v>
      </c>
      <c r="F8" s="184">
        <f>'Sheet1 (3)'!F7</f>
        <v>5</v>
      </c>
      <c r="G8" s="184">
        <f>'Sheet1 (3)'!G7</f>
        <v>4</v>
      </c>
      <c r="H8" s="184">
        <f>'Sheet1 (3)'!H7</f>
        <v>0</v>
      </c>
      <c r="I8" s="184">
        <f>'Sheet1 (3)'!I7</f>
        <v>68</v>
      </c>
      <c r="J8" s="184">
        <f>'Sheet1 (3)'!J7</f>
        <v>212</v>
      </c>
      <c r="K8" s="184">
        <f>'Sheet1 (3)'!K7</f>
        <v>280</v>
      </c>
      <c r="L8" s="184">
        <f>'Sheet1 (3)'!L7</f>
        <v>279</v>
      </c>
      <c r="M8" s="184">
        <f>'Sheet1 (3)'!M7</f>
        <v>0</v>
      </c>
      <c r="N8" s="184">
        <f>'Sheet1 (3)'!N7</f>
        <v>1</v>
      </c>
      <c r="O8" s="206">
        <v>6</v>
      </c>
      <c r="P8" s="270">
        <f t="shared" ref="P8:P36" si="7">N8/O8</f>
        <v>0.16666666666666666</v>
      </c>
      <c r="Q8" s="244">
        <f t="shared" ref="Q8:Q9" si="8">M8/K8</f>
        <v>0</v>
      </c>
      <c r="R8" s="52">
        <v>331950</v>
      </c>
      <c r="S8" s="51">
        <f t="shared" si="2"/>
        <v>84.350052718782948</v>
      </c>
      <c r="T8" s="11" t="str">
        <f t="shared" ref="T8:T37" si="9">IF(K8&lt;&gt;SUM(L8:N8),"NOT OK","OK")</f>
        <v>OK</v>
      </c>
      <c r="U8" s="11">
        <v>57</v>
      </c>
      <c r="V8" s="11">
        <v>0</v>
      </c>
      <c r="W8" s="11" t="str">
        <f t="shared" ref="W8:W35" si="10">IF(I8-U8&lt;0,"Not OK","Ok")</f>
        <v>Ok</v>
      </c>
      <c r="X8" s="11" t="str">
        <f t="shared" ref="X8:X35" si="11">IF(M8-V8&lt;0,"Not OK","Ok")</f>
        <v>Ok</v>
      </c>
    </row>
    <row r="9" spans="1:32" ht="18.95" customHeight="1" x14ac:dyDescent="0.25">
      <c r="B9" s="350"/>
      <c r="C9" s="241" t="s">
        <v>100</v>
      </c>
      <c r="D9" s="103">
        <f>'Sheet1 (3)'!D8</f>
        <v>0</v>
      </c>
      <c r="E9" s="103">
        <f>'Sheet1 (3)'!E8</f>
        <v>0</v>
      </c>
      <c r="F9" s="103">
        <f>'Sheet1 (3)'!F8</f>
        <v>0</v>
      </c>
      <c r="G9" s="103">
        <f>'Sheet1 (3)'!G8</f>
        <v>0</v>
      </c>
      <c r="H9" s="103">
        <f>'Sheet1 (3)'!H8</f>
        <v>0</v>
      </c>
      <c r="I9" s="103">
        <f>'Sheet1 (3)'!I8</f>
        <v>101</v>
      </c>
      <c r="J9" s="103">
        <f>'Sheet1 (3)'!J8</f>
        <v>2</v>
      </c>
      <c r="K9" s="103">
        <f>'Sheet1 (3)'!K8</f>
        <v>103</v>
      </c>
      <c r="L9" s="103">
        <f>'Sheet1 (3)'!L8</f>
        <v>101</v>
      </c>
      <c r="M9" s="103">
        <f>'Sheet1 (3)'!M8</f>
        <v>2</v>
      </c>
      <c r="N9" s="103">
        <f>'Sheet1 (3)'!N8</f>
        <v>0</v>
      </c>
      <c r="O9" s="192">
        <v>6</v>
      </c>
      <c r="P9" s="193">
        <f t="shared" si="7"/>
        <v>0</v>
      </c>
      <c r="Q9" s="45">
        <f t="shared" si="8"/>
        <v>1.9417475728155338E-2</v>
      </c>
      <c r="R9" s="52">
        <v>200288</v>
      </c>
      <c r="S9" s="51">
        <f t="shared" si="2"/>
        <v>51.425946636842944</v>
      </c>
      <c r="T9" s="11" t="str">
        <f t="shared" si="9"/>
        <v>OK</v>
      </c>
      <c r="U9" s="11">
        <v>101</v>
      </c>
      <c r="V9" s="11">
        <v>2</v>
      </c>
      <c r="W9" s="11" t="str">
        <f t="shared" si="10"/>
        <v>Ok</v>
      </c>
      <c r="X9" s="11" t="str">
        <f t="shared" si="11"/>
        <v>Ok</v>
      </c>
      <c r="AA9" s="25">
        <v>48</v>
      </c>
      <c r="AB9" s="25">
        <f t="shared" ref="AB9:AB28" si="12">K9</f>
        <v>103</v>
      </c>
      <c r="AC9" s="25">
        <f t="shared" ref="AC9" si="13">AB9-AA9</f>
        <v>55</v>
      </c>
      <c r="AD9" s="25" t="str">
        <f t="shared" ref="AD9" si="14">IF(AC9&lt;&gt;F9,"Not OK","Ok")</f>
        <v>Not OK</v>
      </c>
    </row>
    <row r="10" spans="1:32" ht="18.95" customHeight="1" x14ac:dyDescent="0.25">
      <c r="B10" s="350"/>
      <c r="C10" s="78" t="s">
        <v>71</v>
      </c>
      <c r="D10" s="103">
        <f>'Sheet1 (3)'!D9</f>
        <v>0</v>
      </c>
      <c r="E10" s="103">
        <f>'Sheet1 (3)'!E9</f>
        <v>0</v>
      </c>
      <c r="F10" s="103">
        <f>'Sheet1 (3)'!F9</f>
        <v>0</v>
      </c>
      <c r="G10" s="103">
        <f>'Sheet1 (3)'!G9</f>
        <v>0</v>
      </c>
      <c r="H10" s="103">
        <f>'Sheet1 (3)'!H9</f>
        <v>0</v>
      </c>
      <c r="I10" s="103">
        <f>'Sheet1 (3)'!I9</f>
        <v>261</v>
      </c>
      <c r="J10" s="103">
        <f>'Sheet1 (3)'!J9</f>
        <v>470</v>
      </c>
      <c r="K10" s="103">
        <f>'Sheet1 (3)'!K9</f>
        <v>731</v>
      </c>
      <c r="L10" s="103">
        <f>'Sheet1 (3)'!L9</f>
        <v>728</v>
      </c>
      <c r="M10" s="103">
        <f>'Sheet1 (3)'!M9</f>
        <v>3</v>
      </c>
      <c r="N10" s="103">
        <f>'Sheet1 (3)'!N9</f>
        <v>0</v>
      </c>
      <c r="O10" s="192">
        <v>13</v>
      </c>
      <c r="P10" s="193">
        <f t="shared" si="7"/>
        <v>0</v>
      </c>
      <c r="Q10" s="45">
        <f>M10/K10</f>
        <v>4.1039671682626538E-3</v>
      </c>
      <c r="R10" s="52">
        <v>98420.049258469153</v>
      </c>
      <c r="S10" s="51">
        <f>(K10/R10)*100000</f>
        <v>742.73484468622803</v>
      </c>
      <c r="T10" s="11" t="str">
        <f>IF(K10&lt;&gt;SUM(L10:N10),"NOT OK","OK")</f>
        <v>OK</v>
      </c>
      <c r="U10" s="11">
        <v>246</v>
      </c>
      <c r="V10" s="11">
        <v>3</v>
      </c>
      <c r="W10" s="11" t="str">
        <f t="shared" si="10"/>
        <v>Ok</v>
      </c>
      <c r="X10" s="11" t="str">
        <f t="shared" si="11"/>
        <v>Ok</v>
      </c>
      <c r="Z10" s="11"/>
    </row>
    <row r="11" spans="1:32" ht="18.95" customHeight="1" x14ac:dyDescent="0.25">
      <c r="B11" s="350"/>
      <c r="C11" s="78" t="s">
        <v>79</v>
      </c>
      <c r="D11" s="103">
        <f>'Sheet1 (3)'!D10</f>
        <v>0</v>
      </c>
      <c r="E11" s="103">
        <f>'Sheet1 (3)'!E10</f>
        <v>3</v>
      </c>
      <c r="F11" s="103">
        <f>'Sheet1 (3)'!F10</f>
        <v>3</v>
      </c>
      <c r="G11" s="103">
        <f>'Sheet1 (3)'!G10</f>
        <v>3</v>
      </c>
      <c r="H11" s="103">
        <f>'Sheet1 (3)'!H10</f>
        <v>0</v>
      </c>
      <c r="I11" s="103">
        <f>'Sheet1 (3)'!I10</f>
        <v>0</v>
      </c>
      <c r="J11" s="103">
        <f>'Sheet1 (3)'!J10</f>
        <v>29</v>
      </c>
      <c r="K11" s="103">
        <f>'Sheet1 (3)'!K10</f>
        <v>29</v>
      </c>
      <c r="L11" s="103">
        <f>'Sheet1 (3)'!L10</f>
        <v>29</v>
      </c>
      <c r="M11" s="103">
        <f>'Sheet1 (3)'!M10</f>
        <v>0</v>
      </c>
      <c r="N11" s="103">
        <f>'Sheet1 (3)'!N10</f>
        <v>0</v>
      </c>
      <c r="O11" s="192">
        <v>4</v>
      </c>
      <c r="P11" s="193">
        <f t="shared" si="7"/>
        <v>0</v>
      </c>
      <c r="Q11" s="62">
        <f t="shared" ref="Q11:Q37" si="15">M11/K11</f>
        <v>0</v>
      </c>
      <c r="R11" s="52">
        <v>146379.70411675243</v>
      </c>
      <c r="S11" s="51">
        <f t="shared" ref="S11:S36" si="16">(K11/R11)*100000</f>
        <v>19.81148969728044</v>
      </c>
      <c r="T11" s="11" t="str">
        <f t="shared" ref="T11:T19" si="17">IF(K11&lt;&gt;SUM(L11:N11),"NOT OK","OK")</f>
        <v>OK</v>
      </c>
      <c r="U11" s="11">
        <v>0</v>
      </c>
      <c r="V11" s="11">
        <v>0</v>
      </c>
      <c r="W11" s="11" t="str">
        <f t="shared" si="10"/>
        <v>Ok</v>
      </c>
      <c r="X11" s="11" t="str">
        <f t="shared" si="11"/>
        <v>Ok</v>
      </c>
      <c r="Z11" s="11"/>
    </row>
    <row r="12" spans="1:32" ht="18.95" customHeight="1" x14ac:dyDescent="0.25">
      <c r="B12" s="350"/>
      <c r="C12" s="78" t="s">
        <v>80</v>
      </c>
      <c r="D12" s="103">
        <f>'Sheet1 (3)'!D11</f>
        <v>0</v>
      </c>
      <c r="E12" s="103">
        <f>'Sheet1 (3)'!E11</f>
        <v>0</v>
      </c>
      <c r="F12" s="103">
        <f>'Sheet1 (3)'!F11</f>
        <v>0</v>
      </c>
      <c r="G12" s="103">
        <f>'Sheet1 (3)'!G11</f>
        <v>0</v>
      </c>
      <c r="H12" s="103">
        <f>'Sheet1 (3)'!H11</f>
        <v>0</v>
      </c>
      <c r="I12" s="103">
        <f>'Sheet1 (3)'!I11</f>
        <v>33</v>
      </c>
      <c r="J12" s="103">
        <f>'Sheet1 (3)'!J11</f>
        <v>227</v>
      </c>
      <c r="K12" s="103">
        <f>'Sheet1 (3)'!K11</f>
        <v>260</v>
      </c>
      <c r="L12" s="103">
        <f>'Sheet1 (3)'!L11</f>
        <v>256</v>
      </c>
      <c r="M12" s="103">
        <f>'Sheet1 (3)'!M11</f>
        <v>1</v>
      </c>
      <c r="N12" s="103">
        <f>'Sheet1 (3)'!N11</f>
        <v>3</v>
      </c>
      <c r="O12" s="192">
        <v>6</v>
      </c>
      <c r="P12" s="193">
        <f t="shared" si="7"/>
        <v>0.5</v>
      </c>
      <c r="Q12" s="82">
        <f t="shared" si="15"/>
        <v>3.8461538461538464E-3</v>
      </c>
      <c r="R12" s="102">
        <v>103214.27795654473</v>
      </c>
      <c r="S12" s="63">
        <f t="shared" si="16"/>
        <v>251.90313312026964</v>
      </c>
      <c r="T12" s="11" t="str">
        <f t="shared" si="17"/>
        <v>OK</v>
      </c>
      <c r="U12" s="11">
        <v>25</v>
      </c>
      <c r="V12" s="11">
        <v>1</v>
      </c>
      <c r="W12" s="11" t="str">
        <f t="shared" si="10"/>
        <v>Ok</v>
      </c>
      <c r="X12" s="11" t="str">
        <f t="shared" si="11"/>
        <v>Ok</v>
      </c>
      <c r="Z12" s="11"/>
    </row>
    <row r="13" spans="1:32" ht="18.95" customHeight="1" x14ac:dyDescent="0.25">
      <c r="B13" s="350"/>
      <c r="C13" s="78" t="s">
        <v>85</v>
      </c>
      <c r="D13" s="103">
        <f>'Sheet1 (3)'!D12</f>
        <v>0</v>
      </c>
      <c r="E13" s="103">
        <f>'Sheet1 (3)'!E12</f>
        <v>0</v>
      </c>
      <c r="F13" s="103">
        <f>'Sheet1 (3)'!F12</f>
        <v>0</v>
      </c>
      <c r="G13" s="103">
        <f>'Sheet1 (3)'!G12</f>
        <v>0</v>
      </c>
      <c r="H13" s="103">
        <f>'Sheet1 (3)'!H12</f>
        <v>0</v>
      </c>
      <c r="I13" s="103">
        <f>'Sheet1 (3)'!I12</f>
        <v>4</v>
      </c>
      <c r="J13" s="103">
        <f>'Sheet1 (3)'!J12</f>
        <v>0</v>
      </c>
      <c r="K13" s="103">
        <f>'Sheet1 (3)'!K12</f>
        <v>4</v>
      </c>
      <c r="L13" s="103">
        <f>'Sheet1 (3)'!L12</f>
        <v>4</v>
      </c>
      <c r="M13" s="103">
        <f>'Sheet1 (3)'!M12</f>
        <v>0</v>
      </c>
      <c r="N13" s="103">
        <f>'Sheet1 (3)'!N12</f>
        <v>0</v>
      </c>
      <c r="O13" s="194">
        <v>8</v>
      </c>
      <c r="P13" s="195">
        <f t="shared" si="7"/>
        <v>0</v>
      </c>
      <c r="Q13" s="82">
        <f t="shared" si="15"/>
        <v>0</v>
      </c>
      <c r="R13" s="120">
        <v>566990.47155296546</v>
      </c>
      <c r="S13" s="121">
        <f t="shared" si="16"/>
        <v>0.70547922772743454</v>
      </c>
      <c r="T13" s="11" t="str">
        <f t="shared" si="17"/>
        <v>OK</v>
      </c>
      <c r="U13" s="11">
        <v>4</v>
      </c>
      <c r="V13" s="11">
        <v>0</v>
      </c>
      <c r="W13" s="11" t="str">
        <f t="shared" si="10"/>
        <v>Ok</v>
      </c>
      <c r="X13" s="11" t="str">
        <f t="shared" si="11"/>
        <v>Ok</v>
      </c>
      <c r="Z13" s="11"/>
    </row>
    <row r="14" spans="1:32" ht="18.95" customHeight="1" x14ac:dyDescent="0.25">
      <c r="B14" s="350"/>
      <c r="C14" s="83" t="s">
        <v>86</v>
      </c>
      <c r="D14" s="103">
        <f>'Sheet1 (3)'!D13</f>
        <v>0</v>
      </c>
      <c r="E14" s="103">
        <f>'Sheet1 (3)'!E13</f>
        <v>0</v>
      </c>
      <c r="F14" s="103">
        <f>'Sheet1 (3)'!F13</f>
        <v>0</v>
      </c>
      <c r="G14" s="103">
        <f>'Sheet1 (3)'!G13</f>
        <v>0</v>
      </c>
      <c r="H14" s="103">
        <f>'Sheet1 (3)'!H13</f>
        <v>0</v>
      </c>
      <c r="I14" s="103">
        <f>'Sheet1 (3)'!I13</f>
        <v>3</v>
      </c>
      <c r="J14" s="103">
        <f>'Sheet1 (3)'!J13</f>
        <v>8</v>
      </c>
      <c r="K14" s="103">
        <f>'Sheet1 (3)'!K13</f>
        <v>11</v>
      </c>
      <c r="L14" s="103">
        <f>'Sheet1 (3)'!L13</f>
        <v>11</v>
      </c>
      <c r="M14" s="103">
        <f>'Sheet1 (3)'!M13</f>
        <v>0</v>
      </c>
      <c r="N14" s="103">
        <f>'Sheet1 (3)'!N13</f>
        <v>0</v>
      </c>
      <c r="O14" s="196">
        <v>15</v>
      </c>
      <c r="P14" s="197">
        <f t="shared" si="7"/>
        <v>0</v>
      </c>
      <c r="Q14" s="82">
        <f t="shared" si="15"/>
        <v>0</v>
      </c>
      <c r="R14" s="120">
        <v>499387.41916501313</v>
      </c>
      <c r="S14" s="121">
        <f t="shared" si="16"/>
        <v>2.2026986619711497</v>
      </c>
      <c r="T14" s="11"/>
      <c r="Z14" s="11"/>
    </row>
    <row r="15" spans="1:32" ht="18.95" customHeight="1" x14ac:dyDescent="0.25">
      <c r="B15" s="350"/>
      <c r="C15" s="83" t="s">
        <v>89</v>
      </c>
      <c r="D15" s="103">
        <f>'Sheet1 (3)'!D14</f>
        <v>0</v>
      </c>
      <c r="E15" s="103">
        <f>'Sheet1 (3)'!E14</f>
        <v>0</v>
      </c>
      <c r="F15" s="103">
        <f>'Sheet1 (3)'!F14</f>
        <v>0</v>
      </c>
      <c r="G15" s="103">
        <f>'Sheet1 (3)'!G14</f>
        <v>0</v>
      </c>
      <c r="H15" s="103">
        <f>'Sheet1 (3)'!H14</f>
        <v>0</v>
      </c>
      <c r="I15" s="103">
        <f>'Sheet1 (3)'!I14</f>
        <v>1</v>
      </c>
      <c r="J15" s="103">
        <f>'Sheet1 (3)'!J14</f>
        <v>1</v>
      </c>
      <c r="K15" s="103">
        <f>'Sheet1 (3)'!K14</f>
        <v>2</v>
      </c>
      <c r="L15" s="103">
        <f>'Sheet1 (3)'!L14</f>
        <v>2</v>
      </c>
      <c r="M15" s="103">
        <f>'Sheet1 (3)'!M14</f>
        <v>0</v>
      </c>
      <c r="N15" s="103">
        <f>'Sheet1 (3)'!N14</f>
        <v>0</v>
      </c>
      <c r="O15" s="196">
        <v>12</v>
      </c>
      <c r="P15" s="197">
        <f t="shared" si="7"/>
        <v>0</v>
      </c>
      <c r="Q15" s="82">
        <f t="shared" si="15"/>
        <v>0</v>
      </c>
      <c r="R15" s="181">
        <v>248008.43150727707</v>
      </c>
      <c r="S15" s="121">
        <f t="shared" si="16"/>
        <v>0.80642419608275129</v>
      </c>
      <c r="T15" s="11"/>
      <c r="Z15" s="11"/>
    </row>
    <row r="16" spans="1:32" s="25" customFormat="1" ht="18.95" customHeight="1" x14ac:dyDescent="0.25">
      <c r="A16" s="48"/>
      <c r="B16" s="350"/>
      <c r="C16" s="83" t="s">
        <v>90</v>
      </c>
      <c r="D16" s="103">
        <f>'Sheet1 (3)'!D15</f>
        <v>2</v>
      </c>
      <c r="E16" s="103">
        <f>'Sheet1 (3)'!E15</f>
        <v>0</v>
      </c>
      <c r="F16" s="103">
        <f>'Sheet1 (3)'!F15</f>
        <v>2</v>
      </c>
      <c r="G16" s="103">
        <f>'Sheet1 (3)'!G15</f>
        <v>1</v>
      </c>
      <c r="H16" s="103">
        <f>'Sheet1 (3)'!H15</f>
        <v>0</v>
      </c>
      <c r="I16" s="103">
        <f>'Sheet1 (3)'!I15</f>
        <v>68</v>
      </c>
      <c r="J16" s="103">
        <f>'Sheet1 (3)'!J15</f>
        <v>4</v>
      </c>
      <c r="K16" s="103">
        <f>'Sheet1 (3)'!K15</f>
        <v>72</v>
      </c>
      <c r="L16" s="103">
        <f>'Sheet1 (3)'!L15</f>
        <v>68</v>
      </c>
      <c r="M16" s="103">
        <f>'Sheet1 (3)'!M15</f>
        <v>0</v>
      </c>
      <c r="N16" s="103">
        <f>'Sheet1 (3)'!N15</f>
        <v>4</v>
      </c>
      <c r="O16" s="196">
        <v>16</v>
      </c>
      <c r="P16" s="197">
        <f t="shared" si="7"/>
        <v>0.25</v>
      </c>
      <c r="Q16" s="85">
        <f t="shared" si="15"/>
        <v>0</v>
      </c>
      <c r="R16" s="120">
        <v>84429.446059188165</v>
      </c>
      <c r="S16" s="189">
        <f t="shared" si="16"/>
        <v>85.278304383905748</v>
      </c>
      <c r="T16" s="11" t="str">
        <f t="shared" si="17"/>
        <v>OK</v>
      </c>
      <c r="U16" s="11">
        <v>3</v>
      </c>
      <c r="V16" s="11">
        <v>0</v>
      </c>
      <c r="W16" s="11" t="str">
        <f t="shared" si="10"/>
        <v>Ok</v>
      </c>
      <c r="X16" s="11" t="str">
        <f t="shared" si="11"/>
        <v>Ok</v>
      </c>
      <c r="Y16" s="11"/>
      <c r="Z16" s="11"/>
      <c r="AF16"/>
    </row>
    <row r="17" spans="1:32" s="25" customFormat="1" ht="18.95" customHeight="1" thickBot="1" x14ac:dyDescent="0.3">
      <c r="A17" s="48"/>
      <c r="B17" s="350"/>
      <c r="C17" s="83" t="s">
        <v>91</v>
      </c>
      <c r="D17" s="183">
        <f>'Sheet1 (3)'!D16</f>
        <v>0</v>
      </c>
      <c r="E17" s="183">
        <f>'Sheet1 (3)'!E16</f>
        <v>0</v>
      </c>
      <c r="F17" s="183">
        <f>'Sheet1 (3)'!F16</f>
        <v>0</v>
      </c>
      <c r="G17" s="183">
        <f>'Sheet1 (3)'!G16</f>
        <v>0</v>
      </c>
      <c r="H17" s="183">
        <f>'Sheet1 (3)'!H16</f>
        <v>0</v>
      </c>
      <c r="I17" s="183">
        <f>'Sheet1 (3)'!I16</f>
        <v>20</v>
      </c>
      <c r="J17" s="183">
        <f>'Sheet1 (3)'!J16</f>
        <v>45</v>
      </c>
      <c r="K17" s="183">
        <f>'Sheet1 (3)'!K16</f>
        <v>65</v>
      </c>
      <c r="L17" s="183">
        <f>'Sheet1 (3)'!L16</f>
        <v>65</v>
      </c>
      <c r="M17" s="183">
        <f>'Sheet1 (3)'!M16</f>
        <v>0</v>
      </c>
      <c r="N17" s="183">
        <f>'Sheet1 (3)'!N16</f>
        <v>0</v>
      </c>
      <c r="O17" s="196">
        <v>4</v>
      </c>
      <c r="P17" s="197">
        <f t="shared" ref="P17" si="18">N17/O17</f>
        <v>0</v>
      </c>
      <c r="Q17" s="85">
        <f t="shared" ref="Q17" si="19">M17/K17</f>
        <v>0</v>
      </c>
      <c r="R17" s="181">
        <v>142235.52771167658</v>
      </c>
      <c r="S17" s="189">
        <f t="shared" ref="S17" si="20">(K17/R17)*100000</f>
        <v>45.698849679638755</v>
      </c>
      <c r="T17" s="11"/>
      <c r="U17" s="11"/>
      <c r="V17" s="11"/>
      <c r="W17" s="11"/>
      <c r="X17" s="11"/>
      <c r="Y17" s="11"/>
      <c r="Z17" s="11"/>
      <c r="AF17"/>
    </row>
    <row r="18" spans="1:32" s="25" customFormat="1" ht="18.95" customHeight="1" thickBot="1" x14ac:dyDescent="0.3">
      <c r="A18" s="48"/>
      <c r="B18" s="350"/>
      <c r="C18" s="227" t="s">
        <v>94</v>
      </c>
      <c r="D18" s="226">
        <f t="shared" ref="D18" si="21">SUM(D8:D17)</f>
        <v>3</v>
      </c>
      <c r="E18" s="226">
        <f t="shared" ref="E18" si="22">SUM(E8:E17)</f>
        <v>7</v>
      </c>
      <c r="F18" s="226">
        <f t="shared" ref="F18" si="23">SUM(F8:F17)</f>
        <v>10</v>
      </c>
      <c r="G18" s="226">
        <f t="shared" ref="G18" si="24">SUM(G8:G17)</f>
        <v>8</v>
      </c>
      <c r="H18" s="226">
        <f t="shared" ref="H18:N18" si="25">SUM(H8:H17)</f>
        <v>0</v>
      </c>
      <c r="I18" s="226">
        <f t="shared" si="25"/>
        <v>559</v>
      </c>
      <c r="J18" s="226">
        <f t="shared" si="25"/>
        <v>998</v>
      </c>
      <c r="K18" s="226">
        <f t="shared" si="25"/>
        <v>1557</v>
      </c>
      <c r="L18" s="226">
        <f t="shared" si="25"/>
        <v>1543</v>
      </c>
      <c r="M18" s="226">
        <f t="shared" si="25"/>
        <v>6</v>
      </c>
      <c r="N18" s="226">
        <f t="shared" si="25"/>
        <v>8</v>
      </c>
      <c r="O18" s="226">
        <f>SUM(O4:O17)</f>
        <v>170</v>
      </c>
      <c r="P18" s="228">
        <f t="shared" si="7"/>
        <v>4.7058823529411764E-2</v>
      </c>
      <c r="Q18" s="229">
        <f t="shared" si="15"/>
        <v>3.8535645472061657E-3</v>
      </c>
      <c r="R18" s="230">
        <v>3173917</v>
      </c>
      <c r="S18" s="231">
        <f t="shared" si="16"/>
        <v>49.056103231432964</v>
      </c>
      <c r="T18" s="11"/>
      <c r="U18" s="11"/>
      <c r="V18" s="11"/>
      <c r="W18" s="11"/>
      <c r="X18" s="11"/>
      <c r="Y18" s="11"/>
      <c r="Z18" s="11"/>
      <c r="AF18"/>
    </row>
    <row r="19" spans="1:32" s="25" customFormat="1" ht="18.95" customHeight="1" x14ac:dyDescent="0.25">
      <c r="A19" s="48"/>
      <c r="B19" s="349" t="s">
        <v>33</v>
      </c>
      <c r="C19" s="204" t="s">
        <v>72</v>
      </c>
      <c r="D19" s="64">
        <f>'Sheet1 (3)'!D17</f>
        <v>11</v>
      </c>
      <c r="E19" s="64">
        <f>'Sheet1 (3)'!E17</f>
        <v>0</v>
      </c>
      <c r="F19" s="64">
        <f>'Sheet1 (3)'!F17</f>
        <v>11</v>
      </c>
      <c r="G19" s="64">
        <f>'Sheet1 (3)'!G17</f>
        <v>4</v>
      </c>
      <c r="H19" s="64">
        <f>'Sheet1 (3)'!H17</f>
        <v>0</v>
      </c>
      <c r="I19" s="64">
        <f>'Sheet1 (3)'!I17</f>
        <v>419</v>
      </c>
      <c r="J19" s="64">
        <f>'Sheet1 (3)'!J17</f>
        <v>328</v>
      </c>
      <c r="K19" s="64">
        <f>'Sheet1 (3)'!K17</f>
        <v>747</v>
      </c>
      <c r="L19" s="64">
        <f>'Sheet1 (3)'!L17</f>
        <v>736</v>
      </c>
      <c r="M19" s="64">
        <f>'Sheet1 (3)'!M17</f>
        <v>1</v>
      </c>
      <c r="N19" s="64">
        <f>'Sheet1 (3)'!N17</f>
        <v>10</v>
      </c>
      <c r="O19" s="206">
        <v>21</v>
      </c>
      <c r="P19" s="207">
        <f t="shared" si="7"/>
        <v>0.47619047619047616</v>
      </c>
      <c r="Q19" s="119">
        <f t="shared" si="15"/>
        <v>1.3386880856760374E-3</v>
      </c>
      <c r="R19" s="208">
        <v>503427.48082790605</v>
      </c>
      <c r="S19" s="209">
        <f t="shared" si="16"/>
        <v>148.38284131242287</v>
      </c>
      <c r="T19" s="11" t="str">
        <f t="shared" si="17"/>
        <v>OK</v>
      </c>
      <c r="U19" s="11">
        <v>301</v>
      </c>
      <c r="V19" s="11">
        <v>0</v>
      </c>
      <c r="W19" s="11" t="str">
        <f t="shared" si="10"/>
        <v>Ok</v>
      </c>
      <c r="X19" s="11" t="str">
        <f t="shared" si="11"/>
        <v>Ok</v>
      </c>
      <c r="Y19" s="11"/>
      <c r="Z19"/>
      <c r="AF19"/>
    </row>
    <row r="20" spans="1:32" s="25" customFormat="1" ht="18.95" customHeight="1" x14ac:dyDescent="0.25">
      <c r="A20" s="48"/>
      <c r="B20" s="350"/>
      <c r="C20" s="67" t="s">
        <v>73</v>
      </c>
      <c r="D20" s="64">
        <f>'Sheet1 (3)'!D18</f>
        <v>3</v>
      </c>
      <c r="E20" s="64">
        <f>'Sheet1 (3)'!E18</f>
        <v>0</v>
      </c>
      <c r="F20" s="64">
        <f>'Sheet1 (3)'!F18</f>
        <v>3</v>
      </c>
      <c r="G20" s="64">
        <f>'Sheet1 (3)'!G18</f>
        <v>4</v>
      </c>
      <c r="H20" s="64">
        <f>'Sheet1 (3)'!H18</f>
        <v>0</v>
      </c>
      <c r="I20" s="64">
        <f>'Sheet1 (3)'!I18</f>
        <v>135</v>
      </c>
      <c r="J20" s="64">
        <f>'Sheet1 (3)'!J18</f>
        <v>14</v>
      </c>
      <c r="K20" s="64">
        <f>'Sheet1 (3)'!K18</f>
        <v>149</v>
      </c>
      <c r="L20" s="64">
        <f>'Sheet1 (3)'!L18</f>
        <v>147</v>
      </c>
      <c r="M20" s="64">
        <f>'Sheet1 (3)'!M18</f>
        <v>0</v>
      </c>
      <c r="N20" s="64">
        <f>'Sheet1 (3)'!N18</f>
        <v>2</v>
      </c>
      <c r="O20" s="192">
        <v>12</v>
      </c>
      <c r="P20" s="193">
        <f t="shared" si="7"/>
        <v>0.16666666666666666</v>
      </c>
      <c r="Q20" s="110">
        <f t="shared" si="15"/>
        <v>0</v>
      </c>
      <c r="R20" s="105">
        <v>482884.11388061807</v>
      </c>
      <c r="S20" s="51">
        <f t="shared" si="16"/>
        <v>30.85626462270341</v>
      </c>
      <c r="T20" s="11" t="str">
        <f t="shared" si="9"/>
        <v>OK</v>
      </c>
      <c r="U20" s="11">
        <v>74</v>
      </c>
      <c r="V20" s="11">
        <v>0</v>
      </c>
      <c r="W20" s="11" t="str">
        <f t="shared" si="10"/>
        <v>Ok</v>
      </c>
      <c r="X20" s="11" t="str">
        <f t="shared" si="11"/>
        <v>Ok</v>
      </c>
      <c r="Y20" s="11"/>
      <c r="Z20"/>
      <c r="AF20"/>
    </row>
    <row r="21" spans="1:32" s="25" customFormat="1" ht="18.95" customHeight="1" x14ac:dyDescent="0.25">
      <c r="A21" s="48"/>
      <c r="B21" s="350"/>
      <c r="C21" s="67" t="s">
        <v>77</v>
      </c>
      <c r="D21" s="44">
        <f>'Sheet1 (3)'!D19</f>
        <v>5</v>
      </c>
      <c r="E21" s="44">
        <f>'Sheet1 (3)'!E19</f>
        <v>0</v>
      </c>
      <c r="F21" s="44">
        <f>'Sheet1 (3)'!F19</f>
        <v>5</v>
      </c>
      <c r="G21" s="44">
        <f>'Sheet1 (3)'!G19</f>
        <v>10</v>
      </c>
      <c r="H21" s="44">
        <f>'Sheet1 (3)'!H19</f>
        <v>0</v>
      </c>
      <c r="I21" s="44">
        <f>'Sheet1 (3)'!I19</f>
        <v>43</v>
      </c>
      <c r="J21" s="44">
        <f>'Sheet1 (3)'!J19</f>
        <v>0</v>
      </c>
      <c r="K21" s="44">
        <f>'Sheet1 (3)'!K19</f>
        <v>43</v>
      </c>
      <c r="L21" s="44">
        <f>'Sheet1 (3)'!L19</f>
        <v>36</v>
      </c>
      <c r="M21" s="44">
        <f>'Sheet1 (3)'!M19</f>
        <v>0</v>
      </c>
      <c r="N21" s="44">
        <f>'Sheet1 (3)'!N19</f>
        <v>7</v>
      </c>
      <c r="O21" s="44">
        <v>12</v>
      </c>
      <c r="P21" s="302">
        <f t="shared" si="7"/>
        <v>0.58333333333333337</v>
      </c>
      <c r="Q21" s="301">
        <f t="shared" si="15"/>
        <v>0</v>
      </c>
      <c r="R21" s="102">
        <v>414502.15216774563</v>
      </c>
      <c r="S21" s="63">
        <f t="shared" si="16"/>
        <v>10.373890648123403</v>
      </c>
      <c r="T21" s="11"/>
      <c r="U21" s="11"/>
      <c r="V21" s="11"/>
      <c r="W21" s="11"/>
      <c r="X21" s="11"/>
      <c r="Y21" s="11"/>
      <c r="Z21"/>
      <c r="AF21"/>
    </row>
    <row r="22" spans="1:32" s="25" customFormat="1" ht="18.95" customHeight="1" thickBot="1" x14ac:dyDescent="0.3">
      <c r="A22" s="48"/>
      <c r="B22" s="350"/>
      <c r="C22" s="91" t="s">
        <v>74</v>
      </c>
      <c r="D22" s="205">
        <f>'Sheet1 (3)'!D20</f>
        <v>0</v>
      </c>
      <c r="E22" s="205">
        <f>'Sheet1 (3)'!E20</f>
        <v>0</v>
      </c>
      <c r="F22" s="205">
        <f>'Sheet1 (3)'!F20</f>
        <v>0</v>
      </c>
      <c r="G22" s="205">
        <f>'Sheet1 (3)'!G20</f>
        <v>2</v>
      </c>
      <c r="H22" s="205">
        <f>'Sheet1 (3)'!H20</f>
        <v>0</v>
      </c>
      <c r="I22" s="205">
        <f>'Sheet1 (3)'!I20</f>
        <v>286</v>
      </c>
      <c r="J22" s="205">
        <f>'Sheet1 (3)'!J20</f>
        <v>59</v>
      </c>
      <c r="K22" s="205">
        <f>'Sheet1 (3)'!K20</f>
        <v>345</v>
      </c>
      <c r="L22" s="205">
        <f>'Sheet1 (3)'!L20</f>
        <v>345</v>
      </c>
      <c r="M22" s="205">
        <f>'Sheet1 (3)'!M20</f>
        <v>0</v>
      </c>
      <c r="N22" s="205">
        <f>'Sheet1 (3)'!N20</f>
        <v>0</v>
      </c>
      <c r="O22" s="303">
        <v>13</v>
      </c>
      <c r="P22" s="210">
        <f t="shared" si="7"/>
        <v>0</v>
      </c>
      <c r="Q22" s="111">
        <f t="shared" si="15"/>
        <v>0</v>
      </c>
      <c r="R22" s="124">
        <v>255528.5268455077</v>
      </c>
      <c r="S22" s="125">
        <f t="shared" si="16"/>
        <v>135.01427972016083</v>
      </c>
      <c r="T22" s="11" t="str">
        <f t="shared" si="9"/>
        <v>OK</v>
      </c>
      <c r="U22" s="11">
        <v>261</v>
      </c>
      <c r="V22" s="11">
        <v>0</v>
      </c>
      <c r="W22" s="11" t="str">
        <f t="shared" si="10"/>
        <v>Ok</v>
      </c>
      <c r="X22" s="11" t="str">
        <f t="shared" si="11"/>
        <v>Ok</v>
      </c>
      <c r="Y22" s="11"/>
      <c r="Z22"/>
      <c r="AF22"/>
    </row>
    <row r="23" spans="1:32" ht="18.95" customHeight="1" thickBot="1" x14ac:dyDescent="0.3">
      <c r="B23" s="351"/>
      <c r="C23" s="198" t="s">
        <v>95</v>
      </c>
      <c r="D23" s="226">
        <f>SUM(D19:D22)</f>
        <v>19</v>
      </c>
      <c r="E23" s="226">
        <f t="shared" ref="E23:O23" si="26">SUM(E19:E22)</f>
        <v>0</v>
      </c>
      <c r="F23" s="226">
        <f t="shared" si="26"/>
        <v>19</v>
      </c>
      <c r="G23" s="226">
        <f t="shared" si="26"/>
        <v>20</v>
      </c>
      <c r="H23" s="226">
        <f t="shared" si="26"/>
        <v>0</v>
      </c>
      <c r="I23" s="226">
        <f t="shared" si="26"/>
        <v>883</v>
      </c>
      <c r="J23" s="226">
        <f t="shared" si="26"/>
        <v>401</v>
      </c>
      <c r="K23" s="226">
        <f t="shared" si="26"/>
        <v>1284</v>
      </c>
      <c r="L23" s="226">
        <f t="shared" si="26"/>
        <v>1264</v>
      </c>
      <c r="M23" s="226">
        <f t="shared" si="26"/>
        <v>1</v>
      </c>
      <c r="N23" s="226">
        <f t="shared" si="26"/>
        <v>19</v>
      </c>
      <c r="O23" s="199">
        <f t="shared" si="26"/>
        <v>58</v>
      </c>
      <c r="P23" s="200">
        <f t="shared" si="7"/>
        <v>0.32758620689655171</v>
      </c>
      <c r="Q23" s="201">
        <f t="shared" si="15"/>
        <v>7.7881619937694702E-4</v>
      </c>
      <c r="R23" s="202">
        <v>6003909</v>
      </c>
      <c r="S23" s="203">
        <f t="shared" si="16"/>
        <v>21.386066977364248</v>
      </c>
      <c r="T23" s="11"/>
      <c r="Z23" s="11"/>
    </row>
    <row r="24" spans="1:32" ht="18.95" customHeight="1" x14ac:dyDescent="0.25">
      <c r="B24" s="349" t="s">
        <v>39</v>
      </c>
      <c r="C24" s="86" t="s">
        <v>69</v>
      </c>
      <c r="D24" s="184">
        <f>'Sheet1 (3)'!D21</f>
        <v>2</v>
      </c>
      <c r="E24" s="184">
        <f>'Sheet1 (3)'!E21</f>
        <v>0</v>
      </c>
      <c r="F24" s="184">
        <f>'Sheet1 (3)'!F21</f>
        <v>2</v>
      </c>
      <c r="G24" s="184">
        <f>'Sheet1 (3)'!G21</f>
        <v>4</v>
      </c>
      <c r="H24" s="184">
        <f>'Sheet1 (3)'!H21</f>
        <v>0</v>
      </c>
      <c r="I24" s="184">
        <f>'Sheet1 (3)'!I21</f>
        <v>284</v>
      </c>
      <c r="J24" s="184">
        <f>'Sheet1 (3)'!J21</f>
        <v>184</v>
      </c>
      <c r="K24" s="184">
        <f>'Sheet1 (3)'!K21</f>
        <v>468</v>
      </c>
      <c r="L24" s="184">
        <f>'Sheet1 (3)'!L21</f>
        <v>461</v>
      </c>
      <c r="M24" s="184">
        <f>'Sheet1 (3)'!M21</f>
        <v>1</v>
      </c>
      <c r="N24" s="184">
        <f>'Sheet1 (3)'!N21</f>
        <v>6</v>
      </c>
      <c r="O24" s="211">
        <v>42</v>
      </c>
      <c r="P24" s="212">
        <f t="shared" si="7"/>
        <v>0.14285714285714285</v>
      </c>
      <c r="Q24" s="87">
        <f t="shared" si="15"/>
        <v>2.136752136752137E-3</v>
      </c>
      <c r="R24" s="128">
        <v>332238.76566705934</v>
      </c>
      <c r="S24" s="131">
        <f t="shared" si="16"/>
        <v>140.86255078041938</v>
      </c>
      <c r="T24" s="11" t="str">
        <f t="shared" si="9"/>
        <v>OK</v>
      </c>
      <c r="U24" s="11">
        <v>234</v>
      </c>
      <c r="V24" s="11">
        <v>1</v>
      </c>
      <c r="W24" s="11" t="str">
        <f t="shared" si="10"/>
        <v>Ok</v>
      </c>
      <c r="X24" s="11" t="str">
        <f t="shared" si="11"/>
        <v>Ok</v>
      </c>
      <c r="Z24" s="11"/>
      <c r="AF24" s="25"/>
    </row>
    <row r="25" spans="1:32" ht="18.95" customHeight="1" x14ac:dyDescent="0.25">
      <c r="B25" s="350"/>
      <c r="C25" s="78" t="s">
        <v>78</v>
      </c>
      <c r="D25" s="184">
        <f>'Sheet1 (3)'!D22</f>
        <v>1</v>
      </c>
      <c r="E25" s="184">
        <f>'Sheet1 (3)'!E22</f>
        <v>1</v>
      </c>
      <c r="F25" s="184">
        <f>'Sheet1 (3)'!F22</f>
        <v>2</v>
      </c>
      <c r="G25" s="184">
        <f>'Sheet1 (3)'!G22</f>
        <v>3</v>
      </c>
      <c r="H25" s="184">
        <f>'Sheet1 (3)'!H22</f>
        <v>0</v>
      </c>
      <c r="I25" s="184">
        <f>'Sheet1 (3)'!I22</f>
        <v>210</v>
      </c>
      <c r="J25" s="184">
        <f>'Sheet1 (3)'!J22</f>
        <v>74</v>
      </c>
      <c r="K25" s="184">
        <f>'Sheet1 (3)'!K22</f>
        <v>284</v>
      </c>
      <c r="L25" s="184">
        <f>'Sheet1 (3)'!L22</f>
        <v>282</v>
      </c>
      <c r="M25" s="184">
        <f>'Sheet1 (3)'!M22</f>
        <v>0</v>
      </c>
      <c r="N25" s="184">
        <f>'Sheet1 (3)'!N22</f>
        <v>2</v>
      </c>
      <c r="O25" s="194">
        <v>30</v>
      </c>
      <c r="P25" s="195">
        <f t="shared" si="7"/>
        <v>6.6666666666666666E-2</v>
      </c>
      <c r="Q25" s="82">
        <f t="shared" si="15"/>
        <v>0</v>
      </c>
      <c r="R25" s="129">
        <v>361709.09357918485</v>
      </c>
      <c r="S25" s="132">
        <f t="shared" si="16"/>
        <v>78.516134938649842</v>
      </c>
      <c r="T25" s="11" t="str">
        <f t="shared" si="9"/>
        <v>OK</v>
      </c>
      <c r="U25" s="11">
        <v>154</v>
      </c>
      <c r="V25" s="11">
        <v>0</v>
      </c>
      <c r="W25" s="11" t="str">
        <f t="shared" si="10"/>
        <v>Ok</v>
      </c>
      <c r="X25" s="11" t="str">
        <f t="shared" si="11"/>
        <v>Ok</v>
      </c>
      <c r="Z25" s="11"/>
      <c r="AF25" s="25"/>
    </row>
    <row r="26" spans="1:32" ht="18.95" customHeight="1" thickBot="1" x14ac:dyDescent="0.3">
      <c r="B26" s="350"/>
      <c r="C26" s="83" t="s">
        <v>84</v>
      </c>
      <c r="D26" s="225">
        <f>'Sheet1 (3)'!D23</f>
        <v>0</v>
      </c>
      <c r="E26" s="225">
        <f>'Sheet1 (3)'!E23</f>
        <v>0</v>
      </c>
      <c r="F26" s="225">
        <f>'Sheet1 (3)'!F23</f>
        <v>0</v>
      </c>
      <c r="G26" s="225">
        <f>'Sheet1 (3)'!G23</f>
        <v>0</v>
      </c>
      <c r="H26" s="225">
        <f>'Sheet1 (3)'!H23</f>
        <v>0</v>
      </c>
      <c r="I26" s="225">
        <f>'Sheet1 (3)'!I23</f>
        <v>78</v>
      </c>
      <c r="J26" s="225">
        <f>'Sheet1 (3)'!J23</f>
        <v>16</v>
      </c>
      <c r="K26" s="225">
        <f>'Sheet1 (3)'!K23</f>
        <v>94</v>
      </c>
      <c r="L26" s="225">
        <f>'Sheet1 (3)'!L23</f>
        <v>94</v>
      </c>
      <c r="M26" s="225">
        <f>'Sheet1 (3)'!M23</f>
        <v>0</v>
      </c>
      <c r="N26" s="225">
        <f>'Sheet1 (3)'!N23</f>
        <v>0</v>
      </c>
      <c r="O26" s="196">
        <v>20</v>
      </c>
      <c r="P26" s="197">
        <f t="shared" si="7"/>
        <v>0</v>
      </c>
      <c r="Q26" s="85">
        <f t="shared" si="15"/>
        <v>0</v>
      </c>
      <c r="R26" s="130">
        <v>210357.90634272917</v>
      </c>
      <c r="S26" s="133">
        <f t="shared" si="16"/>
        <v>44.685746133472598</v>
      </c>
      <c r="T26" s="11" t="str">
        <f t="shared" si="9"/>
        <v>OK</v>
      </c>
      <c r="U26" s="11">
        <v>68</v>
      </c>
      <c r="V26" s="11">
        <v>0</v>
      </c>
      <c r="W26" s="11" t="str">
        <f t="shared" si="10"/>
        <v>Ok</v>
      </c>
      <c r="X26" s="11" t="str">
        <f t="shared" si="11"/>
        <v>Ok</v>
      </c>
      <c r="Z26" s="11"/>
      <c r="AF26" s="25"/>
    </row>
    <row r="27" spans="1:32" ht="18.95" customHeight="1" thickBot="1" x14ac:dyDescent="0.3">
      <c r="B27" s="351"/>
      <c r="C27" s="227" t="s">
        <v>96</v>
      </c>
      <c r="D27" s="226">
        <f>SUM(D24:D26)</f>
        <v>3</v>
      </c>
      <c r="E27" s="226">
        <f t="shared" ref="E27:O27" si="27">SUM(E24:E26)</f>
        <v>1</v>
      </c>
      <c r="F27" s="226">
        <f t="shared" si="27"/>
        <v>4</v>
      </c>
      <c r="G27" s="226">
        <f t="shared" si="27"/>
        <v>7</v>
      </c>
      <c r="H27" s="226">
        <f t="shared" si="27"/>
        <v>0</v>
      </c>
      <c r="I27" s="226">
        <f t="shared" si="27"/>
        <v>572</v>
      </c>
      <c r="J27" s="226">
        <f t="shared" si="27"/>
        <v>274</v>
      </c>
      <c r="K27" s="226">
        <f t="shared" si="27"/>
        <v>846</v>
      </c>
      <c r="L27" s="226">
        <f t="shared" si="27"/>
        <v>837</v>
      </c>
      <c r="M27" s="226">
        <f t="shared" si="27"/>
        <v>1</v>
      </c>
      <c r="N27" s="226">
        <f t="shared" si="27"/>
        <v>8</v>
      </c>
      <c r="O27" s="226">
        <f t="shared" si="27"/>
        <v>92</v>
      </c>
      <c r="P27" s="228">
        <f t="shared" si="7"/>
        <v>8.6956521739130432E-2</v>
      </c>
      <c r="Q27" s="229">
        <f t="shared" si="15"/>
        <v>1.1820330969267139E-3</v>
      </c>
      <c r="R27" s="230">
        <v>2744872</v>
      </c>
      <c r="S27" s="231">
        <f t="shared" si="16"/>
        <v>30.821109326773708</v>
      </c>
      <c r="T27" s="11"/>
      <c r="Z27" s="11"/>
    </row>
    <row r="28" spans="1:32" ht="18.95" customHeight="1" x14ac:dyDescent="0.25">
      <c r="B28" s="349" t="s">
        <v>53</v>
      </c>
      <c r="C28" s="112" t="s">
        <v>66</v>
      </c>
      <c r="D28" s="213">
        <f>'Sheet1 (3)'!D24</f>
        <v>4</v>
      </c>
      <c r="E28" s="213">
        <f>'Sheet1 (3)'!E24</f>
        <v>0</v>
      </c>
      <c r="F28" s="213">
        <f>'Sheet1 (3)'!F24</f>
        <v>4</v>
      </c>
      <c r="G28" s="213">
        <f>'Sheet1 (3)'!G24</f>
        <v>8</v>
      </c>
      <c r="H28" s="213">
        <f>'Sheet1 (3)'!H24</f>
        <v>0</v>
      </c>
      <c r="I28" s="213">
        <f>'Sheet1 (3)'!I24</f>
        <v>1713</v>
      </c>
      <c r="J28" s="213">
        <f>'Sheet1 (3)'!J24</f>
        <v>147</v>
      </c>
      <c r="K28" s="213">
        <f>'Sheet1 (3)'!K24</f>
        <v>1860</v>
      </c>
      <c r="L28" s="213">
        <f>'Sheet1 (3)'!L24</f>
        <v>1856</v>
      </c>
      <c r="M28" s="213">
        <f>'Sheet1 (3)'!M24</f>
        <v>3</v>
      </c>
      <c r="N28" s="213">
        <f>'Sheet1 (3)'!N24</f>
        <v>1</v>
      </c>
      <c r="O28" s="214">
        <v>56</v>
      </c>
      <c r="P28" s="215">
        <f t="shared" si="7"/>
        <v>1.7857142857142856E-2</v>
      </c>
      <c r="Q28" s="113">
        <f t="shared" si="15"/>
        <v>1.6129032258064516E-3</v>
      </c>
      <c r="R28" s="128">
        <v>988849.25822090637</v>
      </c>
      <c r="S28" s="131">
        <f t="shared" si="16"/>
        <v>188.09742582468326</v>
      </c>
      <c r="T28" s="11" t="str">
        <f t="shared" si="9"/>
        <v>OK</v>
      </c>
      <c r="U28" s="11">
        <v>1661</v>
      </c>
      <c r="V28" s="11">
        <v>3</v>
      </c>
      <c r="W28" s="11" t="str">
        <f t="shared" si="10"/>
        <v>Ok</v>
      </c>
      <c r="X28" s="11" t="str">
        <f t="shared" si="11"/>
        <v>Ok</v>
      </c>
      <c r="Z28" s="11"/>
      <c r="AA28" s="25">
        <v>1598</v>
      </c>
      <c r="AB28" s="25">
        <f t="shared" si="12"/>
        <v>1860</v>
      </c>
      <c r="AC28" s="25">
        <f t="shared" ref="AC28" si="28">AB28-AA28</f>
        <v>262</v>
      </c>
      <c r="AD28" s="25" t="str">
        <f t="shared" ref="AD28:AD37" si="29">IF(AC28&lt;&gt;F28,"Not OK","Ok")</f>
        <v>Not OK</v>
      </c>
    </row>
    <row r="29" spans="1:32" ht="18.95" customHeight="1" x14ac:dyDescent="0.25">
      <c r="B29" s="350"/>
      <c r="C29" s="114" t="s">
        <v>81</v>
      </c>
      <c r="D29" s="216">
        <f>'Sheet1 (3)'!D25</f>
        <v>6</v>
      </c>
      <c r="E29" s="216">
        <f>'Sheet1 (3)'!E25</f>
        <v>0</v>
      </c>
      <c r="F29" s="216">
        <f>'Sheet1 (3)'!F25</f>
        <v>6</v>
      </c>
      <c r="G29" s="216">
        <f>'Sheet1 (3)'!G25</f>
        <v>9</v>
      </c>
      <c r="H29" s="216">
        <f>'Sheet1 (3)'!H25</f>
        <v>0</v>
      </c>
      <c r="I29" s="216">
        <f>'Sheet1 (3)'!I25</f>
        <v>246</v>
      </c>
      <c r="J29" s="216">
        <f>'Sheet1 (3)'!J25</f>
        <v>0</v>
      </c>
      <c r="K29" s="216">
        <f>'Sheet1 (3)'!K25</f>
        <v>246</v>
      </c>
      <c r="L29" s="216">
        <f>'Sheet1 (3)'!L25</f>
        <v>241</v>
      </c>
      <c r="M29" s="216">
        <f>'Sheet1 (3)'!M25</f>
        <v>0</v>
      </c>
      <c r="N29" s="216">
        <f>'Sheet1 (3)'!N25</f>
        <v>5</v>
      </c>
      <c r="O29" s="217">
        <v>23</v>
      </c>
      <c r="P29" s="218">
        <f t="shared" si="7"/>
        <v>0.21739130434782608</v>
      </c>
      <c r="Q29" s="82">
        <f t="shared" si="15"/>
        <v>0</v>
      </c>
      <c r="R29" s="134">
        <v>459396.321704512</v>
      </c>
      <c r="S29" s="172">
        <f t="shared" si="16"/>
        <v>53.548534974607286</v>
      </c>
      <c r="T29" s="11" t="str">
        <f t="shared" si="9"/>
        <v>OK</v>
      </c>
      <c r="U29" s="11">
        <v>102</v>
      </c>
      <c r="V29" s="11">
        <v>0</v>
      </c>
      <c r="W29" s="11" t="str">
        <f t="shared" si="10"/>
        <v>Ok</v>
      </c>
      <c r="X29" s="11" t="str">
        <f t="shared" si="11"/>
        <v>Ok</v>
      </c>
      <c r="Z29" s="11"/>
    </row>
    <row r="30" spans="1:32" ht="18.95" customHeight="1" x14ac:dyDescent="0.25">
      <c r="B30" s="350"/>
      <c r="C30" s="114" t="s">
        <v>82</v>
      </c>
      <c r="D30" s="216">
        <f>'Sheet1 (3)'!D26</f>
        <v>0</v>
      </c>
      <c r="E30" s="216">
        <f>'Sheet1 (3)'!E26</f>
        <v>0</v>
      </c>
      <c r="F30" s="216">
        <f>'Sheet1 (3)'!F26</f>
        <v>0</v>
      </c>
      <c r="G30" s="216">
        <f>'Sheet1 (3)'!G26</f>
        <v>0</v>
      </c>
      <c r="H30" s="216">
        <f>'Sheet1 (3)'!H26</f>
        <v>0</v>
      </c>
      <c r="I30" s="216">
        <f>'Sheet1 (3)'!I26</f>
        <v>28</v>
      </c>
      <c r="J30" s="216">
        <f>'Sheet1 (3)'!J26</f>
        <v>0</v>
      </c>
      <c r="K30" s="216">
        <f>'Sheet1 (3)'!K26</f>
        <v>28</v>
      </c>
      <c r="L30" s="216">
        <f>'Sheet1 (3)'!L26</f>
        <v>28</v>
      </c>
      <c r="M30" s="216">
        <f>'Sheet1 (3)'!M26</f>
        <v>0</v>
      </c>
      <c r="N30" s="216">
        <f>'Sheet1 (3)'!N26</f>
        <v>0</v>
      </c>
      <c r="O30" s="217">
        <v>12</v>
      </c>
      <c r="P30" s="218">
        <f t="shared" si="7"/>
        <v>0</v>
      </c>
      <c r="Q30" s="82">
        <f t="shared" si="15"/>
        <v>0</v>
      </c>
      <c r="R30" s="134">
        <v>258792.67648155964</v>
      </c>
      <c r="S30" s="172">
        <f t="shared" si="16"/>
        <v>10.819471547911112</v>
      </c>
      <c r="T30" s="11" t="str">
        <f t="shared" si="9"/>
        <v>OK</v>
      </c>
      <c r="U30" s="11">
        <v>15</v>
      </c>
      <c r="V30" s="11">
        <v>0</v>
      </c>
      <c r="W30" s="11" t="str">
        <f t="shared" si="10"/>
        <v>Ok</v>
      </c>
      <c r="X30" s="11" t="str">
        <f t="shared" si="11"/>
        <v>Ok</v>
      </c>
      <c r="Z30" s="11"/>
    </row>
    <row r="31" spans="1:32" ht="18.95" customHeight="1" thickBot="1" x14ac:dyDescent="0.3">
      <c r="B31" s="350"/>
      <c r="C31" s="115" t="s">
        <v>83</v>
      </c>
      <c r="D31" s="219">
        <f>'Sheet1 (3)'!D27</f>
        <v>2</v>
      </c>
      <c r="E31" s="219">
        <f>'Sheet1 (3)'!E27</f>
        <v>2</v>
      </c>
      <c r="F31" s="219">
        <f>'Sheet1 (3)'!F27</f>
        <v>4</v>
      </c>
      <c r="G31" s="219">
        <f>'Sheet1 (3)'!G27</f>
        <v>8</v>
      </c>
      <c r="H31" s="219">
        <f>'Sheet1 (3)'!H27</f>
        <v>0</v>
      </c>
      <c r="I31" s="219">
        <f>'Sheet1 (3)'!I27</f>
        <v>105</v>
      </c>
      <c r="J31" s="219">
        <f>'Sheet1 (3)'!J27</f>
        <v>17</v>
      </c>
      <c r="K31" s="219">
        <f>'Sheet1 (3)'!K27</f>
        <v>122</v>
      </c>
      <c r="L31" s="219">
        <f>'Sheet1 (3)'!L27</f>
        <v>110</v>
      </c>
      <c r="M31" s="219">
        <f>'Sheet1 (3)'!M27</f>
        <v>2</v>
      </c>
      <c r="N31" s="219">
        <f>'Sheet1 (3)'!N27</f>
        <v>10</v>
      </c>
      <c r="O31" s="220">
        <v>6</v>
      </c>
      <c r="P31" s="221">
        <f t="shared" si="7"/>
        <v>1.6666666666666667</v>
      </c>
      <c r="Q31" s="118">
        <f t="shared" si="15"/>
        <v>1.6393442622950821E-2</v>
      </c>
      <c r="R31" s="136">
        <v>242959.10261067998</v>
      </c>
      <c r="S31" s="173">
        <f t="shared" si="16"/>
        <v>50.214212469945608</v>
      </c>
      <c r="T31" s="11" t="str">
        <f t="shared" si="9"/>
        <v>OK</v>
      </c>
      <c r="U31" s="11">
        <v>24</v>
      </c>
      <c r="V31" s="11">
        <v>0</v>
      </c>
      <c r="W31" s="11" t="str">
        <f t="shared" si="10"/>
        <v>Ok</v>
      </c>
      <c r="X31" s="11" t="str">
        <f t="shared" si="11"/>
        <v>Ok</v>
      </c>
      <c r="Z31" s="11"/>
    </row>
    <row r="32" spans="1:32" ht="18.95" customHeight="1" thickBot="1" x14ac:dyDescent="0.3">
      <c r="B32" s="351"/>
      <c r="C32" s="198" t="s">
        <v>97</v>
      </c>
      <c r="D32" s="199">
        <f>SUM(D28:D31)</f>
        <v>12</v>
      </c>
      <c r="E32" s="199">
        <f t="shared" ref="E32:O32" si="30">SUM(E28:E31)</f>
        <v>2</v>
      </c>
      <c r="F32" s="199">
        <f t="shared" si="30"/>
        <v>14</v>
      </c>
      <c r="G32" s="199">
        <f t="shared" si="30"/>
        <v>25</v>
      </c>
      <c r="H32" s="199">
        <f t="shared" si="30"/>
        <v>0</v>
      </c>
      <c r="I32" s="199">
        <f t="shared" si="30"/>
        <v>2092</v>
      </c>
      <c r="J32" s="199">
        <f t="shared" si="30"/>
        <v>164</v>
      </c>
      <c r="K32" s="199">
        <f t="shared" si="30"/>
        <v>2256</v>
      </c>
      <c r="L32" s="199">
        <f t="shared" si="30"/>
        <v>2235</v>
      </c>
      <c r="M32" s="199">
        <f t="shared" si="30"/>
        <v>5</v>
      </c>
      <c r="N32" s="199">
        <f t="shared" si="30"/>
        <v>16</v>
      </c>
      <c r="O32" s="199">
        <f t="shared" si="30"/>
        <v>97</v>
      </c>
      <c r="P32" s="200">
        <f t="shared" si="7"/>
        <v>0.16494845360824742</v>
      </c>
      <c r="Q32" s="201">
        <f t="shared" si="15"/>
        <v>2.2163120567375888E-3</v>
      </c>
      <c r="R32" s="202">
        <v>6649881</v>
      </c>
      <c r="S32" s="203">
        <f t="shared" si="16"/>
        <v>33.925419116522534</v>
      </c>
      <c r="T32" s="11"/>
      <c r="Z32" s="11"/>
    </row>
    <row r="33" spans="2:30" ht="18.95" customHeight="1" x14ac:dyDescent="0.25">
      <c r="B33" s="355" t="s">
        <v>23</v>
      </c>
      <c r="C33" s="106" t="s">
        <v>87</v>
      </c>
      <c r="D33" s="184">
        <f>'Sheet1 (3)'!D28</f>
        <v>5</v>
      </c>
      <c r="E33" s="184">
        <f>'Sheet1 (3)'!E28</f>
        <v>5</v>
      </c>
      <c r="F33" s="184">
        <f>'Sheet1 (3)'!F28</f>
        <v>10</v>
      </c>
      <c r="G33" s="184">
        <f>'Sheet1 (3)'!G28</f>
        <v>13</v>
      </c>
      <c r="H33" s="184">
        <f>'Sheet1 (3)'!H28</f>
        <v>0</v>
      </c>
      <c r="I33" s="184">
        <f>'Sheet1 (3)'!I28</f>
        <v>266</v>
      </c>
      <c r="J33" s="184">
        <f>'Sheet1 (3)'!J28</f>
        <v>110</v>
      </c>
      <c r="K33" s="184">
        <f>'Sheet1 (3)'!K28</f>
        <v>376</v>
      </c>
      <c r="L33" s="184">
        <f>'Sheet1 (3)'!L28</f>
        <v>368</v>
      </c>
      <c r="M33" s="184">
        <f>'Sheet1 (3)'!M28</f>
        <v>0</v>
      </c>
      <c r="N33" s="184">
        <f>'Sheet1 (3)'!N28</f>
        <v>8</v>
      </c>
      <c r="O33" s="222">
        <v>12</v>
      </c>
      <c r="P33" s="223">
        <f t="shared" si="7"/>
        <v>0.66666666666666663</v>
      </c>
      <c r="Q33" s="87">
        <f t="shared" si="15"/>
        <v>0</v>
      </c>
      <c r="R33" s="135">
        <v>113483.90488914245</v>
      </c>
      <c r="S33" s="174">
        <f t="shared" si="16"/>
        <v>331.32451722321173</v>
      </c>
      <c r="T33" s="11" t="str">
        <f t="shared" si="9"/>
        <v>OK</v>
      </c>
      <c r="U33" s="11">
        <v>78</v>
      </c>
      <c r="V33" s="11">
        <v>0</v>
      </c>
      <c r="W33" s="11" t="str">
        <f t="shared" si="10"/>
        <v>Ok</v>
      </c>
      <c r="X33" s="11" t="str">
        <f t="shared" si="11"/>
        <v>Ok</v>
      </c>
      <c r="Z33" s="11"/>
    </row>
    <row r="34" spans="2:30" ht="18.95" customHeight="1" x14ac:dyDescent="0.25">
      <c r="B34" s="356"/>
      <c r="C34" s="232" t="s">
        <v>99</v>
      </c>
      <c r="D34" s="225">
        <f>'Sheet1 (3)'!D29</f>
        <v>0</v>
      </c>
      <c r="E34" s="225">
        <f>'Sheet1 (3)'!E29</f>
        <v>0</v>
      </c>
      <c r="F34" s="225">
        <f>'Sheet1 (3)'!F29</f>
        <v>0</v>
      </c>
      <c r="G34" s="225">
        <f>'Sheet1 (3)'!G29</f>
        <v>2</v>
      </c>
      <c r="H34" s="225">
        <f>'Sheet1 (3)'!H29</f>
        <v>0</v>
      </c>
      <c r="I34" s="225">
        <f>'Sheet1 (3)'!I29</f>
        <v>140</v>
      </c>
      <c r="J34" s="225">
        <f>'Sheet1 (3)'!J29</f>
        <v>7</v>
      </c>
      <c r="K34" s="225">
        <f>'Sheet1 (3)'!K29</f>
        <v>147</v>
      </c>
      <c r="L34" s="225">
        <f>'Sheet1 (3)'!L29</f>
        <v>147</v>
      </c>
      <c r="M34" s="225">
        <f>'Sheet1 (3)'!M29</f>
        <v>0</v>
      </c>
      <c r="N34" s="225">
        <f>'Sheet1 (3)'!N29</f>
        <v>0</v>
      </c>
      <c r="O34" s="238">
        <v>15</v>
      </c>
      <c r="P34" s="239">
        <f t="shared" si="7"/>
        <v>0</v>
      </c>
      <c r="Q34" s="235">
        <f t="shared" si="15"/>
        <v>0</v>
      </c>
      <c r="R34" s="236">
        <v>190386.34297445655</v>
      </c>
      <c r="S34" s="237">
        <f t="shared" si="16"/>
        <v>77.211420579533097</v>
      </c>
      <c r="T34" s="11"/>
      <c r="Z34" s="11"/>
    </row>
    <row r="35" spans="2:30" ht="18.95" customHeight="1" thickBot="1" x14ac:dyDescent="0.3">
      <c r="B35" s="356"/>
      <c r="C35" s="171" t="s">
        <v>88</v>
      </c>
      <c r="D35" s="219">
        <f>'Sheet1 (3)'!D30</f>
        <v>0</v>
      </c>
      <c r="E35" s="219">
        <f>'Sheet1 (3)'!E30</f>
        <v>0</v>
      </c>
      <c r="F35" s="219">
        <f>'Sheet1 (3)'!F30</f>
        <v>0</v>
      </c>
      <c r="G35" s="219">
        <f>'Sheet1 (3)'!G30</f>
        <v>0</v>
      </c>
      <c r="H35" s="219">
        <f>'Sheet1 (3)'!H30</f>
        <v>0</v>
      </c>
      <c r="I35" s="219">
        <f>'Sheet1 (3)'!I30</f>
        <v>1</v>
      </c>
      <c r="J35" s="219">
        <f>'Sheet1 (3)'!J30</f>
        <v>5</v>
      </c>
      <c r="K35" s="219">
        <f>'Sheet1 (3)'!K30</f>
        <v>6</v>
      </c>
      <c r="L35" s="219">
        <f>'Sheet1 (3)'!L30</f>
        <v>6</v>
      </c>
      <c r="M35" s="219">
        <f>'Sheet1 (3)'!M30</f>
        <v>0</v>
      </c>
      <c r="N35" s="219">
        <f>'Sheet1 (3)'!N30</f>
        <v>0</v>
      </c>
      <c r="O35" s="220">
        <v>3</v>
      </c>
      <c r="P35" s="221">
        <f t="shared" si="7"/>
        <v>0</v>
      </c>
      <c r="Q35" s="118">
        <f t="shared" si="15"/>
        <v>0</v>
      </c>
      <c r="R35" s="136">
        <v>212274.73040393737</v>
      </c>
      <c r="S35" s="173">
        <f t="shared" si="16"/>
        <v>2.8265257897549114</v>
      </c>
      <c r="T35" s="11" t="str">
        <f t="shared" si="9"/>
        <v>OK</v>
      </c>
      <c r="U35" s="11">
        <v>1</v>
      </c>
      <c r="V35" s="11">
        <v>0</v>
      </c>
      <c r="W35" s="11" t="str">
        <f t="shared" si="10"/>
        <v>Ok</v>
      </c>
      <c r="X35" s="11" t="str">
        <f t="shared" si="11"/>
        <v>Ok</v>
      </c>
      <c r="Z35" s="11"/>
    </row>
    <row r="36" spans="2:30" ht="18.95" customHeight="1" thickBot="1" x14ac:dyDescent="0.3">
      <c r="B36" s="357"/>
      <c r="C36" s="198" t="s">
        <v>98</v>
      </c>
      <c r="D36" s="199">
        <f>SUM(D33:D35)</f>
        <v>5</v>
      </c>
      <c r="E36" s="199">
        <f t="shared" ref="E36:O36" si="31">SUM(E33:E35)</f>
        <v>5</v>
      </c>
      <c r="F36" s="199">
        <f t="shared" si="31"/>
        <v>10</v>
      </c>
      <c r="G36" s="199">
        <f t="shared" si="31"/>
        <v>15</v>
      </c>
      <c r="H36" s="199">
        <f t="shared" si="31"/>
        <v>0</v>
      </c>
      <c r="I36" s="199">
        <f t="shared" si="31"/>
        <v>407</v>
      </c>
      <c r="J36" s="199">
        <f t="shared" si="31"/>
        <v>122</v>
      </c>
      <c r="K36" s="199">
        <f t="shared" si="31"/>
        <v>529</v>
      </c>
      <c r="L36" s="199">
        <f t="shared" si="31"/>
        <v>521</v>
      </c>
      <c r="M36" s="199">
        <f t="shared" si="31"/>
        <v>0</v>
      </c>
      <c r="N36" s="199">
        <f t="shared" si="31"/>
        <v>8</v>
      </c>
      <c r="O36" s="199">
        <f t="shared" si="31"/>
        <v>30</v>
      </c>
      <c r="P36" s="200">
        <f t="shared" si="7"/>
        <v>0.26666666666666666</v>
      </c>
      <c r="Q36" s="201">
        <f t="shared" si="15"/>
        <v>0</v>
      </c>
      <c r="R36" s="202">
        <v>2674787</v>
      </c>
      <c r="S36" s="203">
        <f t="shared" si="16"/>
        <v>19.777275723263198</v>
      </c>
      <c r="T36" s="11"/>
      <c r="Z36" s="11"/>
    </row>
    <row r="37" spans="2:30" ht="16.5" thickBot="1" x14ac:dyDescent="0.3">
      <c r="B37" s="43"/>
      <c r="C37" s="88" t="s">
        <v>11</v>
      </c>
      <c r="D37" s="89">
        <f>D36+D32+D27+D23+D18+D7</f>
        <v>48</v>
      </c>
      <c r="E37" s="89">
        <f t="shared" ref="E37:O37" si="32">E36+E32+E27+E23+E18+E7</f>
        <v>15</v>
      </c>
      <c r="F37" s="89">
        <f t="shared" si="32"/>
        <v>63</v>
      </c>
      <c r="G37" s="89">
        <f t="shared" si="32"/>
        <v>84</v>
      </c>
      <c r="H37" s="89">
        <f t="shared" si="32"/>
        <v>0</v>
      </c>
      <c r="I37" s="89">
        <f t="shared" si="32"/>
        <v>4623</v>
      </c>
      <c r="J37" s="89">
        <f t="shared" si="32"/>
        <v>1959</v>
      </c>
      <c r="K37" s="89">
        <f t="shared" si="32"/>
        <v>6582</v>
      </c>
      <c r="L37" s="89">
        <f t="shared" si="32"/>
        <v>6504</v>
      </c>
      <c r="M37" s="89">
        <f t="shared" si="32"/>
        <v>14</v>
      </c>
      <c r="N37" s="89">
        <f t="shared" si="32"/>
        <v>64</v>
      </c>
      <c r="O37" s="224">
        <f t="shared" si="32"/>
        <v>487</v>
      </c>
      <c r="P37" s="90">
        <f>N37/O37</f>
        <v>0.13141683778234087</v>
      </c>
      <c r="Q37" s="90">
        <f t="shared" si="15"/>
        <v>2.1270130659374049E-3</v>
      </c>
      <c r="R37" s="126">
        <v>32419747</v>
      </c>
      <c r="S37" s="127">
        <f>(K37/R37)*100000</f>
        <v>20.302440978333358</v>
      </c>
      <c r="T37" s="11" t="str">
        <f t="shared" si="9"/>
        <v>OK</v>
      </c>
      <c r="U37" s="11">
        <f>SUM(U8:U28)</f>
        <v>3189</v>
      </c>
      <c r="V37" s="11">
        <f>SUM(V8:V28)</f>
        <v>10</v>
      </c>
      <c r="W37" s="11" t="str">
        <f t="shared" ref="W37" si="33">IF(I37-U37&lt;0,"Not OK","Ok")</f>
        <v>Ok</v>
      </c>
      <c r="X37" s="11" t="str">
        <f t="shared" ref="X37" si="34">IF(M37-V37&lt;0,"Not OK","Ok")</f>
        <v>Ok</v>
      </c>
      <c r="AA37" s="25">
        <f>SUM(AA8:AA28)</f>
        <v>1646</v>
      </c>
      <c r="AB37" s="25">
        <f>SUM(AB8:AB28)</f>
        <v>1963</v>
      </c>
      <c r="AC37" s="25">
        <f>SUM(AC8:AC28)</f>
        <v>317</v>
      </c>
      <c r="AD37" s="25" t="str">
        <f t="shared" si="29"/>
        <v>Not OK</v>
      </c>
    </row>
    <row r="39" spans="2:30" ht="15.75" x14ac:dyDescent="0.25">
      <c r="B39" s="12"/>
      <c r="C39" s="242" t="s">
        <v>101</v>
      </c>
      <c r="E39" s="13"/>
      <c r="G39" s="13"/>
      <c r="H39" s="14"/>
    </row>
    <row r="40" spans="2:30" x14ac:dyDescent="0.25">
      <c r="F40" s="14"/>
    </row>
  </sheetData>
  <autoFilter ref="AA3:AD37" xr:uid="{00000000-0009-0000-0000-000003000000}"/>
  <mergeCells count="18">
    <mergeCell ref="B19:B23"/>
    <mergeCell ref="B24:B27"/>
    <mergeCell ref="B28:B32"/>
    <mergeCell ref="B4:B7"/>
    <mergeCell ref="B33:B36"/>
    <mergeCell ref="B8:B18"/>
    <mergeCell ref="X2:X3"/>
    <mergeCell ref="B2:B3"/>
    <mergeCell ref="C2:C3"/>
    <mergeCell ref="D2:H2"/>
    <mergeCell ref="I2:M2"/>
    <mergeCell ref="N2:N3"/>
    <mergeCell ref="O2:O3"/>
    <mergeCell ref="P2:P3"/>
    <mergeCell ref="Q2:Q3"/>
    <mergeCell ref="R2:R3"/>
    <mergeCell ref="S2:S3"/>
    <mergeCell ref="W2:W3"/>
  </mergeCells>
  <conditionalFormatting sqref="T8:T37">
    <cfRule type="cellIs" dxfId="7" priority="3" operator="equal">
      <formula>"NOT OK"</formula>
    </cfRule>
    <cfRule type="cellIs" dxfId="6" priority="4" operator="equal">
      <formula>"OK"</formula>
    </cfRule>
  </conditionalFormatting>
  <conditionalFormatting sqref="W1:Y2 W8:Y8 Y9 W9:X22 Y10:Z18 Y19:Y22">
    <cfRule type="cellIs" dxfId="5" priority="19" operator="notEqual">
      <formula>"Ok"</formula>
    </cfRule>
    <cfRule type="cellIs" dxfId="4" priority="20" operator="equal">
      <formula>"Ok"</formula>
    </cfRule>
  </conditionalFormatting>
  <conditionalFormatting sqref="W37:Y1048576">
    <cfRule type="cellIs" dxfId="3" priority="17" operator="notEqual">
      <formula>"Ok"</formula>
    </cfRule>
    <cfRule type="cellIs" dxfId="2" priority="18" operator="equal">
      <formula>"Ok"</formula>
    </cfRule>
  </conditionalFormatting>
  <conditionalFormatting sqref="W23:Z36">
    <cfRule type="cellIs" dxfId="1" priority="1" operator="notEqual">
      <formula>"Ok"</formula>
    </cfRule>
    <cfRule type="cellIs" dxfId="0" priority="2" operator="equal">
      <formula>"Ok"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O6"/>
  <sheetViews>
    <sheetView workbookViewId="0">
      <selection activeCell="D8" sqref="D8"/>
    </sheetView>
  </sheetViews>
  <sheetFormatPr defaultRowHeight="15" x14ac:dyDescent="0.25"/>
  <cols>
    <col min="2" max="2" width="10.28515625" customWidth="1"/>
    <col min="3" max="3" width="12.42578125" customWidth="1"/>
    <col min="4" max="4" width="14.42578125" customWidth="1"/>
    <col min="5" max="5" width="11.85546875" bestFit="1" customWidth="1"/>
    <col min="6" max="6" width="6.5703125" bestFit="1" customWidth="1"/>
    <col min="7" max="7" width="5.42578125" bestFit="1" customWidth="1"/>
    <col min="8" max="8" width="6.85546875" bestFit="1" customWidth="1"/>
    <col min="9" max="9" width="14.42578125" customWidth="1"/>
    <col min="10" max="10" width="11.85546875" bestFit="1" customWidth="1"/>
    <col min="11" max="11" width="6.5703125" bestFit="1" customWidth="1"/>
    <col min="12" max="12" width="5.42578125" bestFit="1" customWidth="1"/>
    <col min="13" max="13" width="6.85546875" bestFit="1" customWidth="1"/>
    <col min="14" max="15" width="14.42578125" customWidth="1"/>
  </cols>
  <sheetData>
    <row r="2" spans="2:15" ht="27" customHeight="1" x14ac:dyDescent="0.25">
      <c r="B2" s="364" t="s">
        <v>41</v>
      </c>
      <c r="C2" s="358" t="s">
        <v>30</v>
      </c>
      <c r="D2" s="366" t="s">
        <v>1</v>
      </c>
      <c r="E2" s="367"/>
      <c r="F2" s="367"/>
      <c r="G2" s="367"/>
      <c r="H2" s="368"/>
      <c r="I2" s="366" t="s">
        <v>2</v>
      </c>
      <c r="J2" s="367"/>
      <c r="K2" s="367"/>
      <c r="L2" s="367"/>
      <c r="M2" s="368"/>
      <c r="N2" s="358" t="s">
        <v>3</v>
      </c>
      <c r="O2" s="360" t="s">
        <v>4</v>
      </c>
    </row>
    <row r="3" spans="2:15" ht="27" customHeight="1" x14ac:dyDescent="0.25">
      <c r="B3" s="365"/>
      <c r="C3" s="359"/>
      <c r="D3" s="53" t="s">
        <v>5</v>
      </c>
      <c r="E3" s="53" t="s">
        <v>75</v>
      </c>
      <c r="F3" s="53" t="s">
        <v>40</v>
      </c>
      <c r="G3" s="53" t="s">
        <v>6</v>
      </c>
      <c r="H3" s="53" t="s">
        <v>7</v>
      </c>
      <c r="I3" s="53" t="s">
        <v>5</v>
      </c>
      <c r="J3" s="53" t="s">
        <v>75</v>
      </c>
      <c r="K3" s="53" t="s">
        <v>40</v>
      </c>
      <c r="L3" s="53" t="s">
        <v>6</v>
      </c>
      <c r="M3" s="53" t="s">
        <v>7</v>
      </c>
      <c r="N3" s="359"/>
      <c r="O3" s="361"/>
    </row>
    <row r="4" spans="2:15" x14ac:dyDescent="0.25">
      <c r="B4" s="362" t="s">
        <v>25</v>
      </c>
      <c r="C4" s="55" t="s">
        <v>76</v>
      </c>
      <c r="D4" s="54">
        <v>1</v>
      </c>
      <c r="E4" s="54">
        <v>0</v>
      </c>
      <c r="F4" s="54">
        <f>SUM(D4:E4)</f>
        <v>1</v>
      </c>
      <c r="G4" s="54">
        <v>3</v>
      </c>
      <c r="H4" s="54">
        <v>0</v>
      </c>
      <c r="I4" s="54">
        <v>7</v>
      </c>
      <c r="J4" s="54">
        <v>0</v>
      </c>
      <c r="K4" s="54">
        <f>SUM(I4:J4)</f>
        <v>7</v>
      </c>
      <c r="L4" s="54">
        <v>6</v>
      </c>
      <c r="M4" s="54">
        <v>0</v>
      </c>
      <c r="N4" s="54">
        <v>1</v>
      </c>
      <c r="O4" s="60">
        <f t="shared" ref="O4:O5" si="0">M4/K4</f>
        <v>0</v>
      </c>
    </row>
    <row r="5" spans="2:15" ht="27.75" thickBot="1" x14ac:dyDescent="0.3">
      <c r="B5" s="363"/>
      <c r="C5" s="61" t="s">
        <v>77</v>
      </c>
      <c r="D5" s="54">
        <v>3</v>
      </c>
      <c r="E5" s="54">
        <v>0</v>
      </c>
      <c r="F5" s="54">
        <f t="shared" ref="F5" si="1">SUM(D5:E5)</f>
        <v>3</v>
      </c>
      <c r="G5" s="54">
        <v>2</v>
      </c>
      <c r="H5" s="54">
        <v>0</v>
      </c>
      <c r="I5" s="54">
        <v>28</v>
      </c>
      <c r="J5" s="54">
        <v>0</v>
      </c>
      <c r="K5" s="54">
        <f t="shared" ref="K5" si="2">SUM(I5:J5)</f>
        <v>28</v>
      </c>
      <c r="L5" s="54">
        <v>26</v>
      </c>
      <c r="M5" s="54">
        <v>0</v>
      </c>
      <c r="N5" s="54">
        <v>2</v>
      </c>
      <c r="O5" s="60">
        <f t="shared" si="0"/>
        <v>0</v>
      </c>
    </row>
    <row r="6" spans="2:15" ht="16.5" thickBot="1" x14ac:dyDescent="0.3">
      <c r="B6" s="56"/>
      <c r="C6" s="57" t="s">
        <v>11</v>
      </c>
      <c r="D6" s="58">
        <f t="shared" ref="D6:N6" si="3">SUM(D4:D5)</f>
        <v>4</v>
      </c>
      <c r="E6" s="58">
        <f t="shared" si="3"/>
        <v>0</v>
      </c>
      <c r="F6" s="58">
        <f t="shared" si="3"/>
        <v>4</v>
      </c>
      <c r="G6" s="58">
        <f t="shared" si="3"/>
        <v>5</v>
      </c>
      <c r="H6" s="58">
        <f t="shared" si="3"/>
        <v>0</v>
      </c>
      <c r="I6" s="58">
        <f t="shared" si="3"/>
        <v>35</v>
      </c>
      <c r="J6" s="58">
        <f t="shared" si="3"/>
        <v>0</v>
      </c>
      <c r="K6" s="58">
        <f t="shared" si="3"/>
        <v>35</v>
      </c>
      <c r="L6" s="58">
        <f t="shared" si="3"/>
        <v>32</v>
      </c>
      <c r="M6" s="58">
        <f t="shared" si="3"/>
        <v>0</v>
      </c>
      <c r="N6" s="58">
        <f t="shared" si="3"/>
        <v>3</v>
      </c>
      <c r="O6" s="59">
        <f t="shared" ref="O6" si="4">M6/K6</f>
        <v>0</v>
      </c>
    </row>
  </sheetData>
  <mergeCells count="7">
    <mergeCell ref="N2:N3"/>
    <mergeCell ref="O2:O3"/>
    <mergeCell ref="B4:B5"/>
    <mergeCell ref="B2:B3"/>
    <mergeCell ref="C2:C3"/>
    <mergeCell ref="D2:H2"/>
    <mergeCell ref="I2:M2"/>
  </mergeCells>
  <pageMargins left="0.7" right="0.7" top="0.75" bottom="0.75" header="0.3" footer="0.3"/>
  <pageSetup orientation="portrait" horizontalDpi="300" verticalDpi="300" r:id="rId1"/>
  <ignoredErrors>
    <ignoredError sqref="K4:K5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4:J18"/>
  <sheetViews>
    <sheetView zoomScale="80" zoomScaleNormal="80" workbookViewId="0">
      <selection activeCell="D13" sqref="D13"/>
    </sheetView>
  </sheetViews>
  <sheetFormatPr defaultRowHeight="15" x14ac:dyDescent="0.25"/>
  <cols>
    <col min="2" max="2" width="21.85546875" customWidth="1"/>
    <col min="3" max="3" width="16.28515625" customWidth="1"/>
    <col min="4" max="4" width="14.28515625" customWidth="1"/>
    <col min="5" max="5" width="14.7109375" customWidth="1"/>
    <col min="6" max="6" width="18.7109375" customWidth="1"/>
    <col min="7" max="7" width="10.7109375" bestFit="1" customWidth="1"/>
    <col min="9" max="9" width="14.28515625" customWidth="1"/>
    <col min="10" max="10" width="12.42578125" customWidth="1"/>
  </cols>
  <sheetData>
    <row r="4" spans="2:10" ht="29.45" customHeight="1" x14ac:dyDescent="0.25">
      <c r="B4" s="369" t="s">
        <v>0</v>
      </c>
      <c r="C4" s="371" t="s">
        <v>1</v>
      </c>
      <c r="D4" s="372"/>
      <c r="E4" s="373"/>
      <c r="F4" s="374" t="s">
        <v>2</v>
      </c>
      <c r="G4" s="375"/>
      <c r="H4" s="376"/>
      <c r="I4" s="377" t="s">
        <v>3</v>
      </c>
      <c r="J4" s="379" t="s">
        <v>4</v>
      </c>
    </row>
    <row r="5" spans="2:10" ht="31.5" x14ac:dyDescent="0.25">
      <c r="B5" s="370"/>
      <c r="C5" s="1" t="s">
        <v>5</v>
      </c>
      <c r="D5" s="1" t="s">
        <v>6</v>
      </c>
      <c r="E5" s="1" t="s">
        <v>7</v>
      </c>
      <c r="F5" s="1" t="s">
        <v>5</v>
      </c>
      <c r="G5" s="1" t="s">
        <v>6</v>
      </c>
      <c r="H5" s="1" t="s">
        <v>7</v>
      </c>
      <c r="I5" s="378"/>
      <c r="J5" s="380"/>
    </row>
    <row r="6" spans="2:10" ht="18.95" customHeight="1" x14ac:dyDescent="0.25">
      <c r="B6" s="2" t="s">
        <v>8</v>
      </c>
      <c r="C6" s="8">
        <v>5</v>
      </c>
      <c r="D6" s="8">
        <v>1</v>
      </c>
      <c r="E6" s="8">
        <v>0</v>
      </c>
      <c r="F6" s="8">
        <v>447</v>
      </c>
      <c r="G6" s="8">
        <v>435</v>
      </c>
      <c r="H6" s="8">
        <v>6</v>
      </c>
      <c r="I6" s="8">
        <v>6</v>
      </c>
      <c r="J6" s="6">
        <f>H6/F6</f>
        <v>1.3422818791946308E-2</v>
      </c>
    </row>
    <row r="7" spans="2:10" ht="18.95" customHeight="1" x14ac:dyDescent="0.25">
      <c r="B7" s="2" t="s">
        <v>9</v>
      </c>
      <c r="C7" s="8">
        <v>28</v>
      </c>
      <c r="D7" s="8">
        <v>21</v>
      </c>
      <c r="E7" s="8">
        <v>0</v>
      </c>
      <c r="F7" s="8">
        <v>815</v>
      </c>
      <c r="G7" s="8">
        <v>764</v>
      </c>
      <c r="H7" s="8">
        <v>6</v>
      </c>
      <c r="I7" s="8">
        <v>45</v>
      </c>
      <c r="J7" s="6">
        <f t="shared" ref="J7:J17" si="0">H7/F7</f>
        <v>7.3619631901840491E-3</v>
      </c>
    </row>
    <row r="8" spans="2:10" ht="18.95" customHeight="1" x14ac:dyDescent="0.25">
      <c r="B8" s="2" t="s">
        <v>13</v>
      </c>
      <c r="C8" s="8">
        <v>4</v>
      </c>
      <c r="D8" s="8">
        <v>12</v>
      </c>
      <c r="E8" s="8">
        <v>0</v>
      </c>
      <c r="F8" s="8">
        <v>212</v>
      </c>
      <c r="G8" s="8">
        <v>206</v>
      </c>
      <c r="H8" s="8">
        <v>1</v>
      </c>
      <c r="I8" s="8">
        <v>5</v>
      </c>
      <c r="J8" s="6">
        <f t="shared" si="0"/>
        <v>4.7169811320754715E-3</v>
      </c>
    </row>
    <row r="9" spans="2:10" ht="18.95" customHeight="1" x14ac:dyDescent="0.25">
      <c r="B9" s="2" t="s">
        <v>16</v>
      </c>
      <c r="C9" s="8">
        <v>2</v>
      </c>
      <c r="D9" s="8">
        <v>1</v>
      </c>
      <c r="E9" s="8">
        <v>0</v>
      </c>
      <c r="F9" s="8">
        <v>91</v>
      </c>
      <c r="G9" s="8">
        <v>88</v>
      </c>
      <c r="H9" s="8">
        <v>0</v>
      </c>
      <c r="I9" s="8">
        <v>3</v>
      </c>
      <c r="J9" s="6">
        <f t="shared" si="0"/>
        <v>0</v>
      </c>
    </row>
    <row r="10" spans="2:10" ht="18.95" customHeight="1" x14ac:dyDescent="0.25">
      <c r="B10" s="2" t="s">
        <v>18</v>
      </c>
      <c r="C10" s="8">
        <v>0</v>
      </c>
      <c r="D10" s="8">
        <v>0</v>
      </c>
      <c r="E10" s="8">
        <v>0</v>
      </c>
      <c r="F10" s="8">
        <v>7</v>
      </c>
      <c r="G10" s="8">
        <v>7</v>
      </c>
      <c r="H10" s="8">
        <v>0</v>
      </c>
      <c r="I10" s="8">
        <v>0</v>
      </c>
      <c r="J10" s="6">
        <f t="shared" si="0"/>
        <v>0</v>
      </c>
    </row>
    <row r="11" spans="2:10" ht="18.95" customHeight="1" x14ac:dyDescent="0.25">
      <c r="B11" s="2" t="s">
        <v>19</v>
      </c>
      <c r="C11" s="8">
        <v>4</v>
      </c>
      <c r="D11" s="8">
        <v>0</v>
      </c>
      <c r="E11" s="8">
        <v>0</v>
      </c>
      <c r="F11" s="8">
        <v>24</v>
      </c>
      <c r="G11" s="8">
        <v>20</v>
      </c>
      <c r="H11" s="8">
        <v>1</v>
      </c>
      <c r="I11" s="8">
        <v>3</v>
      </c>
      <c r="J11" s="6">
        <f t="shared" si="0"/>
        <v>4.1666666666666664E-2</v>
      </c>
    </row>
    <row r="12" spans="2:10" ht="18.95" customHeight="1" x14ac:dyDescent="0.25">
      <c r="B12" s="2" t="s">
        <v>20</v>
      </c>
      <c r="C12" s="8">
        <v>0</v>
      </c>
      <c r="D12" s="8">
        <v>0</v>
      </c>
      <c r="E12" s="8">
        <v>0</v>
      </c>
      <c r="F12" s="8">
        <v>2</v>
      </c>
      <c r="G12" s="8">
        <v>2</v>
      </c>
      <c r="H12" s="8">
        <v>0</v>
      </c>
      <c r="I12" s="8">
        <v>0</v>
      </c>
      <c r="J12" s="6">
        <f t="shared" si="0"/>
        <v>0</v>
      </c>
    </row>
    <row r="13" spans="2:10" ht="18.95" customHeight="1" x14ac:dyDescent="0.25">
      <c r="B13" s="2" t="s">
        <v>12</v>
      </c>
      <c r="C13" s="8">
        <v>0</v>
      </c>
      <c r="D13" s="8">
        <v>0</v>
      </c>
      <c r="E13" s="8">
        <v>0</v>
      </c>
      <c r="F13" s="8">
        <v>11</v>
      </c>
      <c r="G13" s="8">
        <v>11</v>
      </c>
      <c r="H13" s="8">
        <v>0</v>
      </c>
      <c r="I13" s="8">
        <v>0</v>
      </c>
      <c r="J13" s="6">
        <f t="shared" si="0"/>
        <v>0</v>
      </c>
    </row>
    <row r="14" spans="2:10" ht="18.95" customHeight="1" x14ac:dyDescent="0.25">
      <c r="B14" s="2" t="s">
        <v>10</v>
      </c>
      <c r="C14" s="8">
        <v>8</v>
      </c>
      <c r="D14" s="8">
        <v>16</v>
      </c>
      <c r="E14" s="8">
        <v>0</v>
      </c>
      <c r="F14" s="8">
        <v>483</v>
      </c>
      <c r="G14" s="8">
        <v>471</v>
      </c>
      <c r="H14" s="8">
        <v>1</v>
      </c>
      <c r="I14" s="8">
        <v>11</v>
      </c>
      <c r="J14" s="6">
        <f t="shared" si="0"/>
        <v>2.070393374741201E-3</v>
      </c>
    </row>
    <row r="15" spans="2:10" ht="18.95" customHeight="1" x14ac:dyDescent="0.25">
      <c r="B15" s="5" t="s">
        <v>17</v>
      </c>
      <c r="C15" s="8">
        <v>3</v>
      </c>
      <c r="D15" s="8">
        <v>0</v>
      </c>
      <c r="E15" s="8">
        <v>0</v>
      </c>
      <c r="F15" s="9">
        <v>61</v>
      </c>
      <c r="G15" s="9">
        <v>55</v>
      </c>
      <c r="H15" s="9">
        <v>0</v>
      </c>
      <c r="I15" s="9">
        <v>6</v>
      </c>
      <c r="J15" s="6">
        <f t="shared" si="0"/>
        <v>0</v>
      </c>
    </row>
    <row r="16" spans="2:10" ht="18.95" customHeight="1" x14ac:dyDescent="0.25">
      <c r="B16" s="5" t="s">
        <v>14</v>
      </c>
      <c r="C16" s="8">
        <v>0</v>
      </c>
      <c r="D16" s="8">
        <v>0</v>
      </c>
      <c r="E16" s="8">
        <v>0</v>
      </c>
      <c r="F16" s="9">
        <v>39</v>
      </c>
      <c r="G16" s="9">
        <v>35</v>
      </c>
      <c r="H16" s="9">
        <v>4</v>
      </c>
      <c r="I16" s="9">
        <v>0</v>
      </c>
      <c r="J16" s="6">
        <f t="shared" si="0"/>
        <v>0.10256410256410256</v>
      </c>
    </row>
    <row r="17" spans="2:10" ht="18.95" customHeight="1" x14ac:dyDescent="0.25">
      <c r="B17" s="5" t="s">
        <v>15</v>
      </c>
      <c r="C17" s="8">
        <v>0</v>
      </c>
      <c r="D17" s="8">
        <v>0</v>
      </c>
      <c r="E17" s="8">
        <v>0</v>
      </c>
      <c r="F17" s="9">
        <v>14</v>
      </c>
      <c r="G17" s="9">
        <v>14</v>
      </c>
      <c r="H17" s="9">
        <v>0</v>
      </c>
      <c r="I17" s="9">
        <v>0</v>
      </c>
      <c r="J17" s="6">
        <f t="shared" si="0"/>
        <v>0</v>
      </c>
    </row>
    <row r="18" spans="2:10" ht="16.5" thickBot="1" x14ac:dyDescent="0.3">
      <c r="B18" s="3" t="s">
        <v>11</v>
      </c>
      <c r="C18" s="4">
        <f>SUM(C6:C17)</f>
        <v>54</v>
      </c>
      <c r="D18" s="4">
        <f t="shared" ref="D18:I18" si="1">SUM(D6:D17)</f>
        <v>51</v>
      </c>
      <c r="E18" s="4">
        <f t="shared" si="1"/>
        <v>0</v>
      </c>
      <c r="F18" s="4">
        <f t="shared" si="1"/>
        <v>2206</v>
      </c>
      <c r="G18" s="4">
        <f t="shared" si="1"/>
        <v>2108</v>
      </c>
      <c r="H18" s="4">
        <f t="shared" si="1"/>
        <v>19</v>
      </c>
      <c r="I18" s="4">
        <f t="shared" si="1"/>
        <v>79</v>
      </c>
      <c r="J18" s="7">
        <f>H18/F18</f>
        <v>8.6128739800543971E-3</v>
      </c>
    </row>
  </sheetData>
  <mergeCells count="5">
    <mergeCell ref="B4:B5"/>
    <mergeCell ref="C4:E4"/>
    <mergeCell ref="F4:H4"/>
    <mergeCell ref="I4:I5"/>
    <mergeCell ref="J4:J5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MOZ Documents" ma:contentTypeID="0x010100D3D94803219734408FFC4A2CF4F8CC3F000AF5CE343721734C85F7674E37810420" ma:contentTypeVersion="66" ma:contentTypeDescription="MOZ Content Types" ma:contentTypeScope="" ma:versionID="e775fee4a5ee036c4d3f1268b481706d">
  <xsd:schema xmlns:xsd="http://www.w3.org/2001/XMLSchema" xmlns:xs="http://www.w3.org/2001/XMLSchema" xmlns:p="http://schemas.microsoft.com/office/2006/metadata/properties" xmlns:ns1="http://schemas.microsoft.com/sharepoint/v3" xmlns:ns2="ca283e0b-db31-4043-a2ef-b80661bf084a" xmlns:ns3="9a3b62e3-6f96-49a3-97e4-fe5d09ffedd5" xmlns:ns4="90583e5e-655e-4438-8618-262f6cb9882d" xmlns:ns5="http://schemas.microsoft.com/sharepoint/v4" targetNamespace="http://schemas.microsoft.com/office/2006/metadata/properties" ma:root="true" ma:fieldsID="da07ac333176bfe8f60bb9bb71ec47a9" ns1:_="" ns2:_="" ns3:_="" ns4:_="" ns5:_="">
    <xsd:import namespace="http://schemas.microsoft.com/sharepoint/v3"/>
    <xsd:import namespace="ca283e0b-db31-4043-a2ef-b80661bf084a"/>
    <xsd:import namespace="9a3b62e3-6f96-49a3-97e4-fe5d09ffedd5"/>
    <xsd:import namespace="90583e5e-655e-4438-8618-262f6cb9882d"/>
    <xsd:import namespace="http://schemas.microsoft.com/sharepoint/v4"/>
    <xsd:element name="properties">
      <xsd:complexType>
        <xsd:sequence>
          <xsd:element name="documentManagement">
            <xsd:complexType>
              <xsd:all>
                <xsd:element ref="ns2:mda26ace941f4791a7314a339fee829c" minOccurs="0"/>
                <xsd:element ref="ns2:k8c968e8c72a4eda96b7e8fdbe192be2" minOccurs="0"/>
                <xsd:element ref="ns2:ga975397408f43e4b84ec8e5a598e523" minOccurs="0"/>
                <xsd:element ref="ns2:lc9f504ae29c47a895d327db9e8379f3" minOccurs="0"/>
                <xsd:element ref="ns3:_dlc_DocId" minOccurs="0"/>
                <xsd:element ref="ns3:_dlc_DocIdUrl" minOccurs="0"/>
                <xsd:element ref="ns1:_vti_ItemDeclaredRecord" minOccurs="0"/>
                <xsd:element ref="ns1:_vti_ItemHoldRecordStatus" minOccurs="0"/>
                <xsd:element ref="ns3:e5aa45b6ad5045928626a03521bcb354" minOccurs="0"/>
                <xsd:element ref="ns3:l373856d30794c63a26ebe024fcf0a28" minOccurs="0"/>
                <xsd:element ref="ns3:_dlc_DocIdPersistId" minOccurs="0"/>
                <xsd:element ref="ns4:Traveler_x0020_duty_x0020_station" minOccurs="0"/>
                <xsd:element ref="ns4:MediaServiceAutoTags" minOccurs="0"/>
                <xsd:element ref="ns4:MediaServiceOCR" minOccurs="0"/>
                <xsd:element ref="ns5:IconOverlay" minOccurs="0"/>
                <xsd:element ref="ns2:h6a71f3e574e4344bc34f3fc9dd20054" minOccurs="0"/>
                <xsd:element ref="ns4:MediaServiceDateTaken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  <xsd:element ref="ns4:MediaServiceLocation" minOccurs="0"/>
                <xsd:element ref="ns4:MediaLengthInSeconds" minOccurs="0"/>
                <xsd:element ref="ns4:lcf76f155ced4ddcb4097134ff3c332f" minOccurs="0"/>
                <xsd:element ref="ns4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vti_ItemDeclaredRecord" ma:index="19" nillable="true" ma:displayName="Declared Record" ma:hidden="true" ma:internalName="_vti_ItemDeclaredRecord" ma:readOnly="true">
      <xsd:simpleType>
        <xsd:restriction base="dms:DateTime"/>
      </xsd:simpleType>
    </xsd:element>
    <xsd:element name="_vti_ItemHoldRecordStatus" ma:index="20" nillable="true" ma:displayName="Hold and Record Status" ma:decimals="0" ma:description="" ma:hidden="true" ma:indexed="true" ma:internalName="_vti_ItemHoldRecordStatu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283e0b-db31-4043-a2ef-b80661bf084a" elementFormDefault="qualified">
    <xsd:import namespace="http://schemas.microsoft.com/office/2006/documentManagement/types"/>
    <xsd:import namespace="http://schemas.microsoft.com/office/infopath/2007/PartnerControls"/>
    <xsd:element name="mda26ace941f4791a7314a339fee829c" ma:index="9" nillable="true" ma:taxonomy="true" ma:internalName="mda26ace941f4791a7314a339fee829c" ma:taxonomyFieldName="DocumentType" ma:displayName="Document Type *" ma:indexed="true" ma:default="" ma:fieldId="{6da26ace-941f-4791-a731-4a339fee829c}" ma:sspId="73f51738-d318-4883-9d64-4f0bd0ccc55e" ma:termSetId="f93b6877-8902-4378-8587-5ec85f36ead9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k8c968e8c72a4eda96b7e8fdbe192be2" ma:index="11" nillable="true" ma:taxonomy="true" ma:internalName="k8c968e8c72a4eda96b7e8fdbe192be2" ma:taxonomyFieldName="GeographicScope" ma:displayName="Geographic Scope" ma:default="" ma:fieldId="{48c968e8-c72a-4eda-96b7-e8fdbe192be2}" ma:taxonomyMulti="true" ma:sspId="73f51738-d318-4883-9d64-4f0bd0ccc55e" ma:termSetId="0a00fedf-defc-4fe3-a3bf-9929b29a638e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ga975397408f43e4b84ec8e5a598e523" ma:index="13" nillable="true" ma:taxonomy="true" ma:internalName="ga975397408f43e4b84ec8e5a598e523" ma:taxonomyFieldName="OfficeDivision" ma:displayName="Office/Division *" ma:default="" ma:fieldId="{0a975397-408f-43e4-b84e-c8e5a598e523}" ma:sspId="73f51738-d318-4883-9d64-4f0bd0ccc55e" ma:termSetId="1761a25e-44f4-4213-964a-f96c515e12cb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lc9f504ae29c47a895d327db9e8379f3" ma:index="15" nillable="true" ma:taxonomy="true" ma:internalName="lc9f504ae29c47a895d327db9e8379f3" ma:taxonomyFieldName="OrgUnit" ma:displayName="Org Unit" ma:default="82;#Republic of Mozambique-6890|06c1edb0-0785-4255-991b-43eb1f3a2133" ma:fieldId="{5c9f504a-e29c-47a8-95d3-27db9e8379f3}" ma:sspId="73f51738-d318-4883-9d64-4f0bd0ccc55e" ma:termSetId="1761a25e-44f4-4213-964a-f96c515e12cb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6a71f3e574e4344bc34f3fc9dd20054" ma:index="30" nillable="true" ma:taxonomy="true" ma:internalName="h6a71f3e574e4344bc34f3fc9dd20054" ma:taxonomyFieldName="Topic" ma:displayName="Topic *" ma:default="" ma:fieldId="{16a71f3e-574e-4344-bc34-f3fc9dd20054}" ma:taxonomyMulti="true" ma:sspId="73f51738-d318-4883-9d64-4f0bd0ccc55e" ma:termSetId="9561e0e6-71cf-4f3c-87c3-08a6b5d907e8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3b62e3-6f96-49a3-97e4-fe5d09ffedd5" elementFormDefault="qualified">
    <xsd:import namespace="http://schemas.microsoft.com/office/2006/documentManagement/types"/>
    <xsd:import namespace="http://schemas.microsoft.com/office/infopath/2007/PartnerControls"/>
    <xsd:element name="_dlc_DocId" ma:index="16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17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e5aa45b6ad5045928626a03521bcb354" ma:index="22" nillable="true" ma:taxonomy="true" ma:internalName="e5aa45b6ad5045928626a03521bcb354" ma:taxonomyFieldName="Section_x0020_Classification" ma:displayName="Section Classification" ma:default="" ma:fieldId="{e5aa45b6-ad50-4592-8626-a03521bcb354}" ma:sspId="73f51738-d318-4883-9d64-4f0bd0ccc55e" ma:termSetId="1eeff20f-05e3-4b57-a0f5-cf3662d4466c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l373856d30794c63a26ebe024fcf0a28" ma:index="23" nillable="true" ma:taxonomy="true" ma:internalName="l373856d30794c63a26ebe024fcf0a28" ma:taxonomyFieldName="Sections1" ma:displayName="Sections" ma:readOnly="false" ma:default="" ma:fieldId="{5373856d-3079-4c63-a26e-be024fcf0a28}" ma:taxonomyMulti="true" ma:sspId="73f51738-d318-4883-9d64-4f0bd0ccc55e" ma:termSetId="b507ca2c-b90d-4b57-9b6d-c9708fd8843d" ma:anchorId="00000000-0000-0000-0000-000000000000" ma:open="true" ma:isKeyword="false">
      <xsd:complexType>
        <xsd:sequence>
          <xsd:element ref="pc:Terms" minOccurs="0" maxOccurs="1"/>
        </xsd:sequence>
      </xsd:complexType>
    </xsd:element>
    <xsd:element name="_dlc_DocIdPersistId" ma:index="24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583e5e-655e-4438-8618-262f6cb9882d" elementFormDefault="qualified">
    <xsd:import namespace="http://schemas.microsoft.com/office/2006/documentManagement/types"/>
    <xsd:import namespace="http://schemas.microsoft.com/office/infopath/2007/PartnerControls"/>
    <xsd:element name="Traveler_x0020_duty_x0020_station" ma:index="25" nillable="true" ma:displayName="Office of traveler" ma:default="Maputo" ma:format="Dropdown" ma:hidden="true" ma:internalName="Traveler_x0020_duty_x0020_station" ma:readOnly="false">
      <xsd:simpleType>
        <xsd:restriction base="dms:Choice">
          <xsd:enumeration value="Maputo"/>
          <xsd:enumeration value="Zambezia"/>
          <xsd:enumeration value="Nampula"/>
        </xsd:restriction>
      </xsd:simpleType>
    </xsd:element>
    <xsd:element name="MediaServiceAutoTags" ma:index="26" nillable="true" ma:displayName="MediaServiceAutoTags" ma:internalName="MediaServiceAutoTags" ma:readOnly="true">
      <xsd:simpleType>
        <xsd:restriction base="dms:Text"/>
      </xsd:simpleType>
    </xsd:element>
    <xsd:element name="MediaServiceOCR" ma:index="27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31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3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3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3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3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36" nillable="true" ma:displayName="Location" ma:internalName="MediaServiceLocation" ma:readOnly="true">
      <xsd:simpleType>
        <xsd:restriction base="dms:Text"/>
      </xsd:simpleType>
    </xsd:element>
    <xsd:element name="MediaLengthInSeconds" ma:index="38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40" nillable="true" ma:taxonomy="true" ma:internalName="lcf76f155ced4ddcb4097134ff3c332f" ma:taxonomyFieldName="MediaServiceImageTags" ma:displayName="Image Tags" ma:readOnly="false" ma:fieldId="{5cf76f15-5ced-4ddc-b409-7134ff3c332f}" ma:taxonomyMulti="true" ma:sspId="73f51738-d318-4883-9d64-4f0bd0ccc55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4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IconOverlay" ma:index="28" nillable="true" ma:displayName="IconOverlay" ma:hidden="true" ma:internalName="IconOverlay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0" ma:displayName="Content Type"/>
        <xsd:element ref="dc:title" minOccurs="0" maxOccurs="1" ma:displayName="File Nam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Props1.xml><?xml version="1.0" encoding="utf-8"?>
<ds:datastoreItem xmlns:ds="http://schemas.openxmlformats.org/officeDocument/2006/customXml" ds:itemID="{4CE82306-0223-4F8B-8F57-4903AE58496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ca283e0b-db31-4043-a2ef-b80661bf084a"/>
    <ds:schemaRef ds:uri="9a3b62e3-6f96-49a3-97e4-fe5d09ffedd5"/>
    <ds:schemaRef ds:uri="90583e5e-655e-4438-8618-262f6cb9882d"/>
    <ds:schemaRef ds:uri="http://schemas.microsoft.com/sharepoint/v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5A7E7CD-21C0-467A-9625-D8A40D1E7F2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3074EA5-55A3-400E-8B65-EDE0B3871508}">
  <ds:schemaRefs>
    <ds:schemaRef ds:uri="http://schemas.microsoft.com/sharepoint/event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 (3)</vt:lpstr>
      <vt:lpstr>Week 50</vt:lpstr>
      <vt:lpstr>Provincia</vt:lpstr>
      <vt:lpstr>Taxa Ocup Camas</vt:lpstr>
      <vt:lpstr>Iminencia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Jean Christophe Barbiche</cp:lastModifiedBy>
  <dcterms:created xsi:type="dcterms:W3CDTF">2023-01-12T09:05:37Z</dcterms:created>
  <dcterms:modified xsi:type="dcterms:W3CDTF">2023-12-18T12:32:09Z</dcterms:modified>
</cp:coreProperties>
</file>