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XPS\Downloads\"/>
    </mc:Choice>
  </mc:AlternateContent>
  <xr:revisionPtr revIDLastSave="0" documentId="13_ncr:1_{E32F9D1B-2E56-46D8-8F2A-4AC15A428760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 (3)" sheetId="4" r:id="rId1"/>
    <sheet name="Week 08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(3)'!$N$2:$Q$47</definedName>
    <definedName name="_xlnm._FilterDatabase" localSheetId="3" hidden="1">'Taxa Ocup Camas'!$AA$3:$AD$54</definedName>
    <definedName name="_xlnm._FilterDatabase" localSheetId="1" hidden="1">'Week 08'!$U$2:$V$29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6" i="10" s="1"/>
  <c r="F42" i="4"/>
  <c r="F43" i="4"/>
  <c r="F44" i="4"/>
  <c r="F45" i="4"/>
  <c r="F46" i="4"/>
  <c r="F4" i="4"/>
  <c r="R39" i="7"/>
  <c r="S39" i="7"/>
  <c r="R40" i="7"/>
  <c r="S40" i="7"/>
  <c r="D46" i="10"/>
  <c r="E46" i="10"/>
  <c r="G46" i="10"/>
  <c r="H46" i="10"/>
  <c r="I46" i="10"/>
  <c r="J46" i="10"/>
  <c r="L46" i="10"/>
  <c r="M46" i="10"/>
  <c r="N46" i="10"/>
  <c r="P46" i="10" s="1"/>
  <c r="R46" i="10"/>
  <c r="K46" i="10"/>
  <c r="E10" i="6" l="1"/>
  <c r="E5" i="6"/>
  <c r="E9" i="6"/>
  <c r="E4" i="6"/>
  <c r="F47" i="4"/>
  <c r="E11" i="6"/>
  <c r="E6" i="6"/>
  <c r="Q46" i="10"/>
  <c r="R41" i="4"/>
  <c r="O41" i="4"/>
  <c r="Q41" i="4"/>
  <c r="S46" i="10"/>
  <c r="R30" i="10" l="1"/>
  <c r="R31" i="10"/>
  <c r="R32" i="10"/>
  <c r="D28" i="10"/>
  <c r="E28" i="10"/>
  <c r="G28" i="10"/>
  <c r="H28" i="10"/>
  <c r="I28" i="10"/>
  <c r="J28" i="10"/>
  <c r="L28" i="10"/>
  <c r="M28" i="10"/>
  <c r="N28" i="10"/>
  <c r="D29" i="10"/>
  <c r="E29" i="10"/>
  <c r="G29" i="10"/>
  <c r="H29" i="10"/>
  <c r="I29" i="10"/>
  <c r="J29" i="10"/>
  <c r="L29" i="10"/>
  <c r="M29" i="10"/>
  <c r="N29" i="10"/>
  <c r="D30" i="10"/>
  <c r="E30" i="10"/>
  <c r="G30" i="10"/>
  <c r="H30" i="10"/>
  <c r="I30" i="10"/>
  <c r="J30" i="10"/>
  <c r="L30" i="10"/>
  <c r="M30" i="10"/>
  <c r="N30" i="10"/>
  <c r="P30" i="10" s="1"/>
  <c r="D31" i="10"/>
  <c r="E31" i="10"/>
  <c r="G31" i="10"/>
  <c r="H31" i="10"/>
  <c r="I31" i="10"/>
  <c r="J31" i="10"/>
  <c r="L31" i="10"/>
  <c r="M31" i="10"/>
  <c r="N31" i="10"/>
  <c r="P31" i="10" s="1"/>
  <c r="D32" i="10"/>
  <c r="E32" i="10"/>
  <c r="G32" i="10"/>
  <c r="H32" i="10"/>
  <c r="I32" i="10"/>
  <c r="J32" i="10"/>
  <c r="L32" i="10"/>
  <c r="M32" i="10"/>
  <c r="N32" i="10"/>
  <c r="R27" i="7"/>
  <c r="S27" i="7"/>
  <c r="F31" i="10"/>
  <c r="O28" i="4" l="1"/>
  <c r="R28" i="4"/>
  <c r="Q28" i="4"/>
  <c r="K31" i="10"/>
  <c r="S31" i="10" s="1"/>
  <c r="D37" i="6"/>
  <c r="E37" i="6" s="1"/>
  <c r="D38" i="6"/>
  <c r="E38" i="6" s="1"/>
  <c r="D42" i="6"/>
  <c r="D43" i="6"/>
  <c r="C43" i="6"/>
  <c r="C42" i="6"/>
  <c r="C38" i="6"/>
  <c r="C37" i="6"/>
  <c r="E42" i="6" l="1"/>
  <c r="E43" i="6"/>
  <c r="Q31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2" i="4"/>
  <c r="V42" i="4"/>
  <c r="U43" i="4"/>
  <c r="V43" i="4"/>
  <c r="U44" i="4"/>
  <c r="V44" i="4"/>
  <c r="U45" i="4"/>
  <c r="V45" i="4"/>
  <c r="U46" i="4"/>
  <c r="V46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F6" i="10"/>
  <c r="R18" i="4"/>
  <c r="R17" i="4"/>
  <c r="R16" i="4"/>
  <c r="R15" i="4"/>
  <c r="R14" i="4"/>
  <c r="R13" i="4"/>
  <c r="R12" i="4"/>
  <c r="R11" i="4"/>
  <c r="R10" i="4"/>
  <c r="R9" i="4"/>
  <c r="R8" i="4"/>
  <c r="Q6" i="4" l="1"/>
  <c r="R6" i="4"/>
  <c r="K6" i="10"/>
  <c r="Q6" i="10" s="1"/>
  <c r="O6" i="4"/>
  <c r="R16" i="7"/>
  <c r="S6" i="10" l="1"/>
  <c r="S16" i="7" l="1"/>
  <c r="E18" i="10" l="1"/>
  <c r="G18" i="10"/>
  <c r="H18" i="10"/>
  <c r="I18" i="10"/>
  <c r="J18" i="10"/>
  <c r="L18" i="10"/>
  <c r="M18" i="10"/>
  <c r="N18" i="10"/>
  <c r="E19" i="10"/>
  <c r="G19" i="10"/>
  <c r="H19" i="10"/>
  <c r="I19" i="10"/>
  <c r="J19" i="10"/>
  <c r="L19" i="10"/>
  <c r="M19" i="10"/>
  <c r="N19" i="10"/>
  <c r="P19" i="10" s="1"/>
  <c r="D18" i="10"/>
  <c r="D19" i="10"/>
  <c r="R19" i="10"/>
  <c r="O20" i="10"/>
  <c r="K18" i="10"/>
  <c r="F18" i="10"/>
  <c r="O17" i="4" l="1"/>
  <c r="Q17" i="4"/>
  <c r="R45" i="10"/>
  <c r="D11" i="6" l="1"/>
  <c r="D41" i="6" s="1"/>
  <c r="D45" i="10"/>
  <c r="E45" i="10"/>
  <c r="G45" i="10"/>
  <c r="H45" i="10"/>
  <c r="I45" i="10"/>
  <c r="J45" i="10"/>
  <c r="L45" i="10"/>
  <c r="M45" i="10"/>
  <c r="N45" i="10"/>
  <c r="P45" i="10" s="1"/>
  <c r="S41" i="7"/>
  <c r="S42" i="7"/>
  <c r="S43" i="7"/>
  <c r="S44" i="7"/>
  <c r="S45" i="7"/>
  <c r="R41" i="7"/>
  <c r="R42" i="7"/>
  <c r="R43" i="7"/>
  <c r="R44" i="7"/>
  <c r="R45" i="7"/>
  <c r="R40" i="4" l="1"/>
  <c r="F45" i="10"/>
  <c r="K45" i="10" l="1"/>
  <c r="Q40" i="4"/>
  <c r="O40" i="4"/>
  <c r="J46" i="7"/>
  <c r="I46" i="7"/>
  <c r="H46" i="7"/>
  <c r="G46" i="7"/>
  <c r="F46" i="7"/>
  <c r="E46" i="7"/>
  <c r="R38" i="7"/>
  <c r="S38" i="7"/>
  <c r="R36" i="10"/>
  <c r="R9" i="10"/>
  <c r="R51" i="10"/>
  <c r="R44" i="10"/>
  <c r="R47" i="10"/>
  <c r="N24" i="10"/>
  <c r="N23" i="10"/>
  <c r="N27" i="10"/>
  <c r="N26" i="10"/>
  <c r="N35" i="10"/>
  <c r="N36" i="10"/>
  <c r="N37" i="10"/>
  <c r="N38" i="10"/>
  <c r="N39" i="10"/>
  <c r="N34" i="10"/>
  <c r="N42" i="10"/>
  <c r="N43" i="10"/>
  <c r="N44" i="10"/>
  <c r="N47" i="10"/>
  <c r="N41" i="10"/>
  <c r="N50" i="10"/>
  <c r="N51" i="10"/>
  <c r="P51" i="10" s="1"/>
  <c r="N52" i="10"/>
  <c r="N49" i="10"/>
  <c r="M51" i="10"/>
  <c r="L51" i="10"/>
  <c r="J51" i="10"/>
  <c r="I51" i="10"/>
  <c r="H51" i="10"/>
  <c r="G51" i="10"/>
  <c r="G52" i="10"/>
  <c r="H52" i="10"/>
  <c r="I52" i="10"/>
  <c r="J52" i="10"/>
  <c r="L52" i="10"/>
  <c r="M52" i="10"/>
  <c r="E51" i="10"/>
  <c r="E52" i="10"/>
  <c r="D51" i="10"/>
  <c r="R45" i="4"/>
  <c r="F51" i="10"/>
  <c r="K51" i="10" l="1"/>
  <c r="S51" i="10" s="1"/>
  <c r="Q45" i="10"/>
  <c r="S45" i="10"/>
  <c r="Q45" i="4"/>
  <c r="O45" i="4"/>
  <c r="N53" i="10"/>
  <c r="N47" i="4"/>
  <c r="Q51" i="10" l="1"/>
  <c r="R36" i="4"/>
  <c r="P44" i="10"/>
  <c r="P47" i="10"/>
  <c r="M44" i="10"/>
  <c r="M47" i="10"/>
  <c r="L44" i="10"/>
  <c r="L47" i="10"/>
  <c r="J44" i="10"/>
  <c r="J47" i="10"/>
  <c r="I44" i="10"/>
  <c r="I47" i="10"/>
  <c r="H44" i="10"/>
  <c r="H47" i="10"/>
  <c r="G44" i="10"/>
  <c r="G47" i="10"/>
  <c r="E44" i="10"/>
  <c r="E47" i="10"/>
  <c r="D44" i="10"/>
  <c r="D47" i="10"/>
  <c r="R39" i="4"/>
  <c r="F44" i="10"/>
  <c r="Q39" i="4" l="1"/>
  <c r="K44" i="10"/>
  <c r="O39" i="4"/>
  <c r="S44" i="10" l="1"/>
  <c r="Q44" i="10"/>
  <c r="S4" i="7"/>
  <c r="S6" i="7"/>
  <c r="S7" i="7"/>
  <c r="S8" i="7"/>
  <c r="S9" i="7"/>
  <c r="S10" i="7"/>
  <c r="S11" i="7"/>
  <c r="S12" i="7"/>
  <c r="S13" i="7"/>
  <c r="S14" i="7"/>
  <c r="S15" i="7"/>
  <c r="S17" i="7"/>
  <c r="S18" i="7"/>
  <c r="S19" i="7"/>
  <c r="S20" i="7"/>
  <c r="S21" i="7"/>
  <c r="S22" i="7"/>
  <c r="S23" i="7"/>
  <c r="S24" i="7"/>
  <c r="S25" i="7"/>
  <c r="S26" i="7"/>
  <c r="S28" i="7"/>
  <c r="S29" i="7"/>
  <c r="S30" i="7"/>
  <c r="S31" i="7"/>
  <c r="S32" i="7"/>
  <c r="S33" i="7"/>
  <c r="S34" i="7"/>
  <c r="S35" i="7"/>
  <c r="S36" i="7"/>
  <c r="S37" i="7"/>
  <c r="R4" i="7"/>
  <c r="R6" i="7"/>
  <c r="R7" i="7"/>
  <c r="R8" i="7"/>
  <c r="R9" i="7"/>
  <c r="R10" i="7"/>
  <c r="R11" i="7"/>
  <c r="R12" i="7"/>
  <c r="R13" i="7"/>
  <c r="R14" i="7"/>
  <c r="R15" i="7"/>
  <c r="R17" i="7"/>
  <c r="R18" i="7"/>
  <c r="R19" i="7"/>
  <c r="R20" i="7"/>
  <c r="R21" i="7"/>
  <c r="R22" i="7"/>
  <c r="R23" i="7"/>
  <c r="R24" i="7"/>
  <c r="R25" i="7"/>
  <c r="R26" i="7"/>
  <c r="R28" i="7"/>
  <c r="R29" i="7"/>
  <c r="R30" i="7"/>
  <c r="R31" i="7"/>
  <c r="R32" i="7"/>
  <c r="R33" i="7"/>
  <c r="R34" i="7"/>
  <c r="R35" i="7"/>
  <c r="R36" i="7"/>
  <c r="R37" i="7"/>
  <c r="D46" i="7"/>
  <c r="R43" i="10" l="1"/>
  <c r="R39" i="10"/>
  <c r="R38" i="10"/>
  <c r="R14" i="10"/>
  <c r="R15" i="10"/>
  <c r="R16" i="10"/>
  <c r="D38" i="10"/>
  <c r="E38" i="10"/>
  <c r="G38" i="10"/>
  <c r="H38" i="10"/>
  <c r="I38" i="10"/>
  <c r="J38" i="10"/>
  <c r="L38" i="10"/>
  <c r="M38" i="10"/>
  <c r="P38" i="10"/>
  <c r="R34" i="4" l="1"/>
  <c r="F38" i="10"/>
  <c r="K38" i="10" l="1"/>
  <c r="S38" i="10" s="1"/>
  <c r="O34" i="4"/>
  <c r="Q34" i="4"/>
  <c r="Q38" i="10" l="1"/>
  <c r="P43" i="10"/>
  <c r="M43" i="10"/>
  <c r="J43" i="10"/>
  <c r="I43" i="10"/>
  <c r="H43" i="10"/>
  <c r="G43" i="10"/>
  <c r="D43" i="10"/>
  <c r="E43" i="10"/>
  <c r="L43" i="10" l="1"/>
  <c r="R38" i="4"/>
  <c r="F43" i="10"/>
  <c r="K43" i="10" l="1"/>
  <c r="Q38" i="4"/>
  <c r="O38" i="4"/>
  <c r="M27" i="10"/>
  <c r="L27" i="10"/>
  <c r="J27" i="10"/>
  <c r="I27" i="10"/>
  <c r="H27" i="10"/>
  <c r="G27" i="10"/>
  <c r="E27" i="10"/>
  <c r="E26" i="10"/>
  <c r="D27" i="10"/>
  <c r="O33" i="10"/>
  <c r="Q43" i="10" l="1"/>
  <c r="S43" i="10"/>
  <c r="E33" i="10"/>
  <c r="P32" i="10"/>
  <c r="R27" i="4"/>
  <c r="F30" i="10"/>
  <c r="K30" i="10" l="1"/>
  <c r="Q27" i="4"/>
  <c r="O27" i="4"/>
  <c r="S30" i="10" l="1"/>
  <c r="Q30" i="10"/>
  <c r="E49" i="10"/>
  <c r="G49" i="10"/>
  <c r="H49" i="10"/>
  <c r="I49" i="10"/>
  <c r="J49" i="10"/>
  <c r="L49" i="10"/>
  <c r="M49" i="10"/>
  <c r="P49" i="10"/>
  <c r="E50" i="10"/>
  <c r="G50" i="10"/>
  <c r="H50" i="10"/>
  <c r="I50" i="10"/>
  <c r="J50" i="10"/>
  <c r="L50" i="10"/>
  <c r="M50" i="10"/>
  <c r="P50" i="10"/>
  <c r="P52" i="10"/>
  <c r="D50" i="10"/>
  <c r="D52" i="10"/>
  <c r="D49" i="10"/>
  <c r="O53" i="10"/>
  <c r="R52" i="10"/>
  <c r="R50" i="10"/>
  <c r="R49" i="10"/>
  <c r="G6" i="6"/>
  <c r="F6" i="6"/>
  <c r="D6" i="6"/>
  <c r="D36" i="6" s="1"/>
  <c r="E47" i="4"/>
  <c r="G47" i="4"/>
  <c r="H47" i="4"/>
  <c r="I47" i="4"/>
  <c r="U47" i="4" s="1"/>
  <c r="J47" i="4"/>
  <c r="L47" i="4"/>
  <c r="M47" i="4"/>
  <c r="V47" i="4" s="1"/>
  <c r="D47" i="4"/>
  <c r="R46" i="4"/>
  <c r="F52" i="10"/>
  <c r="R44" i="4"/>
  <c r="F50" i="10"/>
  <c r="R43" i="4"/>
  <c r="F49" i="10"/>
  <c r="K52" i="10" l="1"/>
  <c r="Q52" i="10" s="1"/>
  <c r="M53" i="10"/>
  <c r="H53" i="10"/>
  <c r="L53" i="10"/>
  <c r="I53" i="10"/>
  <c r="J53" i="10"/>
  <c r="G53" i="10"/>
  <c r="Q43" i="4"/>
  <c r="E53" i="10"/>
  <c r="Q44" i="4"/>
  <c r="D53" i="10"/>
  <c r="O43" i="4"/>
  <c r="O46" i="4"/>
  <c r="O44" i="4"/>
  <c r="P53" i="10"/>
  <c r="Q46" i="4"/>
  <c r="C6" i="6"/>
  <c r="C36" i="6" s="1"/>
  <c r="E36" i="6" s="1"/>
  <c r="K50" i="10"/>
  <c r="Q50" i="10" s="1"/>
  <c r="K49" i="10"/>
  <c r="F53" i="10"/>
  <c r="R24" i="10"/>
  <c r="R23" i="10"/>
  <c r="R22" i="10"/>
  <c r="R21" i="10"/>
  <c r="R42" i="10"/>
  <c r="R41" i="10"/>
  <c r="R37" i="10"/>
  <c r="R35" i="10"/>
  <c r="R34" i="10"/>
  <c r="R29" i="10"/>
  <c r="R28" i="10"/>
  <c r="R27" i="10"/>
  <c r="R26" i="10"/>
  <c r="R18" i="10"/>
  <c r="R17" i="10"/>
  <c r="R13" i="10"/>
  <c r="R12" i="10"/>
  <c r="R11" i="10"/>
  <c r="R10" i="10"/>
  <c r="R7" i="10"/>
  <c r="R5" i="10"/>
  <c r="R4" i="10"/>
  <c r="Q49" i="10" l="1"/>
  <c r="K53" i="10"/>
  <c r="S53" i="10" s="1"/>
  <c r="S50" i="10"/>
  <c r="S52" i="10"/>
  <c r="S49" i="10"/>
  <c r="Q53" i="10" l="1"/>
  <c r="R26" i="4"/>
  <c r="F29" i="10"/>
  <c r="K29" i="10" l="1"/>
  <c r="S29" i="10" s="1"/>
  <c r="Q26" i="4"/>
  <c r="O26" i="4"/>
  <c r="O40" i="10" l="1"/>
  <c r="G11" i="6"/>
  <c r="P39" i="10" l="1"/>
  <c r="M39" i="10"/>
  <c r="L39" i="10"/>
  <c r="J39" i="10"/>
  <c r="I39" i="10"/>
  <c r="H39" i="10"/>
  <c r="G39" i="10"/>
  <c r="E39" i="10"/>
  <c r="D39" i="10"/>
  <c r="F10" i="6" l="1"/>
  <c r="D10" i="6"/>
  <c r="D40" i="6" s="1"/>
  <c r="F11" i="6"/>
  <c r="F39" i="10"/>
  <c r="R35" i="4" l="1"/>
  <c r="P29" i="10"/>
  <c r="O35" i="4" l="1"/>
  <c r="Q35" i="4"/>
  <c r="K39" i="10"/>
  <c r="F32" i="10"/>
  <c r="R29" i="4"/>
  <c r="K32" i="10" l="1"/>
  <c r="S39" i="10"/>
  <c r="Q39" i="10"/>
  <c r="O29" i="4"/>
  <c r="Q29" i="4"/>
  <c r="Q29" i="10" l="1"/>
  <c r="F47" i="10" l="1"/>
  <c r="E23" i="10" l="1"/>
  <c r="G23" i="10"/>
  <c r="H23" i="10"/>
  <c r="I23" i="10"/>
  <c r="J23" i="10"/>
  <c r="L23" i="10"/>
  <c r="M23" i="10"/>
  <c r="P23" i="10"/>
  <c r="D23" i="10"/>
  <c r="R21" i="4"/>
  <c r="F23" i="10"/>
  <c r="O21" i="4" l="1"/>
  <c r="K23" i="10"/>
  <c r="Q21" i="4"/>
  <c r="Q23" i="10" l="1"/>
  <c r="S23" i="10"/>
  <c r="E5" i="10" l="1"/>
  <c r="G5" i="10"/>
  <c r="H5" i="10"/>
  <c r="I5" i="10"/>
  <c r="J5" i="10"/>
  <c r="L5" i="10"/>
  <c r="M5" i="10"/>
  <c r="N5" i="10"/>
  <c r="P5" i="10" s="1"/>
  <c r="D5" i="10"/>
  <c r="F5" i="10"/>
  <c r="R5" i="4"/>
  <c r="O5" i="4" l="1"/>
  <c r="K5" i="10"/>
  <c r="S5" i="10" s="1"/>
  <c r="Q5" i="4"/>
  <c r="Q5" i="10" l="1"/>
  <c r="R37" i="4"/>
  <c r="N46" i="7" l="1"/>
  <c r="O46" i="7"/>
  <c r="K46" i="7"/>
  <c r="L46" i="7"/>
  <c r="P46" i="7"/>
  <c r="M46" i="7"/>
  <c r="Q46" i="7"/>
  <c r="K4" i="4"/>
  <c r="Q4" i="4" s="1"/>
  <c r="U4" i="4" l="1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R7" i="4"/>
  <c r="M8" i="10" l="1"/>
  <c r="J8" i="10"/>
  <c r="H8" i="10"/>
  <c r="F7" i="10"/>
  <c r="F4" i="10"/>
  <c r="L8" i="10"/>
  <c r="I8" i="10"/>
  <c r="Q7" i="4"/>
  <c r="C3" i="6"/>
  <c r="C33" i="6" s="1"/>
  <c r="E33" i="6" s="1"/>
  <c r="R4" i="4"/>
  <c r="G8" i="10"/>
  <c r="E8" i="10"/>
  <c r="P4" i="10"/>
  <c r="N8" i="10"/>
  <c r="P8" i="10" s="1"/>
  <c r="K7" i="10"/>
  <c r="S7" i="10" s="1"/>
  <c r="O7" i="4"/>
  <c r="K4" i="10"/>
  <c r="Q4" i="10" s="1"/>
  <c r="E3" i="6"/>
  <c r="E14" i="6" s="1"/>
  <c r="O4" i="4"/>
  <c r="F8" i="10" l="1"/>
  <c r="R3" i="7"/>
  <c r="Q7" i="10"/>
  <c r="S4" i="10"/>
  <c r="K8" i="10"/>
  <c r="E42" i="10"/>
  <c r="G42" i="10"/>
  <c r="H42" i="10"/>
  <c r="I42" i="10"/>
  <c r="J42" i="10"/>
  <c r="L42" i="10"/>
  <c r="M42" i="10"/>
  <c r="P42" i="10"/>
  <c r="D42" i="10"/>
  <c r="S8" i="10" l="1"/>
  <c r="Q8" i="10"/>
  <c r="F42" i="10" l="1"/>
  <c r="Q37" i="4"/>
  <c r="O37" i="4"/>
  <c r="K42" i="10"/>
  <c r="E41" i="10"/>
  <c r="G41" i="10"/>
  <c r="H41" i="10"/>
  <c r="I41" i="10"/>
  <c r="J41" i="10"/>
  <c r="L41" i="10"/>
  <c r="M41" i="10"/>
  <c r="D41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E37" i="10"/>
  <c r="G37" i="10"/>
  <c r="H37" i="10"/>
  <c r="I37" i="10"/>
  <c r="J37" i="10"/>
  <c r="L37" i="10"/>
  <c r="M37" i="10"/>
  <c r="D37" i="10"/>
  <c r="D36" i="10"/>
  <c r="D35" i="10"/>
  <c r="D34" i="10"/>
  <c r="G26" i="10"/>
  <c r="G33" i="10" s="1"/>
  <c r="H26" i="10"/>
  <c r="H33" i="10" s="1"/>
  <c r="I26" i="10"/>
  <c r="I33" i="10" s="1"/>
  <c r="J26" i="10"/>
  <c r="J33" i="10" s="1"/>
  <c r="L26" i="10"/>
  <c r="L33" i="10" s="1"/>
  <c r="M26" i="10"/>
  <c r="M33" i="10" s="1"/>
  <c r="N33" i="10"/>
  <c r="D26" i="10"/>
  <c r="D33" i="10" s="1"/>
  <c r="E21" i="10"/>
  <c r="G21" i="10"/>
  <c r="H21" i="10"/>
  <c r="I21" i="10"/>
  <c r="J21" i="10"/>
  <c r="L21" i="10"/>
  <c r="M21" i="10"/>
  <c r="N21" i="10"/>
  <c r="E22" i="10"/>
  <c r="G22" i="10"/>
  <c r="H22" i="10"/>
  <c r="I22" i="10"/>
  <c r="J22" i="10"/>
  <c r="L22" i="10"/>
  <c r="M22" i="10"/>
  <c r="N22" i="10"/>
  <c r="E24" i="10"/>
  <c r="G24" i="10"/>
  <c r="H24" i="10"/>
  <c r="I24" i="10"/>
  <c r="J24" i="10"/>
  <c r="L24" i="10"/>
  <c r="M24" i="10"/>
  <c r="D22" i="10"/>
  <c r="D24" i="10"/>
  <c r="D21" i="10"/>
  <c r="M40" i="10" l="1"/>
  <c r="L40" i="10"/>
  <c r="N40" i="10"/>
  <c r="H40" i="10"/>
  <c r="J40" i="10"/>
  <c r="I40" i="10"/>
  <c r="G40" i="10"/>
  <c r="E40" i="10"/>
  <c r="D40" i="10"/>
  <c r="S42" i="10"/>
  <c r="Q42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4" i="10"/>
  <c r="O48" i="10"/>
  <c r="N48" i="10"/>
  <c r="M48" i="10"/>
  <c r="L48" i="10"/>
  <c r="J48" i="10"/>
  <c r="I48" i="10"/>
  <c r="H48" i="10"/>
  <c r="G48" i="10"/>
  <c r="E48" i="10"/>
  <c r="D48" i="10"/>
  <c r="P41" i="10"/>
  <c r="P37" i="10"/>
  <c r="P36" i="10"/>
  <c r="P35" i="10"/>
  <c r="P34" i="10"/>
  <c r="P28" i="10"/>
  <c r="P27" i="10"/>
  <c r="P26" i="10"/>
  <c r="O25" i="10"/>
  <c r="N25" i="10"/>
  <c r="M25" i="10"/>
  <c r="L25" i="10"/>
  <c r="J25" i="10"/>
  <c r="I25" i="10"/>
  <c r="H25" i="10"/>
  <c r="G25" i="10"/>
  <c r="E25" i="10"/>
  <c r="D25" i="10"/>
  <c r="P24" i="10"/>
  <c r="P22" i="10"/>
  <c r="P21" i="10"/>
  <c r="M20" i="10" l="1"/>
  <c r="M54" i="10" s="1"/>
  <c r="L20" i="10"/>
  <c r="L54" i="10" s="1"/>
  <c r="N20" i="10"/>
  <c r="P20" i="10" s="1"/>
  <c r="I20" i="10"/>
  <c r="J20" i="10"/>
  <c r="J54" i="10" s="1"/>
  <c r="H20" i="10"/>
  <c r="H54" i="10" s="1"/>
  <c r="G20" i="10"/>
  <c r="G54" i="10" s="1"/>
  <c r="E20" i="10"/>
  <c r="E54" i="10" s="1"/>
  <c r="D20" i="10"/>
  <c r="D54" i="10" s="1"/>
  <c r="O54" i="10"/>
  <c r="P33" i="10"/>
  <c r="P25" i="10"/>
  <c r="P40" i="10"/>
  <c r="P9" i="10"/>
  <c r="P48" i="10"/>
  <c r="N54" i="10" l="1"/>
  <c r="P54" i="10" s="1"/>
  <c r="I54" i="10"/>
  <c r="F17" i="10" l="1"/>
  <c r="Q16" i="4"/>
  <c r="K17" i="10"/>
  <c r="O16" i="4"/>
  <c r="Q17" i="10" l="1"/>
  <c r="S17" i="10"/>
  <c r="K19" i="10" l="1"/>
  <c r="K10" i="10"/>
  <c r="K13" i="10"/>
  <c r="K12" i="10"/>
  <c r="K14" i="10"/>
  <c r="K16" i="10"/>
  <c r="K15" i="10"/>
  <c r="K11" i="10"/>
  <c r="Q19" i="10" l="1"/>
  <c r="S19" i="10"/>
  <c r="Q14" i="10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6" i="10" l="1"/>
  <c r="F15" i="10"/>
  <c r="AC10" i="10"/>
  <c r="O14" i="4"/>
  <c r="Q15" i="4"/>
  <c r="H5" i="6" l="1"/>
  <c r="G5" i="6"/>
  <c r="F5" i="6"/>
  <c r="D5" i="6"/>
  <c r="D35" i="6" s="1"/>
  <c r="R42" i="4"/>
  <c r="H4" i="6"/>
  <c r="G4" i="6"/>
  <c r="F4" i="6"/>
  <c r="D4" i="6"/>
  <c r="D34" i="6" s="1"/>
  <c r="C5" i="6" l="1"/>
  <c r="C35" i="6" s="1"/>
  <c r="E35" i="6" s="1"/>
  <c r="Q42" i="4"/>
  <c r="K47" i="10"/>
  <c r="F41" i="10"/>
  <c r="O42" i="4"/>
  <c r="K41" i="10"/>
  <c r="O36" i="4"/>
  <c r="Q36" i="4"/>
  <c r="Q13" i="4"/>
  <c r="Q18" i="4"/>
  <c r="R19" i="4"/>
  <c r="R20" i="4"/>
  <c r="R22" i="4"/>
  <c r="R23" i="4"/>
  <c r="R24" i="4"/>
  <c r="R25" i="4"/>
  <c r="R30" i="4"/>
  <c r="R31" i="4"/>
  <c r="R32" i="4"/>
  <c r="R33" i="4"/>
  <c r="K28" i="10" l="1"/>
  <c r="S28" i="10" s="1"/>
  <c r="Q47" i="10"/>
  <c r="S47" i="10"/>
  <c r="K27" i="10"/>
  <c r="C11" i="6"/>
  <c r="C41" i="6" s="1"/>
  <c r="E41" i="6" s="1"/>
  <c r="F48" i="10"/>
  <c r="C10" i="6"/>
  <c r="C40" i="6" s="1"/>
  <c r="E40" i="6" s="1"/>
  <c r="K24" i="10"/>
  <c r="K21" i="10"/>
  <c r="S21" i="10" s="1"/>
  <c r="K22" i="10"/>
  <c r="S22" i="10" s="1"/>
  <c r="K26" i="10"/>
  <c r="Q30" i="4"/>
  <c r="K34" i="10"/>
  <c r="Q33" i="4"/>
  <c r="K37" i="10"/>
  <c r="Q32" i="4"/>
  <c r="K36" i="10"/>
  <c r="S36" i="10" s="1"/>
  <c r="Q31" i="4"/>
  <c r="K35" i="10"/>
  <c r="S41" i="10"/>
  <c r="K48" i="10"/>
  <c r="Q41" i="10"/>
  <c r="Q23" i="4"/>
  <c r="Q25" i="4"/>
  <c r="Q22" i="4"/>
  <c r="Q20" i="4"/>
  <c r="Q19" i="4"/>
  <c r="O13" i="4"/>
  <c r="O18" i="4"/>
  <c r="F19" i="10"/>
  <c r="K33" i="10" l="1"/>
  <c r="Q33" i="10" s="1"/>
  <c r="S32" i="10"/>
  <c r="Q32" i="10"/>
  <c r="K47" i="4"/>
  <c r="R47" i="4" s="1"/>
  <c r="K40" i="10"/>
  <c r="Q26" i="10"/>
  <c r="S26" i="10"/>
  <c r="F14" i="10"/>
  <c r="Q22" i="10"/>
  <c r="K25" i="10"/>
  <c r="S25" i="10" s="1"/>
  <c r="S24" i="10"/>
  <c r="Q24" i="10"/>
  <c r="Q21" i="10"/>
  <c r="Q28" i="10"/>
  <c r="S35" i="10"/>
  <c r="Q35" i="10"/>
  <c r="Q37" i="10"/>
  <c r="S37" i="10"/>
  <c r="Q36" i="10"/>
  <c r="Q34" i="10"/>
  <c r="AB34" i="10"/>
  <c r="S34" i="10"/>
  <c r="S27" i="10"/>
  <c r="Q27" i="10"/>
  <c r="C4" i="6"/>
  <c r="C34" i="6" s="1"/>
  <c r="E34" i="6" s="1"/>
  <c r="K9" i="10"/>
  <c r="K20" i="10" s="1"/>
  <c r="Q48" i="10"/>
  <c r="S48" i="10"/>
  <c r="Q25" i="10" l="1"/>
  <c r="S33" i="10"/>
  <c r="AC34" i="10"/>
  <c r="AB54" i="10"/>
  <c r="S40" i="10"/>
  <c r="Q40" i="10"/>
  <c r="Q9" i="10"/>
  <c r="K54" i="10"/>
  <c r="S9" i="10"/>
  <c r="O25" i="4"/>
  <c r="F28" i="10"/>
  <c r="AC54" i="10" l="1"/>
  <c r="S20" i="10"/>
  <c r="Q20" i="10"/>
  <c r="O33" i="4"/>
  <c r="O32" i="4"/>
  <c r="O31" i="4"/>
  <c r="F36" i="10" l="1"/>
  <c r="F35" i="10"/>
  <c r="F37" i="10"/>
  <c r="S54" i="10"/>
  <c r="Q54" i="10"/>
  <c r="O11" i="4"/>
  <c r="F12" i="10" l="1"/>
  <c r="Q11" i="4"/>
  <c r="F27" i="10" l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O20" i="4"/>
  <c r="F21" i="10" l="1"/>
  <c r="F11" i="10"/>
  <c r="F13" i="10"/>
  <c r="F24" i="10"/>
  <c r="F22" i="10"/>
  <c r="O19" i="4"/>
  <c r="Q12" i="4"/>
  <c r="O12" i="4"/>
  <c r="O24" i="4"/>
  <c r="Q24" i="4"/>
  <c r="O22" i="4"/>
  <c r="K6" i="9"/>
  <c r="O6" i="9" s="1"/>
  <c r="F6" i="9"/>
  <c r="O4" i="9"/>
  <c r="F25" i="10" l="1"/>
  <c r="O10" i="4"/>
  <c r="Q10" i="4"/>
  <c r="F9" i="10" l="1"/>
  <c r="O8" i="4"/>
  <c r="Q8" i="4"/>
  <c r="G10" i="6" l="1"/>
  <c r="F26" i="10" l="1"/>
  <c r="F33" i="10" s="1"/>
  <c r="O23" i="4"/>
  <c r="S46" i="7" l="1"/>
  <c r="F10" i="10" l="1"/>
  <c r="Q47" i="4"/>
  <c r="Q9" i="4"/>
  <c r="Z9" i="4"/>
  <c r="AA9" i="4" s="1"/>
  <c r="AB9" i="4" s="1"/>
  <c r="O9" i="4"/>
  <c r="AD10" i="10" l="1"/>
  <c r="F20" i="10"/>
  <c r="F34" i="10"/>
  <c r="F40" i="10" s="1"/>
  <c r="O47" i="4"/>
  <c r="Y47" i="4"/>
  <c r="F54" i="10" l="1"/>
  <c r="R46" i="7"/>
  <c r="AD34" i="10"/>
  <c r="H10" i="6"/>
  <c r="AD54" i="10" l="1"/>
  <c r="H11" i="6" l="1"/>
  <c r="H14" i="6" l="1"/>
  <c r="Z30" i="4" l="1"/>
  <c r="C9" i="6" l="1"/>
  <c r="C39" i="6" s="1"/>
  <c r="E39" i="6" l="1"/>
  <c r="C44" i="6"/>
  <c r="E44" i="6" s="1"/>
  <c r="AA30" i="4"/>
  <c r="AB30" i="4" s="1"/>
  <c r="O30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47" i="4" l="1"/>
  <c r="C14" i="6"/>
  <c r="J10" i="6" s="1"/>
  <c r="AA47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7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<sst xmlns="http://schemas.openxmlformats.org/spreadsheetml/2006/main" count="323" uniqueCount="129">
  <si>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</si>
  <si>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</si>
  <si>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</si>
  <si>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</si>
  <si>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</si>
  <si>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</si>
  <si>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</si>
  <si>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</si>
  <si>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</si>
  <si>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</si>
  <si>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</si>
  <si>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</si>
  <si>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</si>
  <si>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</si>
  <si>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</si>
  <si>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</si>
  <si>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</si>
  <si>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</si>
  <si>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</si>
  <si>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</si>
  <si>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</si>
  <si>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</si>
  <si>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</si>
  <si>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</si>
  <si>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</si>
  <si>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</si>
  <si>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</si>
  <si>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</si>
  <si>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</si>
  <si>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</si>
  <si>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</si>
  <si>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</si>
  <si>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</si>
  <si>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</si>
  <si>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</si>
  <si>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</si>
  <si>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</si>
  <si>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</si>
  <si>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</si>
  <si>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</si>
  <si>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</si>
  <si>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</si>
  <si>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</si>
  <si>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</si>
  <si>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</si>
  <si>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</si>
  <si>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</si>
  <si>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</si>
  <si>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</si>
  <si>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</si>
  <si>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</si>
  <si>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</si>
  <si>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</si>
  <si>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</si>
  <si>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</si>
  <si>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</si>
  <si>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</si>
  <si>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</si>
  <si>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</si>
  <si>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</si>
  <si>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</si>
  <si>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</si>
  <si>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</si>
  <si>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</si>
  <si>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</si>
  <si>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</si>
  <si>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</si>
  <si>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</si>
  <si>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</si>
  <si>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</si>
  <si>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</si>
  <si>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</si>
  <si>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</si>
  <si>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</si>
  <si>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</si>
  <si>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</si>
  <si>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</si>
  <si>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</si>
  <si>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</si>
  <si>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</si>
  <si>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</si>
  <si>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</si>
  <si>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</si>
  <si>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</si>
  <si>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</si>
  <si>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</si>
  <si>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</si>
  <si>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</si>
  <si>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</si>
  <si>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</si>
  <si>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</si>
  <si>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</si>
  <si>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</si>
  <si>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</si>
  <si>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</si>
  <si>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</si>
  <si>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</si>
  <si>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</si>
  <si>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</si>
  <si>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</si>
  <si>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</si>
  <si>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</si>
  <si>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</si>
  <si>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</si>
  <si>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</si>
  <si>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</si>
  <si>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</si>
  <si>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</si>
  <si>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</si>
  <si>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</si>
  <si>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</si>
  <si>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</si>
  <si>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</si>
  <si>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</si>
  <si>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</si>
  <si>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</si>
  <si>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</si>
  <si>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</si>
  <si>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</si>
  <si>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</si>
  <si>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</si>
  <si>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</si>
  <si>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</si>
  <si>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</si>
  <si>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</si>
  <si>
    <t>Nhamatanda</t>
  </si>
  <si>
    <t>Gile*</t>
  </si>
  <si>
    <t>Mocuba*</t>
  </si>
  <si>
    <t>Tsangano*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</si>
</sst>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9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32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1" fillId="2" borderId="55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6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4" xfId="1" applyNumberFormat="1" applyFont="1" applyFill="1" applyBorder="1" applyAlignment="1">
      <alignment horizont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0" fontId="2" fillId="5" borderId="66" xfId="0" applyFont="1" applyFill="1" applyBorder="1" applyAlignment="1">
      <alignment horizontal="left" vertic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68" xfId="0" applyFont="1" applyFill="1" applyBorder="1" applyAlignment="1">
      <alignment horizontal="left" vertic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" fontId="2" fillId="5" borderId="73" xfId="0" applyNumberFormat="1" applyFont="1" applyFill="1" applyBorder="1" applyAlignment="1">
      <alignment horizontal="center" wrapText="1" readingOrder="1"/>
    </xf>
    <xf numFmtId="2" fontId="2" fillId="5" borderId="74" xfId="0" applyNumberFormat="1" applyFont="1" applyFill="1" applyBorder="1" applyAlignment="1">
      <alignment horizont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7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8" xfId="0" applyNumberFormat="1" applyFont="1" applyFill="1" applyBorder="1" applyAlignment="1">
      <alignment horizont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2" fontId="2" fillId="5" borderId="59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0" fontId="2" fillId="0" borderId="85" xfId="0" applyFont="1" applyBorder="1" applyAlignment="1">
      <alignment horizontal="left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2" fontId="2" fillId="5" borderId="60" xfId="0" applyNumberFormat="1" applyFont="1" applyFill="1" applyBorder="1" applyAlignment="1">
      <alignment horizontal="center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89" xfId="0" applyFont="1" applyFill="1" applyBorder="1" applyAlignment="1">
      <alignment horizont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4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wrapText="1" readingOrder="1"/>
    </xf>
    <xf numFmtId="164" fontId="2" fillId="5" borderId="96" xfId="1" applyNumberFormat="1" applyFont="1" applyFill="1" applyBorder="1" applyAlignment="1">
      <alignment horizontal="center" wrapText="1" readingOrder="1"/>
    </xf>
    <xf numFmtId="0" fontId="2" fillId="11" borderId="82" xfId="0" applyFont="1" applyFill="1" applyBorder="1" applyAlignment="1">
      <alignment horizontal="left" vertical="center" wrapText="1" readingOrder="1"/>
    </xf>
    <xf numFmtId="0" fontId="2" fillId="11" borderId="97" xfId="0" applyFont="1" applyFill="1" applyBorder="1" applyAlignment="1">
      <alignment horizontal="center" wrapText="1" readingOrder="1"/>
    </xf>
    <xf numFmtId="164" fontId="2" fillId="11" borderId="98" xfId="1" applyNumberFormat="1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" fontId="2" fillId="11" borderId="75" xfId="0" applyNumberFormat="1" applyFont="1" applyFill="1" applyBorder="1" applyAlignment="1">
      <alignment horizontal="center" wrapText="1" readingOrder="1"/>
    </xf>
    <xf numFmtId="2" fontId="2" fillId="11" borderId="75" xfId="0" applyNumberFormat="1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horizontal="left" vertic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1" xfId="1" applyNumberFormat="1" applyFont="1" applyFill="1" applyBorder="1" applyAlignment="1">
      <alignment horizontal="center" wrapText="1" readingOrder="1"/>
    </xf>
    <xf numFmtId="1" fontId="2" fillId="5" borderId="102" xfId="0" applyNumberFormat="1" applyFont="1" applyFill="1" applyBorder="1" applyAlignment="1">
      <alignment horizontal="center" wrapText="1" readingOrder="1"/>
    </xf>
    <xf numFmtId="2" fontId="2" fillId="5" borderId="102" xfId="0" applyNumberFormat="1" applyFont="1" applyFill="1" applyBorder="1" applyAlignment="1">
      <alignment horizontal="center" wrapText="1" readingOrder="1"/>
    </xf>
    <xf numFmtId="164" fontId="2" fillId="5" borderId="103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4" xfId="0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164" fontId="2" fillId="5" borderId="105" xfId="1" applyNumberFormat="1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108" xfId="0" applyFont="1" applyFill="1" applyBorder="1" applyAlignment="1">
      <alignment horizontal="center" vertical="center" wrapText="1" readingOrder="1"/>
    </xf>
    <xf numFmtId="164" fontId="2" fillId="5" borderId="108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wrapText="1" readingOrder="1"/>
    </xf>
    <xf numFmtId="0" fontId="2" fillId="11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left" vertical="center" wrapText="1" readingOrder="1"/>
    </xf>
    <xf numFmtId="164" fontId="2" fillId="11" borderId="93" xfId="1" applyNumberFormat="1" applyFont="1" applyFill="1" applyBorder="1" applyAlignment="1">
      <alignment horizontal="center" wrapText="1" readingOrder="1"/>
    </xf>
    <xf numFmtId="164" fontId="2" fillId="11" borderId="112" xfId="1" applyNumberFormat="1" applyFont="1" applyFill="1" applyBorder="1" applyAlignment="1">
      <alignment horizontal="center" wrapText="1" readingOrder="1"/>
    </xf>
    <xf numFmtId="1" fontId="2" fillId="11" borderId="113" xfId="0" applyNumberFormat="1" applyFont="1" applyFill="1" applyBorder="1" applyAlignment="1">
      <alignment horizontal="center" wrapText="1" readingOrder="1"/>
    </xf>
    <xf numFmtId="2" fontId="2" fillId="11" borderId="113" xfId="0" applyNumberFormat="1" applyFont="1" applyFill="1" applyBorder="1" applyAlignment="1">
      <alignment horizontal="center" wrapText="1" readingOrder="1"/>
    </xf>
    <xf numFmtId="0" fontId="2" fillId="5" borderId="114" xfId="0" applyFont="1" applyFill="1" applyBorder="1" applyAlignment="1">
      <alignment horizontal="left" vertical="center" wrapText="1" readingOrder="1"/>
    </xf>
    <xf numFmtId="164" fontId="2" fillId="5" borderId="115" xfId="1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6" xfId="0" applyFont="1" applyFill="1" applyBorder="1" applyAlignment="1">
      <alignment horizontal="center" vertical="center" wrapText="1" readingOrder="1"/>
    </xf>
    <xf numFmtId="164" fontId="2" fillId="5" borderId="116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0" xfId="0" applyFont="1" applyFill="1" applyBorder="1" applyAlignment="1">
      <alignment horizontal="left" vertical="center" wrapText="1" readingOrder="1"/>
    </xf>
    <xf numFmtId="0" fontId="2" fillId="5" borderId="120" xfId="0" applyFont="1" applyFill="1" applyBorder="1" applyAlignment="1">
      <alignment vertic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0" fontId="2" fillId="5" borderId="122" xfId="1" applyNumberFormat="1" applyFont="1" applyFill="1" applyBorder="1" applyAlignment="1">
      <alignment horizontal="center" wrapText="1" readingOrder="1"/>
    </xf>
    <xf numFmtId="0" fontId="2" fillId="5" borderId="103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7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5" xfId="1" applyNumberFormat="1" applyFont="1" applyFill="1" applyBorder="1" applyAlignment="1">
      <alignment horizont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3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0" fontId="2" fillId="5" borderId="124" xfId="0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0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" fontId="2" fillId="5" borderId="51" xfId="0" applyNumberFormat="1" applyFont="1" applyFill="1" applyBorder="1" applyAlignment="1">
      <alignment horizontal="center" wrapText="1" readingOrder="1"/>
    </xf>
    <xf numFmtId="2" fontId="2" fillId="5" borderId="67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0" xfId="0" applyNumberFormat="1" applyFont="1" applyFill="1" applyBorder="1" applyAlignment="1">
      <alignment horizontal="center" wrapText="1" readingOrder="1"/>
    </xf>
    <xf numFmtId="2" fontId="2" fillId="5" borderId="71" xfId="0" applyNumberFormat="1" applyFont="1" applyFill="1" applyBorder="1" applyAlignment="1">
      <alignment horizontal="center" wrapText="1" readingOrder="1"/>
    </xf>
    <xf numFmtId="0" fontId="1" fillId="0" borderId="127" xfId="0" applyFont="1" applyBorder="1" applyAlignment="1">
      <alignment vertical="center" wrapText="1" readingOrder="1"/>
    </xf>
    <xf numFmtId="0" fontId="6" fillId="8" borderId="128" xfId="0" applyFont="1" applyFill="1" applyBorder="1" applyAlignment="1">
      <alignment horizontal="left" wrapText="1" readingOrder="1"/>
    </xf>
    <xf numFmtId="164" fontId="6" fillId="8" borderId="128" xfId="1" applyNumberFormat="1" applyFont="1" applyFill="1" applyBorder="1" applyAlignment="1">
      <alignment horizontal="center" wrapText="1" readingOrder="1"/>
    </xf>
    <xf numFmtId="1" fontId="6" fillId="8" borderId="128" xfId="0" applyNumberFormat="1" applyFont="1" applyFill="1" applyBorder="1" applyAlignment="1">
      <alignment horizontal="center" wrapText="1" readingOrder="1"/>
    </xf>
    <xf numFmtId="2" fontId="6" fillId="8" borderId="129" xfId="0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center" vertical="center" wrapText="1" readingOrder="1"/>
    </xf>
    <xf numFmtId="1" fontId="2" fillId="5" borderId="51" xfId="0" applyNumberFormat="1" applyFont="1" applyFill="1" applyBorder="1" applyAlignment="1">
      <alignment horizontal="center" vertical="center" wrapText="1" readingOrder="1"/>
    </xf>
    <xf numFmtId="2" fontId="2" fillId="5" borderId="67" xfId="0" applyNumberFormat="1" applyFont="1" applyFill="1" applyBorder="1" applyAlignment="1">
      <alignment horizontal="center" vertical="center" wrapText="1" readingOrder="1"/>
    </xf>
    <xf numFmtId="0" fontId="2" fillId="5" borderId="70" xfId="0" applyFont="1" applyFill="1" applyBorder="1" applyAlignment="1">
      <alignment horizontal="center" vertical="center" wrapText="1" readingOrder="1"/>
    </xf>
    <xf numFmtId="1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71" xfId="0" applyNumberFormat="1" applyFont="1" applyFill="1" applyBorder="1" applyAlignment="1">
      <alignment horizontal="center" vertical="center" wrapText="1" readingOrder="1"/>
    </xf>
    <xf numFmtId="0" fontId="2" fillId="5" borderId="125" xfId="0" applyFont="1" applyFill="1" applyBorder="1" applyAlignment="1">
      <alignment horizontal="left" vertical="center" wrapText="1" readingOrder="1"/>
    </xf>
    <xf numFmtId="0" fontId="2" fillId="5" borderId="130" xfId="0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vertical="center" wrapText="1" readingOrder="1"/>
    </xf>
    <xf numFmtId="164" fontId="2" fillId="5" borderId="96" xfId="1" applyNumberFormat="1" applyFont="1" applyFill="1" applyBorder="1" applyAlignment="1">
      <alignment horizontal="center" vertical="center" wrapText="1" readingOrder="1"/>
    </xf>
    <xf numFmtId="1" fontId="2" fillId="5" borderId="81" xfId="0" applyNumberFormat="1" applyFont="1" applyFill="1" applyBorder="1" applyAlignment="1">
      <alignment horizontal="center" vertical="center" wrapText="1" readingOrder="1"/>
    </xf>
    <xf numFmtId="2" fontId="2" fillId="5" borderId="83" xfId="0" applyNumberFormat="1" applyFont="1" applyFill="1" applyBorder="1" applyAlignment="1">
      <alignment horizontal="center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0" borderId="132" xfId="0" applyFont="1" applyBorder="1" applyAlignment="1">
      <alignment horizontal="left" wrapText="1" readingOrder="1"/>
    </xf>
    <xf numFmtId="0" fontId="2" fillId="0" borderId="86" xfId="0" applyFont="1" applyBorder="1" applyAlignment="1">
      <alignment horizontal="center" wrapText="1" readingOrder="1"/>
    </xf>
    <xf numFmtId="0" fontId="2" fillId="0" borderId="68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18" fillId="5" borderId="70" xfId="0" applyFont="1" applyFill="1" applyBorder="1" applyAlignment="1">
      <alignment horizontal="left" vertical="center" wrapText="1" readingOrder="1"/>
    </xf>
    <xf numFmtId="0" fontId="2" fillId="11" borderId="133" xfId="0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wrapText="1" readingOrder="1"/>
    </xf>
    <xf numFmtId="0" fontId="2" fillId="0" borderId="125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0" fontId="19" fillId="5" borderId="70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14" xfId="0" applyFont="1" applyFill="1" applyBorder="1" applyAlignment="1">
      <alignment horizontal="center" wrapText="1" readingOrder="1"/>
    </xf>
    <xf numFmtId="164" fontId="2" fillId="5" borderId="135" xfId="1" applyNumberFormat="1" applyFont="1" applyFill="1" applyBorder="1" applyAlignment="1">
      <alignment horizontal="center" wrapText="1" readingOrder="1"/>
    </xf>
    <xf numFmtId="0" fontId="2" fillId="0" borderId="136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139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54" xfId="0" applyFont="1" applyBorder="1" applyAlignment="1">
      <alignment horizontal="center" wrapText="1" readingOrder="1"/>
    </xf>
    <xf numFmtId="0" fontId="2" fillId="0" borderId="88" xfId="0" applyFont="1" applyBorder="1" applyAlignment="1">
      <alignment horizontal="center" wrapText="1" readingOrder="1"/>
    </xf>
    <xf numFmtId="0" fontId="5" fillId="0" borderId="141" xfId="0" applyFont="1" applyBorder="1" applyAlignment="1">
      <alignment horizontal="center" vertical="center" wrapText="1"/>
    </xf>
    <xf numFmtId="0" fontId="5" fillId="0" borderId="142" xfId="0" applyFont="1" applyBorder="1" applyAlignment="1">
      <alignment horizontal="center" vertical="center" wrapText="1"/>
    </xf>
    <xf numFmtId="0" fontId="2" fillId="5" borderId="139" xfId="0" applyFont="1" applyFill="1" applyBorder="1" applyAlignment="1">
      <alignment horizontal="center" vertical="center" wrapText="1" readingOrder="1"/>
    </xf>
    <xf numFmtId="0" fontId="2" fillId="5" borderId="140" xfId="0" applyFont="1" applyFill="1" applyBorder="1" applyAlignment="1">
      <alignment horizontal="center" vertic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144" xfId="0" applyFont="1" applyFill="1" applyBorder="1" applyAlignment="1">
      <alignment horizontal="center" vertical="center" wrapText="1" readingOrder="1"/>
    </xf>
    <xf numFmtId="0" fontId="2" fillId="5" borderId="145" xfId="0" applyFont="1" applyFill="1" applyBorder="1" applyAlignment="1">
      <alignment horizontal="center" vertical="center" wrapText="1" readingOrder="1"/>
    </xf>
    <xf numFmtId="0" fontId="2" fillId="5" borderId="146" xfId="0" applyFont="1" applyFill="1" applyBorder="1" applyAlignment="1">
      <alignment horizontal="center" vertic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5" borderId="153" xfId="0" applyFont="1" applyFill="1" applyBorder="1" applyAlignment="1">
      <alignment horizontal="left" vertic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0" borderId="81" xfId="0" applyFont="1" applyBorder="1" applyAlignment="1">
      <alignment horizontal="left" wrapText="1" readingOrder="1"/>
    </xf>
    <xf numFmtId="1" fontId="2" fillId="5" borderId="60" xfId="0" applyNumberFormat="1" applyFont="1" applyFill="1" applyBorder="1" applyAlignment="1">
      <alignment horizontal="center" vertical="center" wrapText="1" readingOrder="1"/>
    </xf>
    <xf numFmtId="0" fontId="2" fillId="11" borderId="154" xfId="0" applyFont="1" applyFill="1" applyBorder="1" applyAlignment="1">
      <alignment horizontal="center" wrapText="1" readingOrder="1"/>
    </xf>
    <xf numFmtId="164" fontId="2" fillId="11" borderId="133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16" xfId="2" applyNumberFormat="1" applyFont="1" applyBorder="1"/>
    <xf numFmtId="0" fontId="5" fillId="0" borderId="155" xfId="0" applyFont="1" applyBorder="1" applyAlignment="1">
      <alignment horizontal="center" vertical="center" wrapText="1"/>
    </xf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5" fillId="0" borderId="159" xfId="0" applyFont="1" applyBorder="1" applyAlignment="1">
      <alignment horizontal="center" vertical="center" wrapText="1"/>
    </xf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2" fillId="5" borderId="163" xfId="0" applyFont="1" applyFill="1" applyBorder="1" applyAlignment="1">
      <alignment horizontal="center" wrapText="1" readingOrder="1"/>
    </xf>
    <xf numFmtId="0" fontId="2" fillId="5" borderId="164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5" xfId="0" applyFont="1" applyFill="1" applyBorder="1" applyAlignment="1">
      <alignment horizontal="center" wrapText="1" readingOrder="1"/>
    </xf>
    <xf numFmtId="0" fontId="2" fillId="5" borderId="166" xfId="0" applyFont="1" applyFill="1" applyBorder="1" applyAlignment="1">
      <alignment horizontal="center" vertical="center" wrapText="1" readingOrder="1"/>
    </xf>
    <xf numFmtId="164" fontId="2" fillId="5" borderId="167" xfId="1" applyNumberFormat="1" applyFont="1" applyFill="1" applyBorder="1" applyAlignment="1">
      <alignment horizontal="center" vertical="center" wrapText="1" readingOrder="1"/>
    </xf>
    <xf numFmtId="164" fontId="2" fillId="5" borderId="168" xfId="1" applyNumberFormat="1" applyFont="1" applyFill="1" applyBorder="1" applyAlignment="1">
      <alignment horizontal="center" wrapText="1" readingOrder="1"/>
    </xf>
    <xf numFmtId="1" fontId="2" fillId="5" borderId="169" xfId="0" applyNumberFormat="1" applyFont="1" applyFill="1" applyBorder="1" applyAlignment="1">
      <alignment horizontal="center" vertical="center" wrapText="1" readingOrder="1"/>
    </xf>
    <xf numFmtId="2" fontId="2" fillId="5" borderId="170" xfId="0" applyNumberFormat="1" applyFont="1" applyFill="1" applyBorder="1" applyAlignment="1">
      <alignment horizontal="center" vertical="center" wrapText="1" readingOrder="1"/>
    </xf>
    <xf numFmtId="0" fontId="2" fillId="5" borderId="171" xfId="0" applyFont="1" applyFill="1" applyBorder="1" applyAlignment="1">
      <alignment horizontal="center" vertical="center" wrapText="1" readingOrder="1"/>
    </xf>
    <xf numFmtId="164" fontId="2" fillId="11" borderId="172" xfId="1" applyNumberFormat="1" applyFont="1" applyFill="1" applyBorder="1" applyAlignment="1">
      <alignment horizontal="center" wrapText="1" readingOrder="1"/>
    </xf>
    <xf numFmtId="1" fontId="2" fillId="11" borderId="173" xfId="0" applyNumberFormat="1" applyFont="1" applyFill="1" applyBorder="1" applyAlignment="1">
      <alignment horizontal="center" wrapText="1" readingOrder="1"/>
    </xf>
    <xf numFmtId="2" fontId="2" fillId="11" borderId="173" xfId="0" applyNumberFormat="1" applyFont="1" applyFill="1" applyBorder="1" applyAlignment="1">
      <alignment horizontal="center" wrapText="1" readingOrder="1"/>
    </xf>
    <xf numFmtId="164" fontId="2" fillId="5" borderId="108" xfId="1" applyNumberFormat="1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0" borderId="51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left" vertical="center" wrapText="1" readingOrder="1"/>
    </xf>
    <xf numFmtId="0" fontId="2" fillId="5" borderId="177" xfId="0" applyFont="1" applyFill="1" applyBorder="1" applyAlignment="1">
      <alignment horizontal="left" vertical="center" wrapText="1" readingOrder="1"/>
    </xf>
    <xf numFmtId="0" fontId="2" fillId="0" borderId="178" xfId="0" applyFont="1" applyBorder="1" applyAlignment="1">
      <alignment horizontal="left" wrapText="1" readingOrder="1"/>
    </xf>
    <xf numFmtId="0" fontId="2" fillId="0" borderId="177" xfId="0" applyFont="1" applyBorder="1" applyAlignment="1">
      <alignment horizontal="left" wrapText="1" readingOrder="1"/>
    </xf>
    <xf numFmtId="0" fontId="2" fillId="5" borderId="182" xfId="0" applyFont="1" applyFill="1" applyBorder="1" applyAlignment="1">
      <alignment horizontal="left" vertical="center" wrapText="1" readingOrder="1"/>
    </xf>
    <xf numFmtId="0" fontId="2" fillId="0" borderId="183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84" xfId="0" applyNumberFormat="1" applyFont="1" applyFill="1" applyBorder="1" applyAlignment="1">
      <alignment horizontal="center" wrapText="1" readingOrder="1"/>
    </xf>
    <xf numFmtId="0" fontId="15" fillId="5" borderId="68" xfId="0" applyFont="1" applyFill="1" applyBorder="1" applyAlignment="1">
      <alignment horizontal="left" vertical="center" wrapText="1" readingOrder="1"/>
    </xf>
    <xf numFmtId="1" fontId="2" fillId="5" borderId="75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0" fontId="2" fillId="5" borderId="98" xfId="0" applyFont="1" applyFill="1" applyBorder="1" applyAlignment="1">
      <alignment horizontal="center" wrapText="1" readingOrder="1"/>
    </xf>
    <xf numFmtId="164" fontId="2" fillId="5" borderId="98" xfId="1" applyNumberFormat="1" applyFont="1" applyFill="1" applyBorder="1" applyAlignment="1">
      <alignment horizontal="center" wrapText="1" readingOrder="1"/>
    </xf>
    <xf numFmtId="0" fontId="17" fillId="5" borderId="82" xfId="0" applyFont="1" applyFill="1" applyBorder="1" applyAlignment="1">
      <alignment horizontal="left" vertical="center" wrapText="1" readingOrder="1"/>
    </xf>
    <xf numFmtId="0" fontId="23" fillId="0" borderId="180" xfId="0" applyFont="1" applyBorder="1" applyAlignment="1">
      <alignment horizontal="left" wrapText="1" readingOrder="1"/>
    </xf>
    <xf numFmtId="0" fontId="23" fillId="0" borderId="47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43" xfId="0" applyFont="1" applyFill="1" applyBorder="1" applyAlignment="1">
      <alignment horizontal="left" vertical="center" wrapText="1" readingOrder="1"/>
    </xf>
    <xf numFmtId="0" fontId="23" fillId="0" borderId="68" xfId="0" applyFont="1" applyBorder="1" applyAlignment="1">
      <alignment horizontal="left" wrapText="1" readingOrder="1"/>
    </xf>
    <xf numFmtId="0" fontId="23" fillId="0" borderId="57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85" xfId="0" applyFont="1" applyFill="1" applyBorder="1" applyAlignment="1">
      <alignment horizontal="center" wrapText="1" readingOrder="1"/>
    </xf>
    <xf numFmtId="0" fontId="2" fillId="5" borderId="149" xfId="1" applyNumberFormat="1" applyFont="1" applyFill="1" applyBorder="1" applyAlignment="1">
      <alignment horizontal="center" wrapText="1" readingOrder="1"/>
    </xf>
    <xf numFmtId="164" fontId="2" fillId="5" borderId="147" xfId="1" applyNumberFormat="1" applyFont="1" applyFill="1" applyBorder="1" applyAlignment="1">
      <alignment horizontal="center" wrapText="1" readingOrder="1"/>
    </xf>
    <xf numFmtId="164" fontId="2" fillId="5" borderId="186" xfId="1" applyNumberFormat="1" applyFont="1" applyFill="1" applyBorder="1" applyAlignment="1">
      <alignment horizontal="center" wrapText="1" readingOrder="1"/>
    </xf>
    <xf numFmtId="1" fontId="2" fillId="5" borderId="186" xfId="0" applyNumberFormat="1" applyFont="1" applyFill="1" applyBorder="1" applyAlignment="1">
      <alignment horizontal="center" wrapText="1" readingOrder="1"/>
    </xf>
    <xf numFmtId="2" fontId="2" fillId="5" borderId="186" xfId="0" applyNumberFormat="1" applyFont="1" applyFill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9" xfId="0" applyNumberFormat="1" applyFont="1" applyFill="1" applyBorder="1" applyAlignment="1">
      <alignment horizontal="center" vertical="center" wrapText="1" readingOrder="1"/>
    </xf>
    <xf numFmtId="0" fontId="6" fillId="8" borderId="128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9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6" xfId="0" applyFont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28" xfId="0" applyFont="1" applyFill="1" applyBorder="1" applyAlignment="1">
      <alignment horizontal="center" wrapText="1" readingOrder="1"/>
    </xf>
    <xf numFmtId="164" fontId="2" fillId="5" borderId="128" xfId="1" applyNumberFormat="1" applyFont="1" applyFill="1" applyBorder="1" applyAlignment="1">
      <alignment horizontal="center" wrapText="1" readingOrder="1"/>
    </xf>
    <xf numFmtId="164" fontId="2" fillId="5" borderId="188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89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68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187" xfId="0" applyFont="1" applyFill="1" applyBorder="1" applyAlignment="1">
      <alignment horizontal="left" vertical="center" wrapText="1" readingOrder="1"/>
    </xf>
    <xf numFmtId="0" fontId="1" fillId="5" borderId="125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0" xfId="0" applyFont="1" applyFill="1" applyBorder="1" applyAlignment="1">
      <alignment horizontal="left" vertical="center" wrapText="1" readingOrder="1"/>
    </xf>
    <xf numFmtId="0" fontId="1" fillId="5" borderId="57" xfId="0" applyFont="1" applyFill="1" applyBorder="1" applyAlignment="1">
      <alignment horizontal="left" vertical="center" wrapText="1" readingOrder="1"/>
    </xf>
    <xf numFmtId="0" fontId="1" fillId="5" borderId="82" xfId="0" applyFont="1" applyFill="1" applyBorder="1" applyAlignment="1">
      <alignment horizontal="left" vertical="center" wrapText="1" readingOrder="1"/>
    </xf>
    <xf numFmtId="0" fontId="1" fillId="5" borderId="187" xfId="0" applyFont="1" applyFill="1" applyBorder="1" applyAlignment="1">
      <alignment horizontal="center" vertical="center" wrapText="1" readingOrder="1"/>
    </xf>
    <xf numFmtId="0" fontId="1" fillId="5" borderId="68" xfId="0" applyFont="1" applyFill="1" applyBorder="1" applyAlignment="1">
      <alignment horizontal="center" vertical="center" wrapText="1" readingOrder="1"/>
    </xf>
    <xf numFmtId="0" fontId="1" fillId="5" borderId="12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74" xfId="0" applyFont="1" applyFill="1" applyBorder="1" applyAlignment="1">
      <alignment horizontal="left" vertical="center" wrapText="1" readingOrder="1"/>
    </xf>
    <xf numFmtId="0" fontId="1" fillId="4" borderId="53" xfId="0" applyFont="1" applyFill="1" applyBorder="1" applyAlignment="1">
      <alignment horizontal="left" vertical="center" wrapText="1" readingOrder="1"/>
    </xf>
    <xf numFmtId="0" fontId="1" fillId="4" borderId="176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79" xfId="0" applyFont="1" applyFill="1" applyBorder="1" applyAlignment="1">
      <alignment horizontal="left" vertical="center" wrapText="1" readingOrder="1"/>
    </xf>
    <xf numFmtId="0" fontId="1" fillId="4" borderId="181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4" xfId="0" applyFont="1" applyFill="1" applyBorder="1" applyAlignment="1">
      <alignment horizontal="center" vertical="center" wrapText="1" readingOrder="1"/>
    </xf>
    <xf numFmtId="0" fontId="1" fillId="4" borderId="53" xfId="0" applyFont="1" applyFill="1" applyBorder="1" applyAlignment="1">
      <alignment horizontal="center" vertical="center" wrapText="1" readingOrder="1"/>
    </xf>
    <xf numFmtId="0" fontId="1" fillId="4" borderId="176" xfId="0" applyFont="1" applyFill="1" applyBorder="1" applyAlignment="1">
      <alignment horizontal="center" vertical="center" wrapText="1" readingOrder="1"/>
    </xf>
    <xf numFmtId="0" fontId="1" fillId="5" borderId="62" xfId="0" applyFont="1" applyFill="1" applyBorder="1" applyAlignment="1">
      <alignment horizontal="center" vertical="center" wrapText="1" readingOrder="1"/>
    </xf>
    <xf numFmtId="0" fontId="1" fillId="5" borderId="85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85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0" fillId="0" borderId="0" xfId="0" applyFill="1"/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9"/>
  <sheetViews>
    <sheetView tabSelected="1" zoomScale="84" zoomScaleNormal="84" workbookViewId="0">
      <pane xSplit="3" ySplit="3" topLeftCell="D23" activePane="bottomRight" state="frozen"/>
      <selection pane="topRight" activeCell="D1" sqref="D1"/>
      <selection pane="bottomLeft" activeCell="A6" sqref="A6"/>
      <selection pane="bottomRight" activeCell="M43" sqref="M43"/>
    </sheetView>
  </sheetViews>
  <sheetFormatPr defaultRowHeight="14.35" outlineLevelCol="2" x14ac:dyDescent="0.5"/>
  <cols>
    <col min="1" max="1" width="2" style="44" customWidth="1"/>
    <col min="2" max="2" width="16.52734375" customWidth="1"/>
    <col min="3" max="3" width="20.703125" bestFit="1" customWidth="1"/>
    <col min="4" max="4" width="17" bestFit="1" customWidth="1"/>
    <col min="5" max="5" width="14.29296875" bestFit="1" customWidth="1"/>
    <col min="6" max="6" width="8.703125" customWidth="1"/>
    <col min="7" max="7" width="6.29296875" customWidth="1"/>
    <col min="8" max="8" width="8" customWidth="1"/>
    <col min="9" max="9" width="17.46875" customWidth="1"/>
    <col min="10" max="10" width="14.52734375" customWidth="1"/>
    <col min="11" max="11" width="8.29296875" customWidth="1"/>
    <col min="12" max="12" width="8" customWidth="1"/>
    <col min="13" max="13" width="8.46875" customWidth="1"/>
    <col min="14" max="14" width="15.46875" customWidth="1"/>
    <col min="15" max="15" width="15.52734375" customWidth="1"/>
    <col min="16" max="16" width="13.46875" hidden="1" customWidth="1"/>
    <col min="17" max="17" width="18.29296875" customWidth="1"/>
    <col min="18" max="18" width="5.8203125" customWidth="1" outlineLevel="2"/>
    <col min="19" max="19" width="9.17578125" style="10" customWidth="1" outlineLevel="2"/>
    <col min="20" max="20" width="8" style="10" customWidth="1" outlineLevel="2"/>
    <col min="21" max="21" width="16.29296875" style="10" customWidth="1" outlineLevel="2"/>
    <col min="22" max="23" width="11.29296875" style="10" customWidth="1" outlineLevel="2"/>
    <col min="24" max="24" width="8.8203125"/>
    <col min="25" max="28" width="9.17578125" style="24" hidden="1" customWidth="1"/>
    <col min="29" max="29" width="8.8203125" style="24" customWidth="1"/>
  </cols>
  <sheetData>
    <row r="1" spans="1:30" x14ac:dyDescent="0.5">
      <c r="Y1" s="24" t="s">
        <v>68</v>
      </c>
    </row>
    <row r="2" spans="1:30" ht="29.5" customHeight="1" x14ac:dyDescent="0.5">
      <c r="B2" s="366" t="s">
        <v>41</v>
      </c>
      <c r="C2" s="368" t="s">
        <v>30</v>
      </c>
      <c r="D2" s="368" t="s">
        <v>1</v>
      </c>
      <c r="E2" s="368"/>
      <c r="F2" s="368"/>
      <c r="G2" s="368"/>
      <c r="H2" s="368"/>
      <c r="I2" s="368" t="s">
        <v>2</v>
      </c>
      <c r="J2" s="368"/>
      <c r="K2" s="368"/>
      <c r="L2" s="368"/>
      <c r="M2" s="368"/>
      <c r="N2" s="368" t="s">
        <v>3</v>
      </c>
      <c r="O2" s="368" t="s">
        <v>4</v>
      </c>
      <c r="P2" s="368" t="s">
        <v>31</v>
      </c>
      <c r="Q2" s="377" t="s">
        <v>32</v>
      </c>
      <c r="U2" s="376" t="s">
        <v>35</v>
      </c>
      <c r="V2" s="376" t="s">
        <v>36</v>
      </c>
      <c r="W2" s="39"/>
    </row>
    <row r="3" spans="1:30" ht="19.5" customHeight="1" thickBot="1" x14ac:dyDescent="0.55000000000000004">
      <c r="A3" s="44" t="s">
        <v>120</v>
      </c>
      <c r="B3" s="367"/>
      <c r="C3" s="369"/>
      <c r="D3" s="173" t="s">
        <v>5</v>
      </c>
      <c r="E3" s="173" t="s">
        <v>52</v>
      </c>
      <c r="F3" s="173" t="s">
        <v>40</v>
      </c>
      <c r="G3" s="173" t="s">
        <v>6</v>
      </c>
      <c r="H3" s="173" t="s">
        <v>7</v>
      </c>
      <c r="I3" s="173" t="s">
        <v>5</v>
      </c>
      <c r="J3" s="173" t="s">
        <v>108</v>
      </c>
      <c r="K3" s="173" t="s">
        <v>40</v>
      </c>
      <c r="L3" s="173" t="s">
        <v>6</v>
      </c>
      <c r="M3" s="173" t="s">
        <v>7</v>
      </c>
      <c r="N3" s="369"/>
      <c r="O3" s="369"/>
      <c r="P3" s="369"/>
      <c r="Q3" s="378"/>
      <c r="S3" s="10" t="s">
        <v>37</v>
      </c>
      <c r="T3" s="10" t="s">
        <v>38</v>
      </c>
      <c r="U3" s="376"/>
      <c r="V3" s="376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thickBot="1" x14ac:dyDescent="0.55000000000000004">
      <c r="A4" s="431"/>
      <c r="B4" s="361" t="s">
        <v>21</v>
      </c>
      <c r="C4" s="175" t="s">
        <v>91</v>
      </c>
      <c r="D4" s="308">
        <v>2</v>
      </c>
      <c r="E4" s="308">
        <v>0</v>
      </c>
      <c r="F4" s="308">
        <f>D4+E4</f>
        <v>2</v>
      </c>
      <c r="G4" s="81">
        <v>2</v>
      </c>
      <c r="H4" s="81">
        <v>0</v>
      </c>
      <c r="I4" s="81">
        <v>192</v>
      </c>
      <c r="J4" s="81">
        <v>0</v>
      </c>
      <c r="K4" s="81">
        <f t="shared" ref="K4:K46" si="0">J4+I4</f>
        <v>192</v>
      </c>
      <c r="L4" s="81">
        <v>192</v>
      </c>
      <c r="M4" s="81">
        <v>0</v>
      </c>
      <c r="N4" s="81">
        <v>0</v>
      </c>
      <c r="O4" s="206">
        <f t="shared" ref="O4:O8" si="1">M4/K4</f>
        <v>0</v>
      </c>
      <c r="P4" s="207">
        <v>336264.32329028018</v>
      </c>
      <c r="Q4" s="208">
        <f>(K4/P4)*100000</f>
        <v>57.097939537955675</v>
      </c>
      <c r="R4" s="10" t="str">
        <f t="shared" ref="R4:R47" si="2">IF(K4&lt;&gt;SUM(L4:N4),"NOT OK","OK")</f>
        <v>OK</v>
      </c>
      <c r="S4" s="10">
        <v>190</v>
      </c>
      <c r="T4" s="10">
        <v>0</v>
      </c>
      <c r="U4" s="10" t="str">
        <f t="shared" ref="U4" si="3">IF(I4-S4&lt;0,"Not OK","Ok")</f>
        <v>Ok</v>
      </c>
      <c r="V4" s="10" t="str">
        <f t="shared" ref="V4" si="4">IF(M4-T4&lt;0,"Not OK","Ok")</f>
        <v>Ok</v>
      </c>
      <c r="W4" s="39"/>
      <c r="AD4" s="24"/>
    </row>
    <row r="5" spans="1:30" ht="19.5" customHeight="1" thickBot="1" x14ac:dyDescent="0.55000000000000004">
      <c r="A5" s="431"/>
      <c r="B5" s="362"/>
      <c r="C5" s="201" t="s">
        <v>94</v>
      </c>
      <c r="D5" s="308">
        <v>0</v>
      </c>
      <c r="E5" s="308">
        <v>0</v>
      </c>
      <c r="F5" s="308">
        <f t="shared" ref="F5:F46" si="5">D5+E5</f>
        <v>0</v>
      </c>
      <c r="G5" s="81">
        <v>0</v>
      </c>
      <c r="H5" s="81">
        <v>0</v>
      </c>
      <c r="I5" s="70">
        <v>44</v>
      </c>
      <c r="J5" s="70">
        <v>0</v>
      </c>
      <c r="K5" s="81">
        <f t="shared" si="0"/>
        <v>44</v>
      </c>
      <c r="L5" s="70">
        <v>43</v>
      </c>
      <c r="M5" s="70">
        <v>1</v>
      </c>
      <c r="N5" s="70">
        <v>0</v>
      </c>
      <c r="O5" s="202">
        <f t="shared" si="1"/>
        <v>2.2727272727272728E-2</v>
      </c>
      <c r="P5" s="203">
        <v>52060.454851553091</v>
      </c>
      <c r="Q5" s="209">
        <f t="shared" ref="Q5:Q8" si="6">(K5/P5)*100000</f>
        <v>84.517125571536141</v>
      </c>
      <c r="R5" s="10" t="str">
        <f t="shared" si="2"/>
        <v>OK</v>
      </c>
      <c r="S5" s="10">
        <v>44</v>
      </c>
      <c r="T5" s="10">
        <v>1</v>
      </c>
      <c r="U5" s="10" t="str">
        <f t="shared" ref="U5:U47" si="7">IF(I5-S5&lt;0,"Not OK","Ok")</f>
        <v>Ok</v>
      </c>
      <c r="V5" s="10" t="str">
        <f t="shared" ref="V5:V47" si="8">IF(M5-T5&lt;0,"Not OK","Ok")</f>
        <v>Ok</v>
      </c>
      <c r="W5" s="39"/>
      <c r="AD5" s="24"/>
    </row>
    <row r="6" spans="1:30" ht="19.5" customHeight="1" thickBot="1" x14ac:dyDescent="0.55000000000000004">
      <c r="A6" s="431"/>
      <c r="B6" s="365"/>
      <c r="C6" s="201" t="s">
        <v>118</v>
      </c>
      <c r="D6" s="308">
        <v>0</v>
      </c>
      <c r="E6" s="308">
        <v>0</v>
      </c>
      <c r="F6" s="308">
        <f t="shared" si="5"/>
        <v>0</v>
      </c>
      <c r="G6" s="81">
        <v>0</v>
      </c>
      <c r="H6" s="81">
        <v>0</v>
      </c>
      <c r="I6" s="70">
        <v>39</v>
      </c>
      <c r="J6" s="70">
        <v>0</v>
      </c>
      <c r="K6" s="81">
        <f t="shared" si="0"/>
        <v>39</v>
      </c>
      <c r="L6" s="70">
        <v>27</v>
      </c>
      <c r="M6" s="70">
        <v>0</v>
      </c>
      <c r="N6" s="70">
        <v>12</v>
      </c>
      <c r="O6" s="202">
        <f t="shared" ref="O6" si="9">M6/K6</f>
        <v>0</v>
      </c>
      <c r="P6" s="203">
        <v>361570.56231525762</v>
      </c>
      <c r="Q6" s="209">
        <f t="shared" ref="Q6" si="10">(K6/P6)*100000</f>
        <v>10.786276335736492</v>
      </c>
      <c r="R6" s="10" t="str">
        <f t="shared" si="2"/>
        <v>OK</v>
      </c>
      <c r="S6" s="10">
        <v>39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55000000000000004">
      <c r="A7" s="431"/>
      <c r="B7" s="363"/>
      <c r="C7" s="180" t="s">
        <v>92</v>
      </c>
      <c r="D7" s="308">
        <v>6</v>
      </c>
      <c r="E7" s="308">
        <v>0</v>
      </c>
      <c r="F7" s="308">
        <f t="shared" si="5"/>
        <v>6</v>
      </c>
      <c r="G7" s="81">
        <v>3</v>
      </c>
      <c r="H7" s="81">
        <v>0</v>
      </c>
      <c r="I7" s="97">
        <v>99</v>
      </c>
      <c r="J7" s="97">
        <v>1</v>
      </c>
      <c r="K7" s="81">
        <f t="shared" si="0"/>
        <v>100</v>
      </c>
      <c r="L7" s="97">
        <v>97</v>
      </c>
      <c r="M7" s="97">
        <v>0</v>
      </c>
      <c r="N7" s="97">
        <v>3</v>
      </c>
      <c r="O7" s="200">
        <f t="shared" si="1"/>
        <v>0</v>
      </c>
      <c r="P7" s="211">
        <v>94353.671419741513</v>
      </c>
      <c r="Q7" s="212">
        <f t="shared" si="6"/>
        <v>105.9842171431149</v>
      </c>
      <c r="R7" s="10" t="str">
        <f t="shared" si="2"/>
        <v>OK</v>
      </c>
      <c r="S7" s="10">
        <v>93</v>
      </c>
      <c r="T7" s="10">
        <v>0</v>
      </c>
      <c r="U7" s="10" t="str">
        <f t="shared" si="7"/>
        <v>Ok</v>
      </c>
      <c r="V7" s="10" t="str">
        <f t="shared" si="8"/>
        <v>Ok</v>
      </c>
      <c r="W7" s="39"/>
      <c r="AD7" s="24"/>
    </row>
    <row r="8" spans="1:30" ht="19" customHeight="1" thickBot="1" x14ac:dyDescent="0.55000000000000004">
      <c r="A8" s="431"/>
      <c r="B8" s="364" t="s">
        <v>22</v>
      </c>
      <c r="C8" s="352" t="s">
        <v>109</v>
      </c>
      <c r="D8" s="308">
        <v>0</v>
      </c>
      <c r="E8" s="308">
        <v>0</v>
      </c>
      <c r="F8" s="308">
        <f t="shared" si="5"/>
        <v>0</v>
      </c>
      <c r="G8" s="81">
        <v>0</v>
      </c>
      <c r="H8" s="81">
        <v>0</v>
      </c>
      <c r="I8" s="344">
        <v>77</v>
      </c>
      <c r="J8" s="344">
        <v>296</v>
      </c>
      <c r="K8" s="81">
        <f t="shared" si="0"/>
        <v>373</v>
      </c>
      <c r="L8" s="344">
        <v>373</v>
      </c>
      <c r="M8" s="344">
        <v>0</v>
      </c>
      <c r="N8" s="344">
        <v>0</v>
      </c>
      <c r="O8" s="346">
        <f t="shared" si="1"/>
        <v>0</v>
      </c>
      <c r="P8" s="350">
        <v>342584.14810972248</v>
      </c>
      <c r="Q8" s="351">
        <f t="shared" si="6"/>
        <v>108.87835939231373</v>
      </c>
      <c r="R8" s="10" t="str">
        <f t="shared" si="2"/>
        <v>OK</v>
      </c>
      <c r="S8" s="10">
        <v>77</v>
      </c>
      <c r="T8" s="10">
        <v>0</v>
      </c>
      <c r="U8" s="10" t="str">
        <f t="shared" si="7"/>
        <v>Ok</v>
      </c>
      <c r="V8" s="10" t="str">
        <f t="shared" si="8"/>
        <v>Ok</v>
      </c>
      <c r="AD8" s="24"/>
    </row>
    <row r="9" spans="1:30" ht="19" customHeight="1" thickBot="1" x14ac:dyDescent="0.55000000000000004">
      <c r="A9" s="431"/>
      <c r="B9" s="362"/>
      <c r="C9" s="201" t="s">
        <v>117</v>
      </c>
      <c r="D9" s="308">
        <v>0</v>
      </c>
      <c r="E9" s="308">
        <v>0</v>
      </c>
      <c r="F9" s="308">
        <f t="shared" si="5"/>
        <v>0</v>
      </c>
      <c r="G9" s="81">
        <v>1</v>
      </c>
      <c r="H9" s="81">
        <v>0</v>
      </c>
      <c r="I9" s="70">
        <v>189</v>
      </c>
      <c r="J9" s="70">
        <v>18</v>
      </c>
      <c r="K9" s="81">
        <f t="shared" si="0"/>
        <v>207</v>
      </c>
      <c r="L9" s="70">
        <v>204</v>
      </c>
      <c r="M9" s="70">
        <v>3</v>
      </c>
      <c r="N9" s="70">
        <v>0</v>
      </c>
      <c r="O9" s="202">
        <f t="shared" ref="O9" si="11">M9/K9</f>
        <v>1.4492753623188406E-2</v>
      </c>
      <c r="P9" s="203">
        <v>188074.15671123541</v>
      </c>
      <c r="Q9" s="209">
        <f t="shared" ref="Q9" si="12">(K9/P9)*100000</f>
        <v>110.06296857564693</v>
      </c>
      <c r="R9" s="10" t="str">
        <f t="shared" si="2"/>
        <v>OK</v>
      </c>
      <c r="S9" s="10">
        <v>189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0" si="13">K9</f>
        <v>207</v>
      </c>
      <c r="AA9" s="24">
        <f t="shared" ref="AA9" si="14">Z9-Y9</f>
        <v>159</v>
      </c>
      <c r="AB9" s="24" t="str">
        <f t="shared" ref="AB9" si="15">IF(AA9&lt;&gt;F9,"Not OK","Ok")</f>
        <v>Not OK</v>
      </c>
      <c r="AD9" s="24"/>
    </row>
    <row r="10" spans="1:30" ht="19" customHeight="1" thickBot="1" x14ac:dyDescent="0.55000000000000004">
      <c r="A10" s="431"/>
      <c r="B10" s="362"/>
      <c r="C10" s="204" t="s">
        <v>114</v>
      </c>
      <c r="D10" s="308">
        <v>0</v>
      </c>
      <c r="E10" s="308">
        <v>0</v>
      </c>
      <c r="F10" s="308">
        <f t="shared" si="5"/>
        <v>0</v>
      </c>
      <c r="G10" s="81">
        <v>0</v>
      </c>
      <c r="H10" s="81">
        <v>0</v>
      </c>
      <c r="I10" s="70">
        <v>283</v>
      </c>
      <c r="J10" s="70">
        <v>478</v>
      </c>
      <c r="K10" s="81">
        <f t="shared" si="0"/>
        <v>761</v>
      </c>
      <c r="L10" s="70">
        <v>758</v>
      </c>
      <c r="M10" s="70">
        <v>3</v>
      </c>
      <c r="N10" s="70">
        <v>0</v>
      </c>
      <c r="O10" s="202">
        <f>M10/K10</f>
        <v>3.9421813403416554E-3</v>
      </c>
      <c r="P10" s="203">
        <v>98420.049258469153</v>
      </c>
      <c r="Q10" s="209">
        <f>(K10/P10)*100000</f>
        <v>773.21643885939739</v>
      </c>
      <c r="R10" s="10" t="str">
        <f t="shared" si="2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thickBot="1" x14ac:dyDescent="0.55000000000000004">
      <c r="A11" s="431"/>
      <c r="B11" s="362"/>
      <c r="C11" s="204" t="s">
        <v>97</v>
      </c>
      <c r="D11" s="308">
        <v>0</v>
      </c>
      <c r="E11" s="308">
        <v>0</v>
      </c>
      <c r="F11" s="308">
        <f t="shared" si="5"/>
        <v>0</v>
      </c>
      <c r="G11" s="81">
        <v>0</v>
      </c>
      <c r="H11" s="81">
        <v>0</v>
      </c>
      <c r="I11" s="70">
        <v>0</v>
      </c>
      <c r="J11" s="70">
        <v>29</v>
      </c>
      <c r="K11" s="81">
        <f t="shared" si="0"/>
        <v>29</v>
      </c>
      <c r="L11" s="70">
        <v>29</v>
      </c>
      <c r="M11" s="70">
        <v>0</v>
      </c>
      <c r="N11" s="70">
        <v>0</v>
      </c>
      <c r="O11" s="202">
        <f t="shared" ref="O11:O18" si="16">M11/K11</f>
        <v>0</v>
      </c>
      <c r="P11" s="203">
        <v>149898.26902074186</v>
      </c>
      <c r="Q11" s="209">
        <f t="shared" ref="Q11:Q43" si="17">(K11/P11)*100000</f>
        <v>19.346454224889808</v>
      </c>
      <c r="R11" s="10" t="str">
        <f t="shared" si="2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thickBot="1" x14ac:dyDescent="0.55000000000000004">
      <c r="A12" s="431"/>
      <c r="B12" s="362"/>
      <c r="C12" s="204" t="s">
        <v>121</v>
      </c>
      <c r="D12" s="308">
        <v>0</v>
      </c>
      <c r="E12" s="308">
        <v>0</v>
      </c>
      <c r="F12" s="308">
        <f t="shared" si="5"/>
        <v>0</v>
      </c>
      <c r="G12" s="81">
        <v>0</v>
      </c>
      <c r="H12" s="81">
        <v>0</v>
      </c>
      <c r="I12" s="70">
        <v>74</v>
      </c>
      <c r="J12" s="70">
        <v>289</v>
      </c>
      <c r="K12" s="81">
        <f t="shared" si="0"/>
        <v>363</v>
      </c>
      <c r="L12" s="70">
        <v>362</v>
      </c>
      <c r="M12" s="70">
        <v>1</v>
      </c>
      <c r="N12" s="70">
        <v>0</v>
      </c>
      <c r="O12" s="202">
        <f t="shared" si="16"/>
        <v>2.7548209366391185E-3</v>
      </c>
      <c r="P12" s="203">
        <v>105697.59164224498</v>
      </c>
      <c r="Q12" s="209">
        <f t="shared" si="17"/>
        <v>343.43261219105864</v>
      </c>
      <c r="R12" s="10" t="str">
        <f t="shared" si="2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thickBot="1" x14ac:dyDescent="0.55000000000000004">
      <c r="A13" s="431"/>
      <c r="B13" s="362"/>
      <c r="C13" s="360" t="s">
        <v>122</v>
      </c>
      <c r="D13" s="308">
        <v>0</v>
      </c>
      <c r="E13" s="308">
        <v>0</v>
      </c>
      <c r="F13" s="308">
        <f t="shared" si="5"/>
        <v>0</v>
      </c>
      <c r="G13" s="81">
        <v>0</v>
      </c>
      <c r="H13" s="81">
        <v>0</v>
      </c>
      <c r="I13" s="70">
        <v>17</v>
      </c>
      <c r="J13" s="70">
        <v>0</v>
      </c>
      <c r="K13" s="81">
        <f t="shared" si="0"/>
        <v>17</v>
      </c>
      <c r="L13" s="70">
        <v>17</v>
      </c>
      <c r="M13" s="70">
        <v>0</v>
      </c>
      <c r="N13" s="70">
        <v>0</v>
      </c>
      <c r="O13" s="202">
        <f t="shared" si="16"/>
        <v>0</v>
      </c>
      <c r="P13" s="203">
        <v>582465.4765337389</v>
      </c>
      <c r="Q13" s="209">
        <f t="shared" si="17"/>
        <v>2.9186279161414448</v>
      </c>
      <c r="R13" s="10" t="str">
        <f t="shared" si="2"/>
        <v>OK</v>
      </c>
      <c r="S13" s="10">
        <v>17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thickBot="1" x14ac:dyDescent="0.55000000000000004">
      <c r="A14" s="431"/>
      <c r="B14" s="362"/>
      <c r="C14" s="201" t="s">
        <v>78</v>
      </c>
      <c r="D14" s="308">
        <v>5</v>
      </c>
      <c r="E14" s="308">
        <v>0</v>
      </c>
      <c r="F14" s="308">
        <f t="shared" si="5"/>
        <v>5</v>
      </c>
      <c r="G14" s="81">
        <v>3</v>
      </c>
      <c r="H14" s="81">
        <v>0</v>
      </c>
      <c r="I14" s="70">
        <v>131</v>
      </c>
      <c r="J14" s="70">
        <v>8</v>
      </c>
      <c r="K14" s="81">
        <f t="shared" si="0"/>
        <v>139</v>
      </c>
      <c r="L14" s="70">
        <v>136</v>
      </c>
      <c r="M14" s="70">
        <v>0</v>
      </c>
      <c r="N14" s="70">
        <v>3</v>
      </c>
      <c r="O14" s="202">
        <f t="shared" si="16"/>
        <v>0</v>
      </c>
      <c r="P14" s="203">
        <v>523973.48002292763</v>
      </c>
      <c r="Q14" s="209">
        <f t="shared" si="17"/>
        <v>26.528060159441225</v>
      </c>
      <c r="R14" s="10" t="str">
        <f t="shared" si="2"/>
        <v>OK</v>
      </c>
      <c r="S14" s="10">
        <v>126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thickBot="1" x14ac:dyDescent="0.55000000000000004">
      <c r="A15" s="431"/>
      <c r="B15" s="362"/>
      <c r="C15" s="204" t="s">
        <v>128</v>
      </c>
      <c r="D15" s="308">
        <v>0</v>
      </c>
      <c r="E15" s="308">
        <v>0</v>
      </c>
      <c r="F15" s="308">
        <f t="shared" si="5"/>
        <v>0</v>
      </c>
      <c r="G15" s="81">
        <v>0</v>
      </c>
      <c r="H15" s="81">
        <v>0</v>
      </c>
      <c r="I15" s="70">
        <v>17</v>
      </c>
      <c r="J15" s="70">
        <v>2</v>
      </c>
      <c r="K15" s="81">
        <f t="shared" si="0"/>
        <v>19</v>
      </c>
      <c r="L15" s="70">
        <v>19</v>
      </c>
      <c r="M15" s="70">
        <v>0</v>
      </c>
      <c r="N15" s="70">
        <v>0</v>
      </c>
      <c r="O15" s="202">
        <f t="shared" si="16"/>
        <v>0</v>
      </c>
      <c r="P15" s="203">
        <v>253967.90029942515</v>
      </c>
      <c r="Q15" s="209">
        <f t="shared" si="17"/>
        <v>7.4812604181864035</v>
      </c>
      <c r="R15" s="10" t="str">
        <f t="shared" si="2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thickBot="1" x14ac:dyDescent="0.55000000000000004">
      <c r="A16" s="431"/>
      <c r="B16" s="362"/>
      <c r="C16" s="201" t="s">
        <v>81</v>
      </c>
      <c r="D16" s="308">
        <v>1</v>
      </c>
      <c r="E16" s="308">
        <v>0</v>
      </c>
      <c r="F16" s="308">
        <f t="shared" si="5"/>
        <v>1</v>
      </c>
      <c r="G16" s="81">
        <v>7</v>
      </c>
      <c r="H16" s="81">
        <v>0</v>
      </c>
      <c r="I16" s="70">
        <v>198</v>
      </c>
      <c r="J16" s="70">
        <v>34</v>
      </c>
      <c r="K16" s="81">
        <f t="shared" si="0"/>
        <v>232</v>
      </c>
      <c r="L16" s="70">
        <v>229</v>
      </c>
      <c r="M16" s="70">
        <v>0</v>
      </c>
      <c r="N16" s="70">
        <v>3</v>
      </c>
      <c r="O16" s="202">
        <f t="shared" si="16"/>
        <v>0</v>
      </c>
      <c r="P16" s="203">
        <v>86458.017080248916</v>
      </c>
      <c r="Q16" s="209">
        <f t="shared" si="17"/>
        <v>268.3383309435161</v>
      </c>
      <c r="R16" s="10" t="str">
        <f t="shared" si="2"/>
        <v>OK</v>
      </c>
      <c r="S16" s="10">
        <v>197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1:30" ht="19" customHeight="1" thickBot="1" x14ac:dyDescent="0.55000000000000004">
      <c r="A17" s="431"/>
      <c r="B17" s="365"/>
      <c r="C17" s="239" t="s">
        <v>104</v>
      </c>
      <c r="D17" s="308">
        <v>0</v>
      </c>
      <c r="E17" s="308">
        <v>0</v>
      </c>
      <c r="F17" s="308">
        <f t="shared" si="5"/>
        <v>0</v>
      </c>
      <c r="G17" s="81">
        <v>0</v>
      </c>
      <c r="H17" s="81">
        <v>0</v>
      </c>
      <c r="I17" s="70">
        <v>20</v>
      </c>
      <c r="J17" s="70">
        <v>61</v>
      </c>
      <c r="K17" s="81">
        <f t="shared" si="0"/>
        <v>81</v>
      </c>
      <c r="L17" s="70">
        <v>81</v>
      </c>
      <c r="M17" s="70">
        <v>0</v>
      </c>
      <c r="N17" s="70">
        <v>0</v>
      </c>
      <c r="O17" s="202">
        <f t="shared" ref="O17" si="18">M17/K17</f>
        <v>0</v>
      </c>
      <c r="P17" s="203">
        <v>145652.82069082581</v>
      </c>
      <c r="Q17" s="209">
        <f t="shared" ref="Q17" si="19">(K17/P17)*100000</f>
        <v>55.611693351230734</v>
      </c>
      <c r="R17" s="10" t="str">
        <f t="shared" si="2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1:30" ht="19" customHeight="1" thickBot="1" x14ac:dyDescent="0.55000000000000004">
      <c r="A18" s="431"/>
      <c r="B18" s="365"/>
      <c r="C18" s="343" t="s">
        <v>116</v>
      </c>
      <c r="D18" s="308">
        <v>6</v>
      </c>
      <c r="E18" s="308">
        <v>0</v>
      </c>
      <c r="F18" s="308">
        <f t="shared" si="5"/>
        <v>6</v>
      </c>
      <c r="G18" s="81">
        <v>8</v>
      </c>
      <c r="H18" s="81">
        <v>0</v>
      </c>
      <c r="I18" s="242">
        <v>28</v>
      </c>
      <c r="J18" s="242">
        <v>123</v>
      </c>
      <c r="K18" s="81">
        <f t="shared" si="0"/>
        <v>151</v>
      </c>
      <c r="L18" s="242">
        <v>151</v>
      </c>
      <c r="M18" s="242">
        <v>0</v>
      </c>
      <c r="N18" s="70">
        <v>0</v>
      </c>
      <c r="O18" s="309">
        <f t="shared" si="16"/>
        <v>0</v>
      </c>
      <c r="P18" s="316">
        <v>172943.23267577705</v>
      </c>
      <c r="Q18" s="317">
        <f t="shared" si="17"/>
        <v>87.311887064748689</v>
      </c>
      <c r="R18" s="10" t="str">
        <f t="shared" si="2"/>
        <v>OK</v>
      </c>
      <c r="S18" s="10">
        <v>22</v>
      </c>
      <c r="T18" s="10">
        <v>0</v>
      </c>
      <c r="U18" s="10" t="str">
        <f t="shared" si="7"/>
        <v>Ok</v>
      </c>
      <c r="V18" s="10" t="str">
        <f t="shared" si="8"/>
        <v>Ok</v>
      </c>
      <c r="X18" s="10"/>
      <c r="AD18" s="24"/>
    </row>
    <row r="19" spans="1:30" ht="19" customHeight="1" thickBot="1" x14ac:dyDescent="0.55000000000000004">
      <c r="A19" s="431"/>
      <c r="B19" s="370" t="s">
        <v>33</v>
      </c>
      <c r="C19" s="93" t="s">
        <v>70</v>
      </c>
      <c r="D19" s="308">
        <v>6</v>
      </c>
      <c r="E19" s="308">
        <v>0</v>
      </c>
      <c r="F19" s="308">
        <f t="shared" si="5"/>
        <v>6</v>
      </c>
      <c r="G19" s="81">
        <v>7</v>
      </c>
      <c r="H19" s="81">
        <v>0</v>
      </c>
      <c r="I19" s="81">
        <v>760</v>
      </c>
      <c r="J19" s="81">
        <v>328</v>
      </c>
      <c r="K19" s="81">
        <f t="shared" si="0"/>
        <v>1088</v>
      </c>
      <c r="L19" s="81">
        <v>1081</v>
      </c>
      <c r="M19" s="81">
        <v>1</v>
      </c>
      <c r="N19" s="81">
        <v>6</v>
      </c>
      <c r="O19" s="206">
        <f t="shared" ref="O19:O42" si="20">M19/K19</f>
        <v>9.1911764705882352E-4</v>
      </c>
      <c r="P19" s="207">
        <v>516704.9271270897</v>
      </c>
      <c r="Q19" s="208">
        <f t="shared" si="17"/>
        <v>210.56505229190381</v>
      </c>
      <c r="R19" s="10" t="str">
        <f t="shared" si="2"/>
        <v>OK</v>
      </c>
      <c r="S19" s="10">
        <v>754</v>
      </c>
      <c r="T19" s="10">
        <v>1</v>
      </c>
      <c r="U19" s="10" t="str">
        <f t="shared" si="7"/>
        <v>Ok</v>
      </c>
      <c r="V19" s="10" t="str">
        <f t="shared" si="8"/>
        <v>Ok</v>
      </c>
      <c r="AD19" s="24"/>
    </row>
    <row r="20" spans="1:30" ht="19" customHeight="1" thickBot="1" x14ac:dyDescent="0.55000000000000004">
      <c r="A20" s="431"/>
      <c r="B20" s="371"/>
      <c r="C20" s="235" t="s">
        <v>127</v>
      </c>
      <c r="D20" s="308">
        <v>0</v>
      </c>
      <c r="E20" s="308">
        <v>0</v>
      </c>
      <c r="F20" s="308">
        <f t="shared" si="5"/>
        <v>0</v>
      </c>
      <c r="G20" s="81">
        <v>0</v>
      </c>
      <c r="H20" s="81">
        <v>0</v>
      </c>
      <c r="I20" s="70">
        <v>248</v>
      </c>
      <c r="J20" s="70">
        <v>19</v>
      </c>
      <c r="K20" s="81">
        <f t="shared" si="0"/>
        <v>267</v>
      </c>
      <c r="L20" s="70">
        <v>267</v>
      </c>
      <c r="M20" s="70">
        <v>0</v>
      </c>
      <c r="N20" s="70">
        <v>0</v>
      </c>
      <c r="O20" s="202">
        <f t="shared" si="20"/>
        <v>0</v>
      </c>
      <c r="P20" s="203">
        <v>495778.75929512957</v>
      </c>
      <c r="Q20" s="209">
        <f t="shared" si="17"/>
        <v>53.854667025187936</v>
      </c>
      <c r="R20" s="10" t="str">
        <f t="shared" si="2"/>
        <v>OK</v>
      </c>
      <c r="S20" s="10">
        <v>248</v>
      </c>
      <c r="T20" s="10">
        <v>0</v>
      </c>
      <c r="U20" s="10" t="str">
        <f t="shared" si="7"/>
        <v>Ok</v>
      </c>
      <c r="V20" s="10" t="str">
        <f t="shared" si="8"/>
        <v>Ok</v>
      </c>
      <c r="AD20" s="24"/>
    </row>
    <row r="21" spans="1:30" ht="19" customHeight="1" thickBot="1" x14ac:dyDescent="0.55000000000000004">
      <c r="A21" s="431"/>
      <c r="B21" s="371"/>
      <c r="C21" s="95" t="s">
        <v>74</v>
      </c>
      <c r="D21" s="308">
        <v>2</v>
      </c>
      <c r="E21" s="308">
        <v>0</v>
      </c>
      <c r="F21" s="308">
        <f t="shared" si="5"/>
        <v>2</v>
      </c>
      <c r="G21" s="81">
        <v>2</v>
      </c>
      <c r="H21" s="81">
        <v>0</v>
      </c>
      <c r="I21" s="70">
        <v>212</v>
      </c>
      <c r="J21" s="70">
        <v>0</v>
      </c>
      <c r="K21" s="81">
        <f t="shared" si="0"/>
        <v>212</v>
      </c>
      <c r="L21" s="70">
        <v>208</v>
      </c>
      <c r="M21" s="70">
        <v>0</v>
      </c>
      <c r="N21" s="70">
        <v>4</v>
      </c>
      <c r="O21" s="202">
        <f t="shared" si="20"/>
        <v>0</v>
      </c>
      <c r="P21" s="203">
        <v>425021.8104728043</v>
      </c>
      <c r="Q21" s="209">
        <f t="shared" si="17"/>
        <v>49.879793172064794</v>
      </c>
      <c r="R21" s="10" t="str">
        <f t="shared" si="2"/>
        <v>OK</v>
      </c>
      <c r="S21" s="10">
        <v>210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1:30" ht="21" customHeight="1" thickBot="1" x14ac:dyDescent="0.55000000000000004">
      <c r="A22" s="431"/>
      <c r="B22" s="372"/>
      <c r="C22" s="235" t="s">
        <v>126</v>
      </c>
      <c r="D22" s="308">
        <v>0</v>
      </c>
      <c r="E22" s="308">
        <v>0</v>
      </c>
      <c r="F22" s="308">
        <f t="shared" si="5"/>
        <v>0</v>
      </c>
      <c r="G22" s="81">
        <v>0</v>
      </c>
      <c r="H22" s="81">
        <v>0</v>
      </c>
      <c r="I22" s="97">
        <v>336</v>
      </c>
      <c r="J22" s="97">
        <v>61</v>
      </c>
      <c r="K22" s="81">
        <f t="shared" si="0"/>
        <v>397</v>
      </c>
      <c r="L22" s="97">
        <v>397</v>
      </c>
      <c r="M22" s="97">
        <v>0</v>
      </c>
      <c r="N22" s="97">
        <v>0</v>
      </c>
      <c r="O22" s="200">
        <f t="shared" si="20"/>
        <v>0</v>
      </c>
      <c r="P22" s="211">
        <v>261887.52247528784</v>
      </c>
      <c r="Q22" s="212">
        <f t="shared" si="17"/>
        <v>151.59179645050162</v>
      </c>
      <c r="R22" s="10" t="str">
        <f t="shared" si="2"/>
        <v>OK</v>
      </c>
      <c r="S22" s="10">
        <v>336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1:30" ht="19" customHeight="1" thickBot="1" x14ac:dyDescent="0.55000000000000004">
      <c r="A23" s="431"/>
      <c r="B23" s="373" t="s">
        <v>39</v>
      </c>
      <c r="C23" s="90" t="s">
        <v>69</v>
      </c>
      <c r="D23" s="308">
        <v>0</v>
      </c>
      <c r="E23" s="308">
        <v>0</v>
      </c>
      <c r="F23" s="308">
        <f t="shared" si="5"/>
        <v>0</v>
      </c>
      <c r="G23" s="81">
        <v>0</v>
      </c>
      <c r="H23" s="81">
        <v>0</v>
      </c>
      <c r="I23" s="344">
        <v>388</v>
      </c>
      <c r="J23" s="344">
        <v>236</v>
      </c>
      <c r="K23" s="81">
        <f t="shared" si="0"/>
        <v>624</v>
      </c>
      <c r="L23" s="344">
        <v>623</v>
      </c>
      <c r="M23" s="344">
        <v>1</v>
      </c>
      <c r="N23" s="344">
        <v>0</v>
      </c>
      <c r="O23" s="346">
        <f t="shared" ref="O23:O29" si="21">M23/K23</f>
        <v>1.6025641025641025E-3</v>
      </c>
      <c r="P23" s="350">
        <v>342007.76203903509</v>
      </c>
      <c r="Q23" s="351">
        <f t="shared" si="17"/>
        <v>182.45199941654533</v>
      </c>
      <c r="R23" s="10" t="str">
        <f t="shared" si="2"/>
        <v>OK</v>
      </c>
      <c r="S23" s="10">
        <v>388</v>
      </c>
      <c r="T23" s="10">
        <v>1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9" customHeight="1" thickBot="1" x14ac:dyDescent="0.55000000000000004">
      <c r="A24" s="431"/>
      <c r="B24" s="374"/>
      <c r="C24" s="201" t="s">
        <v>75</v>
      </c>
      <c r="D24" s="308">
        <v>0</v>
      </c>
      <c r="E24" s="308">
        <v>0</v>
      </c>
      <c r="F24" s="308">
        <f t="shared" si="5"/>
        <v>0</v>
      </c>
      <c r="G24" s="81">
        <v>0</v>
      </c>
      <c r="H24" s="81">
        <v>0</v>
      </c>
      <c r="I24" s="70">
        <v>280</v>
      </c>
      <c r="J24" s="70">
        <v>124</v>
      </c>
      <c r="K24" s="81">
        <f t="shared" si="0"/>
        <v>404</v>
      </c>
      <c r="L24" s="70">
        <v>404</v>
      </c>
      <c r="M24" s="70">
        <v>0</v>
      </c>
      <c r="N24" s="70">
        <v>0</v>
      </c>
      <c r="O24" s="202">
        <f t="shared" si="21"/>
        <v>0</v>
      </c>
      <c r="P24" s="203">
        <v>371741.61071145313</v>
      </c>
      <c r="Q24" s="209">
        <f t="shared" ref="Q24" si="22">(K24/P24)*100000</f>
        <v>108.6776374661985</v>
      </c>
      <c r="R24" s="10" t="str">
        <f t="shared" si="2"/>
        <v>OK</v>
      </c>
      <c r="S24" s="10">
        <v>280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thickBot="1" x14ac:dyDescent="0.55000000000000004">
      <c r="A25" s="431"/>
      <c r="B25" s="374"/>
      <c r="C25" s="239" t="s">
        <v>113</v>
      </c>
      <c r="D25" s="308">
        <v>0</v>
      </c>
      <c r="E25" s="308">
        <v>0</v>
      </c>
      <c r="F25" s="308">
        <f t="shared" si="5"/>
        <v>0</v>
      </c>
      <c r="G25" s="81">
        <v>0</v>
      </c>
      <c r="H25" s="81">
        <v>0</v>
      </c>
      <c r="I25" s="70">
        <v>89</v>
      </c>
      <c r="J25" s="70">
        <v>29</v>
      </c>
      <c r="K25" s="81">
        <f t="shared" si="0"/>
        <v>118</v>
      </c>
      <c r="L25" s="70">
        <v>118</v>
      </c>
      <c r="M25" s="70">
        <v>0</v>
      </c>
      <c r="N25" s="70">
        <v>0</v>
      </c>
      <c r="O25" s="202">
        <f t="shared" si="21"/>
        <v>0</v>
      </c>
      <c r="P25" s="203">
        <v>215852.42876214883</v>
      </c>
      <c r="Q25" s="209">
        <f t="shared" si="17"/>
        <v>54.666978118659976</v>
      </c>
      <c r="R25" s="10" t="str">
        <f t="shared" si="2"/>
        <v>OK</v>
      </c>
      <c r="S25" s="10">
        <v>89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1:30" ht="19" customHeight="1" thickBot="1" x14ac:dyDescent="0.55000000000000004">
      <c r="A26" s="431"/>
      <c r="B26" s="374"/>
      <c r="C26" s="201" t="s">
        <v>95</v>
      </c>
      <c r="D26" s="308">
        <v>0</v>
      </c>
      <c r="E26" s="308">
        <v>0</v>
      </c>
      <c r="F26" s="308">
        <f t="shared" si="5"/>
        <v>0</v>
      </c>
      <c r="G26" s="81">
        <v>0</v>
      </c>
      <c r="H26" s="81">
        <v>0</v>
      </c>
      <c r="I26" s="70">
        <v>250</v>
      </c>
      <c r="J26" s="70">
        <v>137</v>
      </c>
      <c r="K26" s="81">
        <f t="shared" si="0"/>
        <v>387</v>
      </c>
      <c r="L26" s="70">
        <v>387</v>
      </c>
      <c r="M26" s="70">
        <v>0</v>
      </c>
      <c r="N26" s="70">
        <v>0</v>
      </c>
      <c r="O26" s="202">
        <f t="shared" si="21"/>
        <v>0</v>
      </c>
      <c r="P26" s="203">
        <v>195729.21838740172</v>
      </c>
      <c r="Q26" s="209">
        <f t="shared" si="17"/>
        <v>197.72214040829661</v>
      </c>
      <c r="R26" s="10" t="str">
        <f t="shared" si="2"/>
        <v>OK</v>
      </c>
      <c r="S26" s="10">
        <v>250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1:30" ht="19" customHeight="1" thickBot="1" x14ac:dyDescent="0.55000000000000004">
      <c r="A27" s="431"/>
      <c r="B27" s="374"/>
      <c r="C27" s="201" t="s">
        <v>99</v>
      </c>
      <c r="D27" s="308">
        <v>0</v>
      </c>
      <c r="E27" s="308">
        <v>0</v>
      </c>
      <c r="F27" s="308">
        <f t="shared" si="5"/>
        <v>0</v>
      </c>
      <c r="G27" s="81">
        <v>0</v>
      </c>
      <c r="H27" s="81">
        <v>0</v>
      </c>
      <c r="I27" s="70">
        <v>281</v>
      </c>
      <c r="J27" s="70">
        <v>87</v>
      </c>
      <c r="K27" s="81">
        <f t="shared" si="0"/>
        <v>368</v>
      </c>
      <c r="L27" s="70">
        <v>368</v>
      </c>
      <c r="M27" s="70">
        <v>0</v>
      </c>
      <c r="N27" s="70">
        <v>0</v>
      </c>
      <c r="O27" s="202">
        <f t="shared" ref="O27:O28" si="23">M27/K27</f>
        <v>0</v>
      </c>
      <c r="P27" s="203">
        <v>301237.28610864433</v>
      </c>
      <c r="Q27" s="209">
        <f t="shared" ref="Q27:Q28" si="24">(K27/P27)*100000</f>
        <v>122.1628320829039</v>
      </c>
      <c r="R27" s="10" t="str">
        <f t="shared" si="2"/>
        <v>OK</v>
      </c>
      <c r="S27" s="10">
        <v>281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1:30" ht="19" customHeight="1" thickBot="1" x14ac:dyDescent="0.55000000000000004">
      <c r="A28" s="431"/>
      <c r="B28" s="375"/>
      <c r="C28" s="283" t="s">
        <v>105</v>
      </c>
      <c r="D28" s="308">
        <v>2</v>
      </c>
      <c r="E28" s="308">
        <v>0</v>
      </c>
      <c r="F28" s="308">
        <f t="shared" si="5"/>
        <v>2</v>
      </c>
      <c r="G28" s="81">
        <v>0</v>
      </c>
      <c r="H28" s="81">
        <v>0</v>
      </c>
      <c r="I28" s="242">
        <v>77</v>
      </c>
      <c r="J28" s="242">
        <v>19</v>
      </c>
      <c r="K28" s="81">
        <f t="shared" si="0"/>
        <v>96</v>
      </c>
      <c r="L28" s="242">
        <v>94</v>
      </c>
      <c r="M28" s="242">
        <v>0</v>
      </c>
      <c r="N28" s="242">
        <v>2</v>
      </c>
      <c r="O28" s="202">
        <f t="shared" si="23"/>
        <v>0</v>
      </c>
      <c r="P28" s="316">
        <v>106705.0824880022</v>
      </c>
      <c r="Q28" s="209">
        <f t="shared" si="24"/>
        <v>89.967598320158871</v>
      </c>
      <c r="R28" s="10" t="str">
        <f t="shared" si="2"/>
        <v>OK</v>
      </c>
      <c r="S28" s="10">
        <v>75</v>
      </c>
      <c r="T28" s="10">
        <v>0</v>
      </c>
      <c r="X28" s="10"/>
      <c r="AD28" s="24"/>
    </row>
    <row r="29" spans="1:30" ht="19" customHeight="1" thickBot="1" x14ac:dyDescent="0.55000000000000004">
      <c r="A29" s="431"/>
      <c r="B29" s="375"/>
      <c r="C29" s="283" t="s">
        <v>119</v>
      </c>
      <c r="D29" s="308">
        <v>0</v>
      </c>
      <c r="E29" s="308">
        <v>6</v>
      </c>
      <c r="F29" s="308">
        <f t="shared" si="5"/>
        <v>6</v>
      </c>
      <c r="G29" s="81">
        <v>12</v>
      </c>
      <c r="H29" s="81">
        <v>0</v>
      </c>
      <c r="I29" s="242">
        <v>60</v>
      </c>
      <c r="J29" s="242">
        <v>21</v>
      </c>
      <c r="K29" s="81">
        <f t="shared" si="0"/>
        <v>81</v>
      </c>
      <c r="L29" s="242">
        <v>79</v>
      </c>
      <c r="M29" s="242">
        <v>0</v>
      </c>
      <c r="N29" s="242">
        <v>2</v>
      </c>
      <c r="O29" s="309">
        <f t="shared" si="21"/>
        <v>0</v>
      </c>
      <c r="P29" s="316">
        <v>260046.32509759156</v>
      </c>
      <c r="Q29" s="317">
        <f t="shared" si="17"/>
        <v>31.148296354352208</v>
      </c>
      <c r="R29" s="10" t="str">
        <f t="shared" si="2"/>
        <v>OK</v>
      </c>
      <c r="S29" s="10">
        <v>60</v>
      </c>
      <c r="T29" s="10">
        <v>0</v>
      </c>
      <c r="U29" s="10" t="str">
        <f t="shared" si="7"/>
        <v>Ok</v>
      </c>
      <c r="V29" s="10" t="str">
        <f t="shared" si="8"/>
        <v>Ok</v>
      </c>
      <c r="X29" s="10"/>
      <c r="AD29" s="24"/>
    </row>
    <row r="30" spans="1:30" ht="19" customHeight="1" thickBot="1" x14ac:dyDescent="0.55000000000000004">
      <c r="A30" s="431"/>
      <c r="B30" s="361" t="s">
        <v>53</v>
      </c>
      <c r="C30" s="175" t="s">
        <v>66</v>
      </c>
      <c r="D30" s="308">
        <v>8</v>
      </c>
      <c r="E30" s="308">
        <v>0</v>
      </c>
      <c r="F30" s="308">
        <f t="shared" si="5"/>
        <v>8</v>
      </c>
      <c r="G30" s="81">
        <v>10</v>
      </c>
      <c r="H30" s="81">
        <v>0</v>
      </c>
      <c r="I30" s="81">
        <v>2334</v>
      </c>
      <c r="J30" s="81">
        <v>155</v>
      </c>
      <c r="K30" s="81">
        <f t="shared" si="0"/>
        <v>2489</v>
      </c>
      <c r="L30" s="81">
        <v>2476</v>
      </c>
      <c r="M30" s="81">
        <v>3</v>
      </c>
      <c r="N30" s="81">
        <v>10</v>
      </c>
      <c r="O30" s="206">
        <f t="shared" si="20"/>
        <v>1.2053033346725592E-3</v>
      </c>
      <c r="P30" s="207">
        <v>1020952.7356870017</v>
      </c>
      <c r="Q30" s="208">
        <f t="shared" si="17"/>
        <v>243.79189290532096</v>
      </c>
      <c r="R30" s="10" t="str">
        <f t="shared" si="2"/>
        <v>OK</v>
      </c>
      <c r="S30" s="10">
        <v>2326</v>
      </c>
      <c r="T30" s="10">
        <v>3</v>
      </c>
      <c r="U30" s="10" t="str">
        <f t="shared" si="7"/>
        <v>Ok</v>
      </c>
      <c r="V30" s="10" t="str">
        <f t="shared" si="8"/>
        <v>Ok</v>
      </c>
      <c r="X30" s="10"/>
      <c r="Y30" s="24">
        <v>1598</v>
      </c>
      <c r="Z30" s="24">
        <f t="shared" si="13"/>
        <v>2489</v>
      </c>
      <c r="AA30" s="24">
        <f t="shared" ref="AA30" si="25">Z30-Y30</f>
        <v>891</v>
      </c>
      <c r="AB30" s="24" t="str">
        <f t="shared" ref="AB30:AB47" si="26">IF(AA30&lt;&gt;F30,"Not OK","Ok")</f>
        <v>Not OK</v>
      </c>
      <c r="AD30" s="24"/>
    </row>
    <row r="31" spans="1:30" ht="19" customHeight="1" thickBot="1" x14ac:dyDescent="0.55000000000000004">
      <c r="A31" s="431"/>
      <c r="B31" s="362"/>
      <c r="C31" s="201" t="s">
        <v>76</v>
      </c>
      <c r="D31" s="308">
        <v>2</v>
      </c>
      <c r="E31" s="308">
        <v>0</v>
      </c>
      <c r="F31" s="308">
        <f t="shared" si="5"/>
        <v>2</v>
      </c>
      <c r="G31" s="81">
        <v>0</v>
      </c>
      <c r="H31" s="81">
        <v>0</v>
      </c>
      <c r="I31" s="71">
        <v>429</v>
      </c>
      <c r="J31" s="71">
        <v>0</v>
      </c>
      <c r="K31" s="81">
        <f t="shared" si="0"/>
        <v>429</v>
      </c>
      <c r="L31" s="71">
        <v>427</v>
      </c>
      <c r="M31" s="71">
        <v>0</v>
      </c>
      <c r="N31" s="70">
        <v>2</v>
      </c>
      <c r="O31" s="202">
        <f t="shared" si="20"/>
        <v>0</v>
      </c>
      <c r="P31" s="205">
        <v>469537.67557841213</v>
      </c>
      <c r="Q31" s="210">
        <f t="shared" si="17"/>
        <v>91.366470107329562</v>
      </c>
      <c r="R31" s="10" t="str">
        <f t="shared" si="2"/>
        <v>OK</v>
      </c>
      <c r="S31" s="10">
        <v>427</v>
      </c>
      <c r="T31" s="10">
        <v>0</v>
      </c>
      <c r="U31" s="10" t="str">
        <f t="shared" si="7"/>
        <v>Ok</v>
      </c>
      <c r="V31" s="10" t="str">
        <f t="shared" si="8"/>
        <v>Ok</v>
      </c>
      <c r="X31" s="10"/>
      <c r="AD31" s="24"/>
    </row>
    <row r="32" spans="1:30" ht="19" customHeight="1" thickBot="1" x14ac:dyDescent="0.55000000000000004">
      <c r="A32" s="431"/>
      <c r="B32" s="362"/>
      <c r="C32" s="239" t="s">
        <v>112</v>
      </c>
      <c r="D32" s="308">
        <v>0</v>
      </c>
      <c r="E32" s="308">
        <v>0</v>
      </c>
      <c r="F32" s="308">
        <f t="shared" si="5"/>
        <v>0</v>
      </c>
      <c r="G32" s="81">
        <v>0</v>
      </c>
      <c r="H32" s="81">
        <v>0</v>
      </c>
      <c r="I32" s="71">
        <v>34</v>
      </c>
      <c r="J32" s="71">
        <v>0</v>
      </c>
      <c r="K32" s="81">
        <f t="shared" si="0"/>
        <v>34</v>
      </c>
      <c r="L32" s="71">
        <v>34</v>
      </c>
      <c r="M32" s="71">
        <v>0</v>
      </c>
      <c r="N32" s="70">
        <v>0</v>
      </c>
      <c r="O32" s="202">
        <f t="shared" si="20"/>
        <v>0</v>
      </c>
      <c r="P32" s="205">
        <v>265250.258077587</v>
      </c>
      <c r="Q32" s="210">
        <f t="shared" si="17"/>
        <v>12.818083664240898</v>
      </c>
      <c r="R32" s="10" t="str">
        <f t="shared" si="2"/>
        <v>OK</v>
      </c>
      <c r="S32" s="10">
        <v>34</v>
      </c>
      <c r="T32" s="10">
        <v>0</v>
      </c>
      <c r="U32" s="10" t="str">
        <f t="shared" si="7"/>
        <v>Ok</v>
      </c>
      <c r="V32" s="10" t="str">
        <f t="shared" si="8"/>
        <v>Ok</v>
      </c>
      <c r="X32" s="10"/>
      <c r="AD32" s="24"/>
    </row>
    <row r="33" spans="1:30" ht="19" customHeight="1" thickBot="1" x14ac:dyDescent="0.55000000000000004">
      <c r="A33" s="431"/>
      <c r="B33" s="362"/>
      <c r="C33" s="201" t="s">
        <v>77</v>
      </c>
      <c r="D33" s="308">
        <v>0</v>
      </c>
      <c r="E33" s="308">
        <v>0</v>
      </c>
      <c r="F33" s="308">
        <f t="shared" si="5"/>
        <v>0</v>
      </c>
      <c r="G33" s="81">
        <v>4</v>
      </c>
      <c r="H33" s="81">
        <v>0</v>
      </c>
      <c r="I33" s="71">
        <v>336</v>
      </c>
      <c r="J33" s="71">
        <v>66</v>
      </c>
      <c r="K33" s="81">
        <f t="shared" si="0"/>
        <v>402</v>
      </c>
      <c r="L33" s="71">
        <v>393</v>
      </c>
      <c r="M33" s="71">
        <v>9</v>
      </c>
      <c r="N33" s="70">
        <v>0</v>
      </c>
      <c r="O33" s="202">
        <f t="shared" si="20"/>
        <v>2.2388059701492536E-2</v>
      </c>
      <c r="P33" s="205">
        <v>248010.56044110621</v>
      </c>
      <c r="Q33" s="210">
        <f t="shared" si="17"/>
        <v>162.08987201392213</v>
      </c>
      <c r="R33" s="10" t="str">
        <f t="shared" si="2"/>
        <v>OK</v>
      </c>
      <c r="S33" s="10">
        <v>336</v>
      </c>
      <c r="T33" s="10">
        <v>9</v>
      </c>
      <c r="U33" s="10" t="str">
        <f t="shared" si="7"/>
        <v>Ok</v>
      </c>
      <c r="V33" s="10" t="str">
        <f t="shared" si="8"/>
        <v>Ok</v>
      </c>
      <c r="X33" s="10"/>
      <c r="AD33" s="24"/>
    </row>
    <row r="34" spans="1:30" ht="19" customHeight="1" thickBot="1" x14ac:dyDescent="0.55000000000000004">
      <c r="A34" s="431"/>
      <c r="B34" s="362"/>
      <c r="C34" s="201" t="s">
        <v>96</v>
      </c>
      <c r="D34" s="308">
        <v>0</v>
      </c>
      <c r="E34" s="308">
        <v>0</v>
      </c>
      <c r="F34" s="308">
        <f t="shared" si="5"/>
        <v>0</v>
      </c>
      <c r="G34" s="81">
        <v>0</v>
      </c>
      <c r="H34" s="81">
        <v>0</v>
      </c>
      <c r="I34" s="71">
        <v>213</v>
      </c>
      <c r="J34" s="71">
        <v>0</v>
      </c>
      <c r="K34" s="81">
        <f t="shared" si="0"/>
        <v>213</v>
      </c>
      <c r="L34" s="71">
        <v>213</v>
      </c>
      <c r="M34" s="71">
        <v>0</v>
      </c>
      <c r="N34" s="70">
        <v>0</v>
      </c>
      <c r="O34" s="202">
        <f t="shared" si="20"/>
        <v>0</v>
      </c>
      <c r="P34" s="205">
        <v>174025.86075197981</v>
      </c>
      <c r="Q34" s="210">
        <f t="shared" si="17"/>
        <v>122.3956020557001</v>
      </c>
      <c r="R34" s="10" t="str">
        <f t="shared" si="2"/>
        <v>OK</v>
      </c>
      <c r="S34" s="10">
        <v>213</v>
      </c>
      <c r="T34" s="10">
        <v>0</v>
      </c>
      <c r="U34" s="10" t="str">
        <f t="shared" si="7"/>
        <v>Ok</v>
      </c>
      <c r="V34" s="10" t="str">
        <f t="shared" si="8"/>
        <v>Ok</v>
      </c>
      <c r="X34" s="10"/>
      <c r="AD34" s="24"/>
    </row>
    <row r="35" spans="1:30" ht="19" customHeight="1" thickBot="1" x14ac:dyDescent="0.55000000000000004">
      <c r="A35" s="431"/>
      <c r="B35" s="363"/>
      <c r="C35" s="115" t="s">
        <v>107</v>
      </c>
      <c r="D35" s="308">
        <v>15</v>
      </c>
      <c r="E35" s="308">
        <v>0</v>
      </c>
      <c r="F35" s="308">
        <f t="shared" si="5"/>
        <v>15</v>
      </c>
      <c r="G35" s="81">
        <v>23</v>
      </c>
      <c r="H35" s="81">
        <v>0</v>
      </c>
      <c r="I35" s="221">
        <v>237</v>
      </c>
      <c r="J35" s="221">
        <v>0</v>
      </c>
      <c r="K35" s="81">
        <f t="shared" si="0"/>
        <v>237</v>
      </c>
      <c r="L35" s="221">
        <v>229</v>
      </c>
      <c r="M35" s="221">
        <v>0</v>
      </c>
      <c r="N35" s="97">
        <v>8</v>
      </c>
      <c r="O35" s="200">
        <f t="shared" si="20"/>
        <v>0</v>
      </c>
      <c r="P35" s="222">
        <v>276882.53196513921</v>
      </c>
      <c r="Q35" s="223">
        <f t="shared" si="17"/>
        <v>85.59586562500786</v>
      </c>
      <c r="R35" s="10" t="str">
        <f t="shared" si="2"/>
        <v>OK</v>
      </c>
      <c r="S35" s="10">
        <v>222</v>
      </c>
      <c r="T35" s="10">
        <v>0</v>
      </c>
      <c r="U35" s="10" t="str">
        <f t="shared" si="7"/>
        <v>Ok</v>
      </c>
      <c r="V35" s="10" t="str">
        <f t="shared" si="8"/>
        <v>Ok</v>
      </c>
      <c r="X35" s="10"/>
      <c r="AD35" s="24"/>
    </row>
    <row r="36" spans="1:30" ht="19" customHeight="1" thickBot="1" x14ac:dyDescent="0.55000000000000004">
      <c r="A36" s="431"/>
      <c r="B36" s="364" t="s">
        <v>23</v>
      </c>
      <c r="C36" s="90" t="s">
        <v>79</v>
      </c>
      <c r="D36" s="308">
        <v>0</v>
      </c>
      <c r="E36" s="308">
        <v>0</v>
      </c>
      <c r="F36" s="308">
        <f t="shared" si="5"/>
        <v>0</v>
      </c>
      <c r="G36" s="81">
        <v>0</v>
      </c>
      <c r="H36" s="81">
        <v>0</v>
      </c>
      <c r="I36" s="345">
        <v>369</v>
      </c>
      <c r="J36" s="345">
        <v>238</v>
      </c>
      <c r="K36" s="81">
        <f t="shared" si="0"/>
        <v>607</v>
      </c>
      <c r="L36" s="345">
        <v>606</v>
      </c>
      <c r="M36" s="345">
        <v>1</v>
      </c>
      <c r="N36" s="344">
        <v>0</v>
      </c>
      <c r="O36" s="346">
        <f t="shared" si="20"/>
        <v>1.6474464579901153E-3</v>
      </c>
      <c r="P36" s="347">
        <v>116330.83416912338</v>
      </c>
      <c r="Q36" s="348">
        <f t="shared" si="17"/>
        <v>521.78771375225847</v>
      </c>
      <c r="R36" s="10" t="str">
        <f t="shared" si="2"/>
        <v>OK</v>
      </c>
      <c r="S36" s="10">
        <v>369</v>
      </c>
      <c r="T36" s="10">
        <v>1</v>
      </c>
      <c r="U36" s="10" t="str">
        <f t="shared" si="7"/>
        <v>Ok</v>
      </c>
      <c r="V36" s="10" t="str">
        <f t="shared" si="8"/>
        <v>Ok</v>
      </c>
      <c r="X36" s="10"/>
      <c r="AD36" s="24"/>
    </row>
    <row r="37" spans="1:30" ht="19" customHeight="1" thickBot="1" x14ac:dyDescent="0.55000000000000004">
      <c r="A37" s="431"/>
      <c r="B37" s="362"/>
      <c r="C37" s="201" t="s">
        <v>89</v>
      </c>
      <c r="D37" s="308">
        <v>0</v>
      </c>
      <c r="E37" s="308">
        <v>0</v>
      </c>
      <c r="F37" s="308">
        <f t="shared" si="5"/>
        <v>0</v>
      </c>
      <c r="G37" s="81">
        <v>0</v>
      </c>
      <c r="H37" s="81">
        <v>0</v>
      </c>
      <c r="I37" s="71">
        <v>355</v>
      </c>
      <c r="J37" s="71">
        <v>68</v>
      </c>
      <c r="K37" s="81">
        <f t="shared" si="0"/>
        <v>423</v>
      </c>
      <c r="L37" s="71">
        <v>422</v>
      </c>
      <c r="M37" s="71">
        <v>1</v>
      </c>
      <c r="N37" s="70">
        <v>0</v>
      </c>
      <c r="O37" s="202">
        <f t="shared" si="20"/>
        <v>2.3640661938534278E-3</v>
      </c>
      <c r="P37" s="205">
        <v>195456.27773091197</v>
      </c>
      <c r="Q37" s="210">
        <f t="shared" si="17"/>
        <v>216.41668659133651</v>
      </c>
      <c r="R37" s="10" t="str">
        <f t="shared" si="2"/>
        <v>OK</v>
      </c>
      <c r="S37" s="10">
        <v>355</v>
      </c>
      <c r="T37" s="10">
        <v>1</v>
      </c>
      <c r="U37" s="10" t="str">
        <f t="shared" si="7"/>
        <v>Ok</v>
      </c>
      <c r="V37" s="10" t="str">
        <f t="shared" si="8"/>
        <v>Ok</v>
      </c>
      <c r="X37" s="10"/>
      <c r="AD37" s="24"/>
    </row>
    <row r="38" spans="1:30" ht="19" customHeight="1" thickBot="1" x14ac:dyDescent="0.55000000000000004">
      <c r="A38" s="431"/>
      <c r="B38" s="362"/>
      <c r="C38" s="201" t="s">
        <v>106</v>
      </c>
      <c r="D38" s="308">
        <v>0</v>
      </c>
      <c r="E38" s="308">
        <v>1</v>
      </c>
      <c r="F38" s="308">
        <f t="shared" si="5"/>
        <v>1</v>
      </c>
      <c r="G38" s="81">
        <v>1</v>
      </c>
      <c r="H38" s="81">
        <v>0</v>
      </c>
      <c r="I38" s="71">
        <v>74</v>
      </c>
      <c r="J38" s="71">
        <v>15</v>
      </c>
      <c r="K38" s="81">
        <f t="shared" si="0"/>
        <v>89</v>
      </c>
      <c r="L38" s="71">
        <v>89</v>
      </c>
      <c r="M38" s="71">
        <v>0</v>
      </c>
      <c r="N38" s="70">
        <v>0</v>
      </c>
      <c r="O38" s="202">
        <f t="shared" si="20"/>
        <v>0</v>
      </c>
      <c r="P38" s="205">
        <v>72013.155784048577</v>
      </c>
      <c r="Q38" s="210">
        <f t="shared" si="17"/>
        <v>123.58852911111295</v>
      </c>
      <c r="R38" s="10" t="str">
        <f t="shared" si="2"/>
        <v>OK</v>
      </c>
      <c r="S38" s="10">
        <v>74</v>
      </c>
      <c r="T38" s="10">
        <v>0</v>
      </c>
      <c r="U38" s="10" t="str">
        <f t="shared" si="7"/>
        <v>Ok</v>
      </c>
      <c r="V38" s="10" t="str">
        <f t="shared" si="8"/>
        <v>Ok</v>
      </c>
      <c r="X38" s="10"/>
      <c r="AD38" s="24"/>
    </row>
    <row r="39" spans="1:30" ht="19" customHeight="1" thickBot="1" x14ac:dyDescent="0.55000000000000004">
      <c r="A39" s="431"/>
      <c r="B39" s="362"/>
      <c r="C39" s="201" t="s">
        <v>110</v>
      </c>
      <c r="D39" s="308">
        <v>0</v>
      </c>
      <c r="E39" s="308">
        <v>0</v>
      </c>
      <c r="F39" s="308">
        <f t="shared" si="5"/>
        <v>0</v>
      </c>
      <c r="G39" s="81">
        <v>0</v>
      </c>
      <c r="H39" s="81">
        <v>0</v>
      </c>
      <c r="I39" s="71">
        <v>6</v>
      </c>
      <c r="J39" s="71">
        <v>8</v>
      </c>
      <c r="K39" s="81">
        <f t="shared" si="0"/>
        <v>14</v>
      </c>
      <c r="L39" s="71">
        <v>14</v>
      </c>
      <c r="M39" s="71">
        <v>0</v>
      </c>
      <c r="N39" s="70">
        <v>0</v>
      </c>
      <c r="O39" s="202">
        <f t="shared" si="20"/>
        <v>0</v>
      </c>
      <c r="P39" s="205">
        <v>46610.125789435391</v>
      </c>
      <c r="Q39" s="210">
        <f t="shared" si="17"/>
        <v>30.036391798739203</v>
      </c>
      <c r="R39" s="10" t="str">
        <f t="shared" si="2"/>
        <v>OK</v>
      </c>
      <c r="S39" s="10">
        <v>6</v>
      </c>
      <c r="T39" s="10">
        <v>0</v>
      </c>
      <c r="U39" s="10" t="str">
        <f t="shared" si="7"/>
        <v>Ok</v>
      </c>
      <c r="V39" s="10" t="str">
        <f t="shared" si="8"/>
        <v>Ok</v>
      </c>
      <c r="X39" s="10"/>
      <c r="AD39" s="24"/>
    </row>
    <row r="40" spans="1:30" ht="19" customHeight="1" thickBot="1" x14ac:dyDescent="0.55000000000000004">
      <c r="A40" s="431"/>
      <c r="B40" s="362"/>
      <c r="C40" s="201" t="s">
        <v>115</v>
      </c>
      <c r="D40" s="308">
        <v>1</v>
      </c>
      <c r="E40" s="308">
        <v>0</v>
      </c>
      <c r="F40" s="308">
        <f t="shared" si="5"/>
        <v>1</v>
      </c>
      <c r="G40" s="81">
        <v>0</v>
      </c>
      <c r="H40" s="81">
        <v>0</v>
      </c>
      <c r="I40" s="71">
        <v>36</v>
      </c>
      <c r="J40" s="71">
        <v>19</v>
      </c>
      <c r="K40" s="81">
        <f t="shared" si="0"/>
        <v>55</v>
      </c>
      <c r="L40" s="71">
        <v>52</v>
      </c>
      <c r="M40" s="71">
        <v>0</v>
      </c>
      <c r="N40" s="70">
        <v>3</v>
      </c>
      <c r="O40" s="202">
        <f t="shared" si="20"/>
        <v>0</v>
      </c>
      <c r="P40" s="205">
        <v>101576.05359503486</v>
      </c>
      <c r="Q40" s="210">
        <f t="shared" si="17"/>
        <v>54.146620245038207</v>
      </c>
      <c r="R40" s="10" t="str">
        <f t="shared" si="2"/>
        <v>OK</v>
      </c>
      <c r="S40" s="10">
        <v>35</v>
      </c>
      <c r="T40" s="10">
        <v>0</v>
      </c>
      <c r="U40" s="10" t="str">
        <f t="shared" si="7"/>
        <v>Ok</v>
      </c>
      <c r="V40" s="10" t="str">
        <f t="shared" si="8"/>
        <v>Ok</v>
      </c>
      <c r="X40" s="10"/>
      <c r="AD40" s="24"/>
    </row>
    <row r="41" spans="1:30" ht="19" customHeight="1" thickBot="1" x14ac:dyDescent="0.55000000000000004">
      <c r="A41" s="431"/>
      <c r="B41" s="365"/>
      <c r="C41" s="283" t="s">
        <v>125</v>
      </c>
      <c r="D41" s="308">
        <v>1</v>
      </c>
      <c r="E41" s="308">
        <v>1</v>
      </c>
      <c r="F41" s="308">
        <f t="shared" si="5"/>
        <v>2</v>
      </c>
      <c r="G41" s="81">
        <v>2</v>
      </c>
      <c r="H41" s="81">
        <v>0</v>
      </c>
      <c r="I41" s="340">
        <v>10</v>
      </c>
      <c r="J41" s="340">
        <v>75</v>
      </c>
      <c r="K41" s="81">
        <f t="shared" si="0"/>
        <v>85</v>
      </c>
      <c r="L41" s="340">
        <v>84</v>
      </c>
      <c r="M41" s="340">
        <v>0</v>
      </c>
      <c r="N41" s="242">
        <v>1</v>
      </c>
      <c r="O41" s="309">
        <f t="shared" si="20"/>
        <v>0</v>
      </c>
      <c r="P41" s="205">
        <v>344446.59661328059</v>
      </c>
      <c r="Q41" s="210">
        <f t="shared" ref="Q41" si="27">(K41/P41)*100000</f>
        <v>24.677265165558239</v>
      </c>
      <c r="R41" s="10" t="str">
        <f t="shared" si="2"/>
        <v>OK</v>
      </c>
      <c r="S41" s="10">
        <v>9</v>
      </c>
      <c r="T41" s="10">
        <v>0</v>
      </c>
      <c r="X41" s="10"/>
      <c r="AD41" s="24"/>
    </row>
    <row r="42" spans="1:30" ht="19" customHeight="1" thickBot="1" x14ac:dyDescent="0.55000000000000004">
      <c r="A42" s="431"/>
      <c r="B42" s="365"/>
      <c r="C42" s="318" t="s">
        <v>98</v>
      </c>
      <c r="D42" s="308">
        <v>0</v>
      </c>
      <c r="E42" s="308">
        <v>0</v>
      </c>
      <c r="F42" s="308">
        <f t="shared" si="5"/>
        <v>0</v>
      </c>
      <c r="G42" s="81">
        <v>0</v>
      </c>
      <c r="H42" s="81">
        <v>0</v>
      </c>
      <c r="I42" s="340">
        <v>1</v>
      </c>
      <c r="J42" s="340">
        <v>5</v>
      </c>
      <c r="K42" s="81">
        <f t="shared" si="0"/>
        <v>6</v>
      </c>
      <c r="L42" s="340">
        <v>6</v>
      </c>
      <c r="M42" s="340">
        <v>0</v>
      </c>
      <c r="N42" s="242">
        <v>0</v>
      </c>
      <c r="O42" s="309">
        <f t="shared" si="20"/>
        <v>0</v>
      </c>
      <c r="P42" s="341">
        <v>217763.58413614001</v>
      </c>
      <c r="Q42" s="342">
        <f t="shared" si="17"/>
        <v>2.7552816159789875</v>
      </c>
      <c r="R42" s="10" t="str">
        <f t="shared" si="2"/>
        <v>OK</v>
      </c>
      <c r="S42" s="10">
        <v>1</v>
      </c>
      <c r="T42" s="10">
        <v>0</v>
      </c>
      <c r="U42" s="10" t="str">
        <f t="shared" si="7"/>
        <v>Ok</v>
      </c>
      <c r="V42" s="10" t="str">
        <f t="shared" si="8"/>
        <v>Ok</v>
      </c>
      <c r="X42" s="10"/>
      <c r="AD42" s="24"/>
    </row>
    <row r="43" spans="1:30" ht="19" customHeight="1" thickBot="1" x14ac:dyDescent="0.55000000000000004">
      <c r="A43" s="431"/>
      <c r="B43" s="361" t="s">
        <v>29</v>
      </c>
      <c r="C43" s="175" t="s">
        <v>102</v>
      </c>
      <c r="D43" s="308">
        <v>6</v>
      </c>
      <c r="E43" s="308">
        <v>2</v>
      </c>
      <c r="F43" s="308">
        <f t="shared" si="5"/>
        <v>8</v>
      </c>
      <c r="G43" s="81">
        <v>11</v>
      </c>
      <c r="H43" s="81">
        <v>0</v>
      </c>
      <c r="I43" s="218">
        <v>105</v>
      </c>
      <c r="J43" s="218">
        <v>32</v>
      </c>
      <c r="K43" s="81">
        <f t="shared" si="0"/>
        <v>137</v>
      </c>
      <c r="L43" s="218">
        <v>129</v>
      </c>
      <c r="M43" s="218">
        <v>3</v>
      </c>
      <c r="N43" s="81">
        <v>5</v>
      </c>
      <c r="O43" s="206">
        <f t="shared" ref="O43:O46" si="28">M43/K43</f>
        <v>2.1897810218978103E-2</v>
      </c>
      <c r="P43" s="219">
        <v>116603.80734837931</v>
      </c>
      <c r="Q43" s="220">
        <f t="shared" si="17"/>
        <v>117.49187536448326</v>
      </c>
      <c r="R43" s="10" t="str">
        <f t="shared" si="2"/>
        <v>OK</v>
      </c>
      <c r="S43" s="10">
        <v>103</v>
      </c>
      <c r="T43" s="10">
        <v>3</v>
      </c>
      <c r="U43" s="10" t="str">
        <f t="shared" si="7"/>
        <v>Ok</v>
      </c>
      <c r="V43" s="10" t="str">
        <f t="shared" si="8"/>
        <v>Ok</v>
      </c>
      <c r="X43" s="10"/>
      <c r="AD43" s="24"/>
    </row>
    <row r="44" spans="1:30" ht="19" customHeight="1" thickBot="1" x14ac:dyDescent="0.55000000000000004">
      <c r="A44" s="431"/>
      <c r="B44" s="362"/>
      <c r="C44" s="201" t="s">
        <v>101</v>
      </c>
      <c r="D44" s="308">
        <v>0</v>
      </c>
      <c r="E44" s="308">
        <v>0</v>
      </c>
      <c r="F44" s="308">
        <f t="shared" si="5"/>
        <v>0</v>
      </c>
      <c r="G44" s="81">
        <v>0</v>
      </c>
      <c r="H44" s="81">
        <v>0</v>
      </c>
      <c r="I44" s="71">
        <v>1</v>
      </c>
      <c r="J44" s="71">
        <v>0</v>
      </c>
      <c r="K44" s="81">
        <f t="shared" si="0"/>
        <v>1</v>
      </c>
      <c r="L44" s="71">
        <v>1</v>
      </c>
      <c r="M44" s="71">
        <v>0</v>
      </c>
      <c r="N44" s="70">
        <v>0</v>
      </c>
      <c r="O44" s="202">
        <f t="shared" si="28"/>
        <v>0</v>
      </c>
      <c r="P44" s="205">
        <v>138715.4519827622</v>
      </c>
      <c r="Q44" s="210">
        <f t="shared" ref="Q44:Q46" si="29">(K44/P44)*100000</f>
        <v>0.72090022106857088</v>
      </c>
      <c r="R44" s="10" t="str">
        <f t="shared" si="2"/>
        <v>OK</v>
      </c>
      <c r="S44" s="10">
        <v>1</v>
      </c>
      <c r="T44" s="10">
        <v>0</v>
      </c>
      <c r="U44" s="10" t="str">
        <f t="shared" si="7"/>
        <v>Ok</v>
      </c>
      <c r="V44" s="10" t="str">
        <f t="shared" si="8"/>
        <v>Ok</v>
      </c>
      <c r="X44" s="10"/>
      <c r="AD44" s="24"/>
    </row>
    <row r="45" spans="1:30" ht="19" customHeight="1" thickBot="1" x14ac:dyDescent="0.55000000000000004">
      <c r="A45" s="431"/>
      <c r="B45" s="362"/>
      <c r="C45" s="201" t="s">
        <v>111</v>
      </c>
      <c r="D45" s="308">
        <v>0</v>
      </c>
      <c r="E45" s="308">
        <v>0</v>
      </c>
      <c r="F45" s="308">
        <f t="shared" si="5"/>
        <v>0</v>
      </c>
      <c r="G45" s="81">
        <v>0</v>
      </c>
      <c r="H45" s="81">
        <v>0</v>
      </c>
      <c r="I45" s="71">
        <v>2</v>
      </c>
      <c r="J45" s="71">
        <v>0</v>
      </c>
      <c r="K45" s="81">
        <f t="shared" si="0"/>
        <v>2</v>
      </c>
      <c r="L45" s="71">
        <v>2</v>
      </c>
      <c r="M45" s="71">
        <v>0</v>
      </c>
      <c r="N45" s="70">
        <v>0</v>
      </c>
      <c r="O45" s="202">
        <f t="shared" si="28"/>
        <v>0</v>
      </c>
      <c r="P45" s="205">
        <v>64209.935716887107</v>
      </c>
      <c r="Q45" s="210">
        <f t="shared" si="29"/>
        <v>3.1147827476706276</v>
      </c>
      <c r="R45" s="10" t="str">
        <f t="shared" si="2"/>
        <v>OK</v>
      </c>
      <c r="S45" s="10">
        <v>2</v>
      </c>
      <c r="T45" s="10">
        <v>0</v>
      </c>
      <c r="U45" s="10" t="str">
        <f t="shared" si="7"/>
        <v>Ok</v>
      </c>
      <c r="V45" s="10" t="str">
        <f t="shared" si="8"/>
        <v>Ok</v>
      </c>
      <c r="X45" s="10"/>
      <c r="AD45" s="24"/>
    </row>
    <row r="46" spans="1:30" ht="19" customHeight="1" thickBot="1" x14ac:dyDescent="0.55000000000000004">
      <c r="A46" s="431"/>
      <c r="B46" s="363"/>
      <c r="C46" s="115" t="s">
        <v>103</v>
      </c>
      <c r="D46" s="308">
        <v>0</v>
      </c>
      <c r="E46" s="308">
        <v>0</v>
      </c>
      <c r="F46" s="308">
        <f t="shared" si="5"/>
        <v>0</v>
      </c>
      <c r="G46" s="81">
        <v>0</v>
      </c>
      <c r="H46" s="81">
        <v>0</v>
      </c>
      <c r="I46" s="221">
        <v>14</v>
      </c>
      <c r="J46" s="221">
        <v>27</v>
      </c>
      <c r="K46" s="81">
        <f t="shared" si="0"/>
        <v>41</v>
      </c>
      <c r="L46" s="221">
        <v>41</v>
      </c>
      <c r="M46" s="221">
        <v>0</v>
      </c>
      <c r="N46" s="97">
        <v>0</v>
      </c>
      <c r="O46" s="200">
        <f t="shared" si="28"/>
        <v>0</v>
      </c>
      <c r="P46" s="222">
        <v>518856.33563500224</v>
      </c>
      <c r="Q46" s="223">
        <f t="shared" si="29"/>
        <v>7.9019946725372749</v>
      </c>
      <c r="R46" s="10" t="str">
        <f t="shared" si="2"/>
        <v>OK</v>
      </c>
      <c r="S46" s="10">
        <v>14</v>
      </c>
      <c r="T46" s="10">
        <v>0</v>
      </c>
      <c r="U46" s="10" t="str">
        <f t="shared" si="7"/>
        <v>Ok</v>
      </c>
      <c r="V46" s="10" t="str">
        <f t="shared" si="8"/>
        <v>Ok</v>
      </c>
      <c r="X46" s="10"/>
      <c r="AD46" s="24"/>
    </row>
    <row r="47" spans="1:30" ht="15.7" thickBot="1" x14ac:dyDescent="0.55000000000000004">
      <c r="A47" s="431"/>
      <c r="B47" s="213"/>
      <c r="C47" s="214" t="s">
        <v>11</v>
      </c>
      <c r="D47" s="349">
        <f>SUM(D4:D46)</f>
        <v>63</v>
      </c>
      <c r="E47" s="349">
        <f t="shared" ref="E47:N47" si="30">SUM(E4:E46)</f>
        <v>10</v>
      </c>
      <c r="F47" s="349">
        <f t="shared" si="30"/>
        <v>73</v>
      </c>
      <c r="G47" s="349">
        <f t="shared" si="30"/>
        <v>96</v>
      </c>
      <c r="H47" s="349">
        <f t="shared" si="30"/>
        <v>0</v>
      </c>
      <c r="I47" s="349">
        <f t="shared" si="30"/>
        <v>8945</v>
      </c>
      <c r="J47" s="349">
        <f t="shared" si="30"/>
        <v>3108</v>
      </c>
      <c r="K47" s="349">
        <f t="shared" si="30"/>
        <v>12053</v>
      </c>
      <c r="L47" s="349">
        <f t="shared" si="30"/>
        <v>11962</v>
      </c>
      <c r="M47" s="349">
        <f t="shared" si="30"/>
        <v>27</v>
      </c>
      <c r="N47" s="349">
        <f t="shared" si="30"/>
        <v>64</v>
      </c>
      <c r="O47" s="215">
        <f>M47/K47</f>
        <v>2.2401061976271468E-3</v>
      </c>
      <c r="P47" s="216">
        <v>33244414</v>
      </c>
      <c r="Q47" s="217">
        <f>(K47/P47)*100000</f>
        <v>36.255715020273783</v>
      </c>
      <c r="R47" s="10" t="str">
        <f t="shared" si="2"/>
        <v>OK</v>
      </c>
      <c r="S47" s="10">
        <v>8886</v>
      </c>
      <c r="T47" s="10">
        <v>27</v>
      </c>
      <c r="U47" s="10" t="str">
        <f t="shared" si="7"/>
        <v>Ok</v>
      </c>
      <c r="V47" s="10" t="str">
        <f t="shared" si="8"/>
        <v>Ok</v>
      </c>
      <c r="Y47" s="24">
        <f>SUM(Y8:Y30)</f>
        <v>1646</v>
      </c>
      <c r="Z47" s="24">
        <f>SUM(Z8:Z30)</f>
        <v>2696</v>
      </c>
      <c r="AA47" s="24">
        <f>SUM(AA8:AA30)</f>
        <v>1050</v>
      </c>
      <c r="AB47" s="24" t="str">
        <f t="shared" si="26"/>
        <v>Not OK</v>
      </c>
    </row>
    <row r="49" spans="2:8" ht="15.35" x14ac:dyDescent="0.5">
      <c r="B49" s="11"/>
      <c r="C49" s="172"/>
      <c r="G49" s="12"/>
      <c r="H49" s="13"/>
    </row>
    <row r="50" spans="2:8" ht="15.35" x14ac:dyDescent="0.5">
      <c r="F50" s="13"/>
      <c r="G50" s="12"/>
    </row>
    <row r="51" spans="2:8" ht="15.35" x14ac:dyDescent="0.5">
      <c r="G51" s="12"/>
    </row>
    <row r="52" spans="2:8" ht="15.35" x14ac:dyDescent="0.5">
      <c r="G52" s="12"/>
    </row>
    <row r="53" spans="2:8" ht="15.35" x14ac:dyDescent="0.5">
      <c r="G53" s="12"/>
    </row>
    <row r="54" spans="2:8" ht="15.35" x14ac:dyDescent="0.5">
      <c r="G54" s="12"/>
    </row>
    <row r="55" spans="2:8" ht="15.35" x14ac:dyDescent="0.5">
      <c r="G55" s="12"/>
    </row>
    <row r="56" spans="2:8" ht="15.35" x14ac:dyDescent="0.5">
      <c r="G56" s="12"/>
    </row>
    <row r="57" spans="2:8" ht="15.35" x14ac:dyDescent="0.5">
      <c r="G57" s="12"/>
    </row>
    <row r="58" spans="2:8" ht="15.35" x14ac:dyDescent="0.5">
      <c r="G58" s="12"/>
    </row>
    <row r="59" spans="2:8" ht="15.35" x14ac:dyDescent="0.5">
      <c r="G59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3:B46"/>
    <mergeCell ref="B36:B42"/>
    <mergeCell ref="B2:B3"/>
    <mergeCell ref="C2:C3"/>
    <mergeCell ref="D2:H2"/>
    <mergeCell ref="B19:B22"/>
    <mergeCell ref="B8:B18"/>
    <mergeCell ref="B4:B7"/>
    <mergeCell ref="B23:B29"/>
    <mergeCell ref="B30:B35"/>
  </mergeCells>
  <phoneticPr fontId="7" type="noConversion"/>
  <conditionalFormatting sqref="R4:R47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47 W8:W9 W10:X18 W19:W22 W23:X46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47 U48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8"/>
  <sheetViews>
    <sheetView zoomScaleNormal="100" workbookViewId="0">
      <pane xSplit="3" ySplit="2" topLeftCell="D33" activePane="bottomRight" state="frozen"/>
      <selection pane="topRight" activeCell="D1" sqref="D1"/>
      <selection pane="bottomLeft" activeCell="A6" sqref="A6"/>
      <selection pane="bottomRight" activeCell="F3" sqref="F3:F45"/>
    </sheetView>
  </sheetViews>
  <sheetFormatPr defaultRowHeight="14.35" x14ac:dyDescent="0.5"/>
  <cols>
    <col min="2" max="2" width="15.8203125" customWidth="1"/>
    <col min="3" max="3" width="17.46875" customWidth="1"/>
    <col min="4" max="4" width="12.703125" customWidth="1"/>
    <col min="5" max="17" width="13" customWidth="1"/>
    <col min="21" max="22" width="8.703125" style="10"/>
  </cols>
  <sheetData>
    <row r="1" spans="2:19" ht="17.25" customHeight="1" x14ac:dyDescent="0.5">
      <c r="D1" s="381" t="s">
        <v>40</v>
      </c>
      <c r="E1" s="382"/>
      <c r="F1" s="382"/>
      <c r="G1" s="382"/>
      <c r="H1" s="382"/>
      <c r="I1" s="382"/>
      <c r="J1" s="382"/>
      <c r="K1" s="383" t="s">
        <v>38</v>
      </c>
      <c r="L1" s="382"/>
      <c r="M1" s="382"/>
      <c r="N1" s="382"/>
      <c r="O1" s="382"/>
      <c r="P1" s="382"/>
      <c r="Q1" s="382"/>
      <c r="R1" s="388" t="s">
        <v>54</v>
      </c>
      <c r="S1" s="379" t="s">
        <v>55</v>
      </c>
    </row>
    <row r="2" spans="2:19" ht="23.25" customHeight="1" thickBot="1" x14ac:dyDescent="0.55000000000000004">
      <c r="B2" s="21" t="s">
        <v>41</v>
      </c>
      <c r="C2" s="82" t="s">
        <v>30</v>
      </c>
      <c r="D2" s="176">
        <v>45341</v>
      </c>
      <c r="E2" s="176">
        <v>45342</v>
      </c>
      <c r="F2" s="176">
        <v>45343</v>
      </c>
      <c r="G2" s="176">
        <v>45344</v>
      </c>
      <c r="H2" s="176">
        <v>45345</v>
      </c>
      <c r="I2" s="176">
        <v>45346</v>
      </c>
      <c r="J2" s="176">
        <v>45347</v>
      </c>
      <c r="K2" s="176">
        <v>45341</v>
      </c>
      <c r="L2" s="176">
        <v>45342</v>
      </c>
      <c r="M2" s="176">
        <v>45343</v>
      </c>
      <c r="N2" s="176">
        <v>45344</v>
      </c>
      <c r="O2" s="176">
        <v>45345</v>
      </c>
      <c r="P2" s="176">
        <v>45346</v>
      </c>
      <c r="Q2" s="176">
        <v>45347</v>
      </c>
      <c r="R2" s="389"/>
      <c r="S2" s="380"/>
    </row>
    <row r="3" spans="2:19" ht="23.25" customHeight="1" thickBot="1" x14ac:dyDescent="0.55000000000000004">
      <c r="B3" s="392" t="s">
        <v>21</v>
      </c>
      <c r="C3" s="181" t="s">
        <v>91</v>
      </c>
      <c r="D3" s="178">
        <v>0</v>
      </c>
      <c r="E3" s="178">
        <v>0</v>
      </c>
      <c r="F3" s="178">
        <v>2</v>
      </c>
      <c r="G3" s="178">
        <v>0</v>
      </c>
      <c r="H3" s="178">
        <v>0</v>
      </c>
      <c r="I3" s="178">
        <v>0</v>
      </c>
      <c r="J3" s="178">
        <v>0</v>
      </c>
      <c r="K3" s="177">
        <v>0</v>
      </c>
      <c r="L3" s="178">
        <v>0</v>
      </c>
      <c r="M3" s="178">
        <v>0</v>
      </c>
      <c r="N3" s="178">
        <v>0</v>
      </c>
      <c r="O3" s="178">
        <v>0</v>
      </c>
      <c r="P3" s="178">
        <v>0</v>
      </c>
      <c r="Q3" s="179">
        <v>0</v>
      </c>
      <c r="R3" s="260">
        <f t="shared" ref="R3:R45" si="0">SUM(D3:J3)</f>
        <v>2</v>
      </c>
      <c r="S3" s="261">
        <f t="shared" ref="S3:S45" si="1">SUM(K3:Q3)</f>
        <v>0</v>
      </c>
    </row>
    <row r="4" spans="2:19" ht="23.25" customHeight="1" thickBot="1" x14ac:dyDescent="0.55000000000000004">
      <c r="B4" s="387"/>
      <c r="C4" s="359" t="s">
        <v>94</v>
      </c>
      <c r="D4" s="178">
        <v>0</v>
      </c>
      <c r="E4" s="178">
        <v>0</v>
      </c>
      <c r="F4" s="178">
        <v>0</v>
      </c>
      <c r="G4" s="178">
        <v>0</v>
      </c>
      <c r="H4" s="178">
        <v>0</v>
      </c>
      <c r="I4" s="178">
        <v>0</v>
      </c>
      <c r="J4" s="178">
        <v>0</v>
      </c>
      <c r="K4" s="262">
        <v>0</v>
      </c>
      <c r="L4" s="253">
        <v>0</v>
      </c>
      <c r="M4" s="253">
        <v>0</v>
      </c>
      <c r="N4" s="253">
        <v>0</v>
      </c>
      <c r="O4" s="253">
        <v>0</v>
      </c>
      <c r="P4" s="253">
        <v>0</v>
      </c>
      <c r="Q4" s="263">
        <v>0</v>
      </c>
      <c r="R4" s="285">
        <f t="shared" si="0"/>
        <v>0</v>
      </c>
      <c r="S4" s="286">
        <f t="shared" si="1"/>
        <v>0</v>
      </c>
    </row>
    <row r="5" spans="2:19" ht="23.25" customHeight="1" thickBot="1" x14ac:dyDescent="0.55000000000000004">
      <c r="B5" s="387"/>
      <c r="C5" s="198" t="s">
        <v>118</v>
      </c>
      <c r="D5" s="178">
        <v>5</v>
      </c>
      <c r="E5" s="178">
        <v>5</v>
      </c>
      <c r="F5" s="178">
        <v>0</v>
      </c>
      <c r="G5" s="178">
        <v>0</v>
      </c>
      <c r="H5" s="178">
        <v>0</v>
      </c>
      <c r="I5" s="178">
        <v>0</v>
      </c>
      <c r="J5" s="178">
        <v>0</v>
      </c>
      <c r="K5" s="262">
        <v>0</v>
      </c>
      <c r="L5" s="253">
        <v>0</v>
      </c>
      <c r="M5" s="253">
        <v>0</v>
      </c>
      <c r="N5" s="253">
        <v>0</v>
      </c>
      <c r="O5" s="253">
        <v>0</v>
      </c>
      <c r="P5" s="253">
        <v>0</v>
      </c>
      <c r="Q5" s="263">
        <v>0</v>
      </c>
      <c r="R5" s="285">
        <f t="shared" ref="R5" si="2">SUM(D5:J5)</f>
        <v>10</v>
      </c>
      <c r="S5" s="286">
        <f t="shared" ref="S5" si="3">SUM(K5:Q5)</f>
        <v>0</v>
      </c>
    </row>
    <row r="6" spans="2:19" ht="23.25" customHeight="1" thickBot="1" x14ac:dyDescent="0.55000000000000004">
      <c r="B6" s="387"/>
      <c r="C6" s="264" t="s">
        <v>92</v>
      </c>
      <c r="D6" s="178">
        <v>0</v>
      </c>
      <c r="E6" s="178">
        <v>0</v>
      </c>
      <c r="F6" s="178">
        <v>6</v>
      </c>
      <c r="G6" s="178">
        <v>0</v>
      </c>
      <c r="H6" s="178">
        <v>0</v>
      </c>
      <c r="I6" s="178">
        <v>0</v>
      </c>
      <c r="J6" s="178">
        <v>0</v>
      </c>
      <c r="K6" s="266">
        <v>0</v>
      </c>
      <c r="L6" s="265">
        <v>0</v>
      </c>
      <c r="M6" s="265">
        <v>0</v>
      </c>
      <c r="N6" s="265">
        <v>0</v>
      </c>
      <c r="O6" s="265">
        <v>0</v>
      </c>
      <c r="P6" s="265">
        <v>0</v>
      </c>
      <c r="Q6" s="267">
        <v>0</v>
      </c>
      <c r="R6" s="287">
        <f t="shared" si="0"/>
        <v>6</v>
      </c>
      <c r="S6" s="288">
        <f t="shared" si="1"/>
        <v>0</v>
      </c>
    </row>
    <row r="7" spans="2:19" ht="23.25" customHeight="1" thickTop="1" thickBot="1" x14ac:dyDescent="0.55000000000000004">
      <c r="B7" s="390" t="s">
        <v>22</v>
      </c>
      <c r="C7" s="326" t="s">
        <v>109</v>
      </c>
      <c r="D7" s="178">
        <v>0</v>
      </c>
      <c r="E7" s="178">
        <v>0</v>
      </c>
      <c r="F7" s="178">
        <v>0</v>
      </c>
      <c r="G7" s="178">
        <v>0</v>
      </c>
      <c r="H7" s="178">
        <v>0</v>
      </c>
      <c r="I7" s="178">
        <v>0</v>
      </c>
      <c r="J7" s="178">
        <v>0</v>
      </c>
      <c r="K7" s="274">
        <v>0</v>
      </c>
      <c r="L7" s="275">
        <v>0</v>
      </c>
      <c r="M7" s="275">
        <v>0</v>
      </c>
      <c r="N7" s="275">
        <v>0</v>
      </c>
      <c r="O7" s="275">
        <v>0</v>
      </c>
      <c r="P7" s="275">
        <v>0</v>
      </c>
      <c r="Q7" s="275">
        <v>0</v>
      </c>
      <c r="R7" s="289">
        <f t="shared" si="0"/>
        <v>0</v>
      </c>
      <c r="S7" s="290">
        <f t="shared" si="1"/>
        <v>0</v>
      </c>
    </row>
    <row r="8" spans="2:19" ht="23.25" customHeight="1" thickBot="1" x14ac:dyDescent="0.55000000000000004">
      <c r="B8" s="387"/>
      <c r="C8" s="83" t="s">
        <v>117</v>
      </c>
      <c r="D8" s="178">
        <v>0</v>
      </c>
      <c r="E8" s="178">
        <v>1</v>
      </c>
      <c r="F8" s="178">
        <v>0</v>
      </c>
      <c r="G8" s="178">
        <v>0</v>
      </c>
      <c r="H8" s="178">
        <v>0</v>
      </c>
      <c r="I8" s="178">
        <v>0</v>
      </c>
      <c r="J8" s="178">
        <v>0</v>
      </c>
      <c r="K8" s="254">
        <v>0</v>
      </c>
      <c r="L8" s="255">
        <v>0</v>
      </c>
      <c r="M8" s="255">
        <v>0</v>
      </c>
      <c r="N8" s="255">
        <v>0</v>
      </c>
      <c r="O8" s="255">
        <v>0</v>
      </c>
      <c r="P8" s="255">
        <v>0</v>
      </c>
      <c r="Q8" s="255">
        <v>0</v>
      </c>
      <c r="R8" s="285">
        <f t="shared" si="0"/>
        <v>1</v>
      </c>
      <c r="S8" s="286">
        <f t="shared" si="1"/>
        <v>0</v>
      </c>
    </row>
    <row r="9" spans="2:19" ht="23.25" customHeight="1" thickBot="1" x14ac:dyDescent="0.55000000000000004">
      <c r="B9" s="387"/>
      <c r="C9" s="327" t="s">
        <v>114</v>
      </c>
      <c r="D9" s="178">
        <v>0</v>
      </c>
      <c r="E9" s="178">
        <v>0</v>
      </c>
      <c r="F9" s="178">
        <v>0</v>
      </c>
      <c r="G9" s="178">
        <v>0</v>
      </c>
      <c r="H9" s="178">
        <v>0</v>
      </c>
      <c r="I9" s="178">
        <v>0</v>
      </c>
      <c r="J9" s="178">
        <v>0</v>
      </c>
      <c r="K9" s="254">
        <v>0</v>
      </c>
      <c r="L9" s="255">
        <v>0</v>
      </c>
      <c r="M9" s="255">
        <v>0</v>
      </c>
      <c r="N9" s="255">
        <v>0</v>
      </c>
      <c r="O9" s="255">
        <v>0</v>
      </c>
      <c r="P9" s="255">
        <v>0</v>
      </c>
      <c r="Q9" s="255">
        <v>0</v>
      </c>
      <c r="R9" s="285">
        <f t="shared" si="0"/>
        <v>0</v>
      </c>
      <c r="S9" s="286">
        <f t="shared" si="1"/>
        <v>0</v>
      </c>
    </row>
    <row r="10" spans="2:19" ht="23.25" customHeight="1" thickBot="1" x14ac:dyDescent="0.55000000000000004">
      <c r="B10" s="387"/>
      <c r="C10" s="327" t="s">
        <v>97</v>
      </c>
      <c r="D10" s="178">
        <v>0</v>
      </c>
      <c r="E10" s="178">
        <v>0</v>
      </c>
      <c r="F10" s="178">
        <v>0</v>
      </c>
      <c r="G10" s="178">
        <v>0</v>
      </c>
      <c r="H10" s="178">
        <v>0</v>
      </c>
      <c r="I10" s="178">
        <v>0</v>
      </c>
      <c r="J10" s="178">
        <v>0</v>
      </c>
      <c r="K10" s="254">
        <v>0</v>
      </c>
      <c r="L10" s="255">
        <v>0</v>
      </c>
      <c r="M10" s="255">
        <v>0</v>
      </c>
      <c r="N10" s="255">
        <v>0</v>
      </c>
      <c r="O10" s="255">
        <v>0</v>
      </c>
      <c r="P10" s="255">
        <v>0</v>
      </c>
      <c r="Q10" s="255">
        <v>0</v>
      </c>
      <c r="R10" s="285">
        <f t="shared" si="0"/>
        <v>0</v>
      </c>
      <c r="S10" s="286">
        <f t="shared" si="1"/>
        <v>0</v>
      </c>
    </row>
    <row r="11" spans="2:19" ht="23.25" customHeight="1" thickBot="1" x14ac:dyDescent="0.55000000000000004">
      <c r="B11" s="387"/>
      <c r="C11" s="327" t="s">
        <v>121</v>
      </c>
      <c r="D11" s="178">
        <v>0</v>
      </c>
      <c r="E11" s="178">
        <v>0</v>
      </c>
      <c r="F11" s="178">
        <v>0</v>
      </c>
      <c r="G11" s="178">
        <v>0</v>
      </c>
      <c r="H11" s="178">
        <v>0</v>
      </c>
      <c r="I11" s="178">
        <v>0</v>
      </c>
      <c r="J11" s="178">
        <v>0</v>
      </c>
      <c r="K11" s="254">
        <v>0</v>
      </c>
      <c r="L11" s="255">
        <v>0</v>
      </c>
      <c r="M11" s="255">
        <v>0</v>
      </c>
      <c r="N11" s="255">
        <v>0</v>
      </c>
      <c r="O11" s="255">
        <v>0</v>
      </c>
      <c r="P11" s="255">
        <v>0</v>
      </c>
      <c r="Q11" s="255">
        <v>0</v>
      </c>
      <c r="R11" s="285">
        <f t="shared" si="0"/>
        <v>0</v>
      </c>
      <c r="S11" s="286">
        <f t="shared" si="1"/>
        <v>0</v>
      </c>
    </row>
    <row r="12" spans="2:19" ht="23.25" customHeight="1" thickBot="1" x14ac:dyDescent="0.55000000000000004">
      <c r="B12" s="387"/>
      <c r="C12" s="332" t="s">
        <v>124</v>
      </c>
      <c r="D12" s="178">
        <v>0</v>
      </c>
      <c r="E12" s="178">
        <v>1</v>
      </c>
      <c r="F12" s="178">
        <v>0</v>
      </c>
      <c r="G12" s="178">
        <v>0</v>
      </c>
      <c r="H12" s="178">
        <v>0</v>
      </c>
      <c r="I12" s="178">
        <v>0</v>
      </c>
      <c r="J12" s="178">
        <v>0</v>
      </c>
      <c r="K12" s="254">
        <v>0</v>
      </c>
      <c r="L12" s="255">
        <v>0</v>
      </c>
      <c r="M12" s="255">
        <v>0</v>
      </c>
      <c r="N12" s="255">
        <v>0</v>
      </c>
      <c r="O12" s="255">
        <v>0</v>
      </c>
      <c r="P12" s="255">
        <v>0</v>
      </c>
      <c r="Q12" s="255">
        <v>0</v>
      </c>
      <c r="R12" s="285">
        <f t="shared" si="0"/>
        <v>1</v>
      </c>
      <c r="S12" s="286">
        <f t="shared" si="1"/>
        <v>0</v>
      </c>
    </row>
    <row r="13" spans="2:19" ht="23.25" customHeight="1" thickBot="1" x14ac:dyDescent="0.55000000000000004">
      <c r="B13" s="387"/>
      <c r="C13" s="332" t="s">
        <v>78</v>
      </c>
      <c r="D13" s="178">
        <v>0</v>
      </c>
      <c r="E13" s="178">
        <v>1</v>
      </c>
      <c r="F13" s="178">
        <v>5</v>
      </c>
      <c r="G13" s="178">
        <v>0</v>
      </c>
      <c r="H13" s="178">
        <v>0</v>
      </c>
      <c r="I13" s="178">
        <v>0</v>
      </c>
      <c r="J13" s="178">
        <v>0</v>
      </c>
      <c r="K13" s="254">
        <v>0</v>
      </c>
      <c r="L13" s="255">
        <v>0</v>
      </c>
      <c r="M13" s="255">
        <v>0</v>
      </c>
      <c r="N13" s="255">
        <v>0</v>
      </c>
      <c r="O13" s="255">
        <v>0</v>
      </c>
      <c r="P13" s="255">
        <v>0</v>
      </c>
      <c r="Q13" s="255">
        <v>0</v>
      </c>
      <c r="R13" s="285">
        <f t="shared" si="0"/>
        <v>6</v>
      </c>
      <c r="S13" s="286">
        <f t="shared" si="1"/>
        <v>0</v>
      </c>
    </row>
    <row r="14" spans="2:19" ht="23.25" customHeight="1" thickBot="1" x14ac:dyDescent="0.55000000000000004">
      <c r="B14" s="387"/>
      <c r="C14" s="73" t="s">
        <v>80</v>
      </c>
      <c r="D14" s="178">
        <v>0</v>
      </c>
      <c r="E14" s="178">
        <v>0</v>
      </c>
      <c r="F14" s="178">
        <v>0</v>
      </c>
      <c r="G14" s="178">
        <v>0</v>
      </c>
      <c r="H14" s="178">
        <v>0</v>
      </c>
      <c r="I14" s="178">
        <v>0</v>
      </c>
      <c r="J14" s="178">
        <v>0</v>
      </c>
      <c r="K14" s="254">
        <v>0</v>
      </c>
      <c r="L14" s="255">
        <v>0</v>
      </c>
      <c r="M14" s="255">
        <v>0</v>
      </c>
      <c r="N14" s="255">
        <v>0</v>
      </c>
      <c r="O14" s="255">
        <v>0</v>
      </c>
      <c r="P14" s="255">
        <v>0</v>
      </c>
      <c r="Q14" s="255">
        <v>0</v>
      </c>
      <c r="R14" s="285">
        <f t="shared" si="0"/>
        <v>0</v>
      </c>
      <c r="S14" s="286">
        <f t="shared" si="1"/>
        <v>0</v>
      </c>
    </row>
    <row r="15" spans="2:19" ht="23.25" customHeight="1" thickBot="1" x14ac:dyDescent="0.55000000000000004">
      <c r="B15" s="387"/>
      <c r="C15" s="73" t="s">
        <v>81</v>
      </c>
      <c r="D15" s="178">
        <v>3</v>
      </c>
      <c r="E15" s="178">
        <v>4</v>
      </c>
      <c r="F15" s="178">
        <v>1</v>
      </c>
      <c r="G15" s="178">
        <v>0</v>
      </c>
      <c r="H15" s="178">
        <v>0</v>
      </c>
      <c r="I15" s="178">
        <v>0</v>
      </c>
      <c r="J15" s="178">
        <v>0</v>
      </c>
      <c r="K15" s="254">
        <v>0</v>
      </c>
      <c r="L15" s="255">
        <v>0</v>
      </c>
      <c r="M15" s="255">
        <v>0</v>
      </c>
      <c r="N15" s="255">
        <v>0</v>
      </c>
      <c r="O15" s="255">
        <v>0</v>
      </c>
      <c r="P15" s="255">
        <v>0</v>
      </c>
      <c r="Q15" s="255">
        <v>0</v>
      </c>
      <c r="R15" s="285">
        <f t="shared" si="0"/>
        <v>8</v>
      </c>
      <c r="S15" s="286">
        <f t="shared" si="1"/>
        <v>0</v>
      </c>
    </row>
    <row r="16" spans="2:19" ht="23.25" customHeight="1" thickBot="1" x14ac:dyDescent="0.55000000000000004">
      <c r="B16" s="387"/>
      <c r="C16" s="328" t="s">
        <v>104</v>
      </c>
      <c r="D16" s="178">
        <v>0</v>
      </c>
      <c r="E16" s="178">
        <v>0</v>
      </c>
      <c r="F16" s="178">
        <v>0</v>
      </c>
      <c r="G16" s="178">
        <v>0</v>
      </c>
      <c r="H16" s="178">
        <v>0</v>
      </c>
      <c r="I16" s="178">
        <v>0</v>
      </c>
      <c r="J16" s="178">
        <v>0</v>
      </c>
      <c r="K16" s="268">
        <v>0</v>
      </c>
      <c r="L16" s="269">
        <v>0</v>
      </c>
      <c r="M16" s="269">
        <v>0</v>
      </c>
      <c r="N16" s="269">
        <v>0</v>
      </c>
      <c r="O16" s="269">
        <v>0</v>
      </c>
      <c r="P16" s="269">
        <v>0</v>
      </c>
      <c r="Q16" s="269">
        <v>0</v>
      </c>
      <c r="R16" s="285">
        <f t="shared" si="0"/>
        <v>0</v>
      </c>
      <c r="S16" s="286">
        <f t="shared" ref="S16" si="4">SUM(K16:Q16)</f>
        <v>0</v>
      </c>
    </row>
    <row r="17" spans="2:23" ht="23.25" customHeight="1" thickBot="1" x14ac:dyDescent="0.55000000000000004">
      <c r="B17" s="391"/>
      <c r="C17" s="314" t="s">
        <v>116</v>
      </c>
      <c r="D17" s="178">
        <v>0</v>
      </c>
      <c r="E17" s="178">
        <v>5</v>
      </c>
      <c r="F17" s="178">
        <v>6</v>
      </c>
      <c r="G17" s="178">
        <v>0</v>
      </c>
      <c r="H17" s="178">
        <v>0</v>
      </c>
      <c r="I17" s="178">
        <v>0</v>
      </c>
      <c r="J17" s="178">
        <v>0</v>
      </c>
      <c r="K17" s="257">
        <v>0</v>
      </c>
      <c r="L17" s="258">
        <v>0</v>
      </c>
      <c r="M17" s="258">
        <v>0</v>
      </c>
      <c r="N17" s="258">
        <v>0</v>
      </c>
      <c r="O17" s="258">
        <v>0</v>
      </c>
      <c r="P17" s="258">
        <v>0</v>
      </c>
      <c r="Q17" s="258">
        <v>0</v>
      </c>
      <c r="R17" s="291">
        <f t="shared" si="0"/>
        <v>11</v>
      </c>
      <c r="S17" s="292">
        <f t="shared" si="1"/>
        <v>0</v>
      </c>
    </row>
    <row r="18" spans="2:23" ht="23.25" customHeight="1" thickTop="1" thickBot="1" x14ac:dyDescent="0.55000000000000004">
      <c r="B18" s="387" t="s">
        <v>33</v>
      </c>
      <c r="C18" s="114" t="s">
        <v>70</v>
      </c>
      <c r="D18" s="178">
        <v>4</v>
      </c>
      <c r="E18" s="178">
        <v>6</v>
      </c>
      <c r="F18" s="178">
        <v>6</v>
      </c>
      <c r="G18" s="178">
        <v>0</v>
      </c>
      <c r="H18" s="178">
        <v>0</v>
      </c>
      <c r="I18" s="178">
        <v>0</v>
      </c>
      <c r="J18" s="178">
        <v>0</v>
      </c>
      <c r="K18" s="271">
        <v>0</v>
      </c>
      <c r="L18" s="272">
        <v>0</v>
      </c>
      <c r="M18" s="272">
        <v>0</v>
      </c>
      <c r="N18" s="272">
        <v>0</v>
      </c>
      <c r="O18" s="272">
        <v>0</v>
      </c>
      <c r="P18" s="272">
        <v>0</v>
      </c>
      <c r="Q18" s="272">
        <v>0</v>
      </c>
      <c r="R18" s="260">
        <f t="shared" si="0"/>
        <v>16</v>
      </c>
      <c r="S18" s="261">
        <f t="shared" si="1"/>
        <v>0</v>
      </c>
    </row>
    <row r="19" spans="2:23" ht="23.25" customHeight="1" thickBot="1" x14ac:dyDescent="0.55000000000000004">
      <c r="B19" s="387"/>
      <c r="C19" s="328" t="s">
        <v>127</v>
      </c>
      <c r="D19" s="178">
        <v>0</v>
      </c>
      <c r="E19" s="178">
        <v>0</v>
      </c>
      <c r="F19" s="178">
        <v>0</v>
      </c>
      <c r="G19" s="178">
        <v>0</v>
      </c>
      <c r="H19" s="178">
        <v>0</v>
      </c>
      <c r="I19" s="178">
        <v>0</v>
      </c>
      <c r="J19" s="178">
        <v>0</v>
      </c>
      <c r="K19" s="254">
        <v>0</v>
      </c>
      <c r="L19" s="255">
        <v>0</v>
      </c>
      <c r="M19" s="255">
        <v>0</v>
      </c>
      <c r="N19" s="255">
        <v>0</v>
      </c>
      <c r="O19" s="255">
        <v>0</v>
      </c>
      <c r="P19" s="255">
        <v>0</v>
      </c>
      <c r="Q19" s="255">
        <v>0</v>
      </c>
      <c r="R19" s="285">
        <f t="shared" si="0"/>
        <v>0</v>
      </c>
      <c r="S19" s="286">
        <f t="shared" si="1"/>
        <v>0</v>
      </c>
    </row>
    <row r="20" spans="2:23" ht="23.25" customHeight="1" thickBot="1" x14ac:dyDescent="0.55000000000000004">
      <c r="B20" s="387"/>
      <c r="C20" s="84" t="s">
        <v>74</v>
      </c>
      <c r="D20" s="178">
        <v>2</v>
      </c>
      <c r="E20" s="178">
        <v>7</v>
      </c>
      <c r="F20" s="178">
        <v>2</v>
      </c>
      <c r="G20" s="178">
        <v>0</v>
      </c>
      <c r="H20" s="178">
        <v>0</v>
      </c>
      <c r="I20" s="178">
        <v>0</v>
      </c>
      <c r="J20" s="178">
        <v>0</v>
      </c>
      <c r="K20" s="254">
        <v>0</v>
      </c>
      <c r="L20" s="255">
        <v>0</v>
      </c>
      <c r="M20" s="255">
        <v>0</v>
      </c>
      <c r="N20" s="255">
        <v>0</v>
      </c>
      <c r="O20" s="255">
        <v>0</v>
      </c>
      <c r="P20" s="255">
        <v>0</v>
      </c>
      <c r="Q20" s="255">
        <v>0</v>
      </c>
      <c r="R20" s="285">
        <f t="shared" si="0"/>
        <v>11</v>
      </c>
      <c r="S20" s="286">
        <f t="shared" si="1"/>
        <v>0</v>
      </c>
    </row>
    <row r="21" spans="2:23" ht="23.25" customHeight="1" thickBot="1" x14ac:dyDescent="0.55000000000000004">
      <c r="B21" s="387"/>
      <c r="C21" s="329" t="s">
        <v>126</v>
      </c>
      <c r="D21" s="178">
        <v>0</v>
      </c>
      <c r="E21" s="178">
        <v>0</v>
      </c>
      <c r="F21" s="178">
        <v>0</v>
      </c>
      <c r="G21" s="178">
        <v>0</v>
      </c>
      <c r="H21" s="178">
        <v>0</v>
      </c>
      <c r="I21" s="178">
        <v>0</v>
      </c>
      <c r="J21" s="178">
        <v>0</v>
      </c>
      <c r="K21" s="268">
        <v>0</v>
      </c>
      <c r="L21" s="269">
        <v>0</v>
      </c>
      <c r="M21" s="269">
        <v>0</v>
      </c>
      <c r="N21" s="269">
        <v>0</v>
      </c>
      <c r="O21" s="269">
        <v>0</v>
      </c>
      <c r="P21" s="269">
        <v>0</v>
      </c>
      <c r="Q21" s="269">
        <v>0</v>
      </c>
      <c r="R21" s="287">
        <f t="shared" si="0"/>
        <v>0</v>
      </c>
      <c r="S21" s="288">
        <f t="shared" si="1"/>
        <v>0</v>
      </c>
    </row>
    <row r="22" spans="2:23" ht="23.25" customHeight="1" thickTop="1" thickBot="1" x14ac:dyDescent="0.55000000000000004">
      <c r="B22" s="393" t="s">
        <v>39</v>
      </c>
      <c r="C22" s="231" t="s">
        <v>69</v>
      </c>
      <c r="D22" s="178">
        <v>0</v>
      </c>
      <c r="E22" s="178">
        <v>0</v>
      </c>
      <c r="F22" s="178">
        <v>0</v>
      </c>
      <c r="G22" s="178">
        <v>0</v>
      </c>
      <c r="H22" s="178">
        <v>0</v>
      </c>
      <c r="I22" s="178">
        <v>0</v>
      </c>
      <c r="J22" s="178">
        <v>0</v>
      </c>
      <c r="K22" s="274">
        <v>0</v>
      </c>
      <c r="L22" s="232">
        <v>0</v>
      </c>
      <c r="M22" s="232">
        <v>0</v>
      </c>
      <c r="N22" s="232">
        <v>0</v>
      </c>
      <c r="O22" s="232">
        <v>0</v>
      </c>
      <c r="P22" s="232">
        <v>0</v>
      </c>
      <c r="Q22" s="246">
        <v>0</v>
      </c>
      <c r="R22" s="289">
        <f t="shared" si="0"/>
        <v>0</v>
      </c>
      <c r="S22" s="290">
        <f t="shared" si="1"/>
        <v>0</v>
      </c>
    </row>
    <row r="23" spans="2:23" ht="23.25" customHeight="1" thickBot="1" x14ac:dyDescent="0.55000000000000004">
      <c r="B23" s="394"/>
      <c r="C23" s="233" t="s">
        <v>75</v>
      </c>
      <c r="D23" s="178">
        <v>0</v>
      </c>
      <c r="E23" s="178">
        <v>0</v>
      </c>
      <c r="F23" s="178">
        <v>0</v>
      </c>
      <c r="G23" s="178">
        <v>0</v>
      </c>
      <c r="H23" s="178">
        <v>0</v>
      </c>
      <c r="I23" s="178">
        <v>0</v>
      </c>
      <c r="J23" s="178">
        <v>0</v>
      </c>
      <c r="K23" s="254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247">
        <v>0</v>
      </c>
      <c r="R23" s="285">
        <f t="shared" si="0"/>
        <v>0</v>
      </c>
      <c r="S23" s="286">
        <f t="shared" si="1"/>
        <v>0</v>
      </c>
    </row>
    <row r="24" spans="2:23" ht="23.25" customHeight="1" thickBot="1" x14ac:dyDescent="0.55000000000000004">
      <c r="B24" s="394"/>
      <c r="C24" s="330" t="s">
        <v>113</v>
      </c>
      <c r="D24" s="178">
        <v>0</v>
      </c>
      <c r="E24" s="178">
        <v>0</v>
      </c>
      <c r="F24" s="178">
        <v>0</v>
      </c>
      <c r="G24" s="178">
        <v>0</v>
      </c>
      <c r="H24" s="178">
        <v>0</v>
      </c>
      <c r="I24" s="178">
        <v>0</v>
      </c>
      <c r="J24" s="178">
        <v>0</v>
      </c>
      <c r="K24" s="254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247">
        <v>0</v>
      </c>
      <c r="R24" s="285">
        <f t="shared" si="0"/>
        <v>0</v>
      </c>
      <c r="S24" s="286">
        <f t="shared" si="1"/>
        <v>0</v>
      </c>
    </row>
    <row r="25" spans="2:23" ht="23.25" customHeight="1" thickBot="1" x14ac:dyDescent="0.55000000000000004">
      <c r="B25" s="394"/>
      <c r="C25" s="238" t="s">
        <v>95</v>
      </c>
      <c r="D25" s="178">
        <v>0</v>
      </c>
      <c r="E25" s="178">
        <v>0</v>
      </c>
      <c r="F25" s="178">
        <v>0</v>
      </c>
      <c r="G25" s="178">
        <v>0</v>
      </c>
      <c r="H25" s="178">
        <v>0</v>
      </c>
      <c r="I25" s="178">
        <v>0</v>
      </c>
      <c r="J25" s="178">
        <v>0</v>
      </c>
      <c r="K25" s="254">
        <v>0</v>
      </c>
      <c r="L25" s="199">
        <v>0</v>
      </c>
      <c r="M25" s="199">
        <v>0</v>
      </c>
      <c r="N25" s="199">
        <v>0</v>
      </c>
      <c r="O25" s="199">
        <v>0</v>
      </c>
      <c r="P25" s="199">
        <v>0</v>
      </c>
      <c r="Q25" s="247">
        <v>0</v>
      </c>
      <c r="R25" s="285">
        <f t="shared" si="0"/>
        <v>0</v>
      </c>
      <c r="S25" s="286">
        <f t="shared" si="1"/>
        <v>0</v>
      </c>
    </row>
    <row r="26" spans="2:23" ht="23.25" customHeight="1" thickBot="1" x14ac:dyDescent="0.55000000000000004">
      <c r="B26" s="394"/>
      <c r="C26" s="238" t="s">
        <v>99</v>
      </c>
      <c r="D26" s="178">
        <v>0</v>
      </c>
      <c r="E26" s="178">
        <v>0</v>
      </c>
      <c r="F26" s="178">
        <v>0</v>
      </c>
      <c r="G26" s="178">
        <v>0</v>
      </c>
      <c r="H26" s="178">
        <v>0</v>
      </c>
      <c r="I26" s="178">
        <v>0</v>
      </c>
      <c r="J26" s="178">
        <v>0</v>
      </c>
      <c r="K26" s="254">
        <v>0</v>
      </c>
      <c r="L26" s="199">
        <v>0</v>
      </c>
      <c r="M26" s="199">
        <v>0</v>
      </c>
      <c r="N26" s="199">
        <v>0</v>
      </c>
      <c r="O26" s="199">
        <v>0</v>
      </c>
      <c r="P26" s="199">
        <v>0</v>
      </c>
      <c r="Q26" s="247">
        <v>0</v>
      </c>
      <c r="R26" s="285">
        <f t="shared" si="0"/>
        <v>0</v>
      </c>
      <c r="S26" s="286">
        <f t="shared" si="1"/>
        <v>0</v>
      </c>
    </row>
    <row r="27" spans="2:23" ht="23.25" customHeight="1" thickBot="1" x14ac:dyDescent="0.55000000000000004">
      <c r="B27" s="394"/>
      <c r="C27" s="238" t="s">
        <v>105</v>
      </c>
      <c r="D27" s="178">
        <v>1</v>
      </c>
      <c r="E27" s="178">
        <v>0</v>
      </c>
      <c r="F27" s="178">
        <v>2</v>
      </c>
      <c r="G27" s="178">
        <v>0</v>
      </c>
      <c r="H27" s="178">
        <v>0</v>
      </c>
      <c r="I27" s="178">
        <v>0</v>
      </c>
      <c r="J27" s="178">
        <v>0</v>
      </c>
      <c r="K27" s="268">
        <v>0</v>
      </c>
      <c r="L27" s="339">
        <v>0</v>
      </c>
      <c r="M27" s="339">
        <v>0</v>
      </c>
      <c r="N27" s="339">
        <v>0</v>
      </c>
      <c r="O27" s="339">
        <v>0</v>
      </c>
      <c r="P27" s="339">
        <v>0</v>
      </c>
      <c r="Q27" s="353">
        <v>0</v>
      </c>
      <c r="R27" s="285">
        <f t="shared" ref="R27" si="5">SUM(D27:J27)</f>
        <v>3</v>
      </c>
      <c r="S27" s="286">
        <f t="shared" ref="S27" si="6">SUM(K27:Q27)</f>
        <v>0</v>
      </c>
    </row>
    <row r="28" spans="2:23" ht="23.25" customHeight="1" thickBot="1" x14ac:dyDescent="0.55000000000000004">
      <c r="B28" s="394"/>
      <c r="C28" s="315" t="s">
        <v>119</v>
      </c>
      <c r="D28" s="178">
        <v>5</v>
      </c>
      <c r="E28" s="178">
        <v>10</v>
      </c>
      <c r="F28" s="178">
        <v>6</v>
      </c>
      <c r="G28" s="178">
        <v>0</v>
      </c>
      <c r="H28" s="178">
        <v>0</v>
      </c>
      <c r="I28" s="178">
        <v>0</v>
      </c>
      <c r="J28" s="178">
        <v>0</v>
      </c>
      <c r="K28" s="257">
        <v>0</v>
      </c>
      <c r="L28" s="234">
        <v>0</v>
      </c>
      <c r="M28" s="234">
        <v>0</v>
      </c>
      <c r="N28" s="234">
        <v>0</v>
      </c>
      <c r="O28" s="234">
        <v>0</v>
      </c>
      <c r="P28" s="234">
        <v>0</v>
      </c>
      <c r="Q28" s="248">
        <v>0</v>
      </c>
      <c r="R28" s="291">
        <f t="shared" si="0"/>
        <v>21</v>
      </c>
      <c r="S28" s="292">
        <f t="shared" si="1"/>
        <v>0</v>
      </c>
    </row>
    <row r="29" spans="2:23" ht="19" customHeight="1" thickTop="1" thickBot="1" x14ac:dyDescent="0.55000000000000004">
      <c r="B29" s="395" t="s">
        <v>53</v>
      </c>
      <c r="C29" s="312" t="s">
        <v>66</v>
      </c>
      <c r="D29" s="178">
        <v>6</v>
      </c>
      <c r="E29" s="178">
        <v>8</v>
      </c>
      <c r="F29" s="178">
        <v>8</v>
      </c>
      <c r="G29" s="178">
        <v>0</v>
      </c>
      <c r="H29" s="178">
        <v>0</v>
      </c>
      <c r="I29" s="178">
        <v>0</v>
      </c>
      <c r="J29" s="178">
        <v>0</v>
      </c>
      <c r="K29" s="271">
        <v>0</v>
      </c>
      <c r="L29" s="272">
        <v>0</v>
      </c>
      <c r="M29" s="272">
        <v>0</v>
      </c>
      <c r="N29" s="272">
        <v>0</v>
      </c>
      <c r="O29" s="272">
        <v>0</v>
      </c>
      <c r="P29" s="272">
        <v>0</v>
      </c>
      <c r="Q29" s="272">
        <v>0</v>
      </c>
      <c r="R29" s="260">
        <f t="shared" si="0"/>
        <v>22</v>
      </c>
      <c r="S29" s="261">
        <f t="shared" si="1"/>
        <v>0</v>
      </c>
    </row>
    <row r="30" spans="2:23" ht="19" customHeight="1" thickBot="1" x14ac:dyDescent="0.55000000000000004">
      <c r="B30" s="396"/>
      <c r="C30" s="85" t="s">
        <v>76</v>
      </c>
      <c r="D30" s="178">
        <v>0</v>
      </c>
      <c r="E30" s="178">
        <v>0</v>
      </c>
      <c r="F30" s="178">
        <v>2</v>
      </c>
      <c r="G30" s="178">
        <v>0</v>
      </c>
      <c r="H30" s="178">
        <v>0</v>
      </c>
      <c r="I30" s="178">
        <v>0</v>
      </c>
      <c r="J30" s="178">
        <v>0</v>
      </c>
      <c r="K30" s="254">
        <v>0</v>
      </c>
      <c r="L30" s="255">
        <v>0</v>
      </c>
      <c r="M30" s="255">
        <v>0</v>
      </c>
      <c r="N30" s="255">
        <v>0</v>
      </c>
      <c r="O30" s="255">
        <v>0</v>
      </c>
      <c r="P30" s="255">
        <v>0</v>
      </c>
      <c r="Q30" s="255">
        <v>0</v>
      </c>
      <c r="R30" s="285">
        <f t="shared" si="0"/>
        <v>2</v>
      </c>
      <c r="S30" s="286">
        <f t="shared" si="1"/>
        <v>0</v>
      </c>
    </row>
    <row r="31" spans="2:23" ht="19" customHeight="1" thickBot="1" x14ac:dyDescent="0.55000000000000004">
      <c r="B31" s="396"/>
      <c r="C31" s="331" t="s">
        <v>112</v>
      </c>
      <c r="D31" s="178">
        <v>0</v>
      </c>
      <c r="E31" s="178">
        <v>0</v>
      </c>
      <c r="F31" s="178">
        <v>0</v>
      </c>
      <c r="G31" s="178">
        <v>0</v>
      </c>
      <c r="H31" s="178">
        <v>0</v>
      </c>
      <c r="I31" s="178">
        <v>0</v>
      </c>
      <c r="J31" s="178">
        <v>0</v>
      </c>
      <c r="K31" s="254">
        <v>0</v>
      </c>
      <c r="L31" s="255">
        <v>0</v>
      </c>
      <c r="M31" s="255">
        <v>0</v>
      </c>
      <c r="N31" s="255">
        <v>0</v>
      </c>
      <c r="O31" s="255">
        <v>0</v>
      </c>
      <c r="P31" s="255">
        <v>0</v>
      </c>
      <c r="Q31" s="255">
        <v>0</v>
      </c>
      <c r="R31" s="285">
        <f t="shared" si="0"/>
        <v>0</v>
      </c>
      <c r="S31" s="286">
        <f t="shared" si="1"/>
        <v>0</v>
      </c>
    </row>
    <row r="32" spans="2:23" ht="19" customHeight="1" thickBot="1" x14ac:dyDescent="0.55000000000000004">
      <c r="B32" s="396"/>
      <c r="C32" s="85" t="s">
        <v>77</v>
      </c>
      <c r="D32" s="178">
        <v>3</v>
      </c>
      <c r="E32" s="178">
        <v>2</v>
      </c>
      <c r="F32" s="178">
        <v>0</v>
      </c>
      <c r="G32" s="178">
        <v>0</v>
      </c>
      <c r="H32" s="178">
        <v>0</v>
      </c>
      <c r="I32" s="178">
        <v>0</v>
      </c>
      <c r="J32" s="178">
        <v>0</v>
      </c>
      <c r="K32" s="254">
        <v>0</v>
      </c>
      <c r="L32" s="255">
        <v>0</v>
      </c>
      <c r="M32" s="255">
        <v>0</v>
      </c>
      <c r="N32" s="255">
        <v>0</v>
      </c>
      <c r="O32" s="255">
        <v>0</v>
      </c>
      <c r="P32" s="255">
        <v>0</v>
      </c>
      <c r="Q32" s="255">
        <v>0</v>
      </c>
      <c r="R32" s="285">
        <f t="shared" si="0"/>
        <v>5</v>
      </c>
      <c r="S32" s="286">
        <f t="shared" si="1"/>
        <v>0</v>
      </c>
      <c r="W32" s="13"/>
    </row>
    <row r="33" spans="1:23" ht="19" customHeight="1" thickBot="1" x14ac:dyDescent="0.55000000000000004">
      <c r="B33" s="396"/>
      <c r="C33" s="279" t="s">
        <v>96</v>
      </c>
      <c r="D33" s="178">
        <v>0</v>
      </c>
      <c r="E33" s="178">
        <v>0</v>
      </c>
      <c r="F33" s="178">
        <v>0</v>
      </c>
      <c r="G33" s="178">
        <v>0</v>
      </c>
      <c r="H33" s="178">
        <v>0</v>
      </c>
      <c r="I33" s="178">
        <v>0</v>
      </c>
      <c r="J33" s="178">
        <v>0</v>
      </c>
      <c r="K33" s="254">
        <v>0</v>
      </c>
      <c r="L33" s="255">
        <v>0</v>
      </c>
      <c r="M33" s="255">
        <v>0</v>
      </c>
      <c r="N33" s="255">
        <v>0</v>
      </c>
      <c r="O33" s="255">
        <v>0</v>
      </c>
      <c r="P33" s="255">
        <v>0</v>
      </c>
      <c r="Q33" s="255">
        <v>0</v>
      </c>
      <c r="R33" s="285">
        <f t="shared" si="0"/>
        <v>0</v>
      </c>
      <c r="S33" s="286">
        <f t="shared" si="1"/>
        <v>0</v>
      </c>
    </row>
    <row r="34" spans="1:23" ht="19" customHeight="1" thickBot="1" x14ac:dyDescent="0.55000000000000004">
      <c r="B34" s="397"/>
      <c r="C34" s="313" t="s">
        <v>107</v>
      </c>
      <c r="D34" s="178">
        <v>2</v>
      </c>
      <c r="E34" s="178">
        <v>10</v>
      </c>
      <c r="F34" s="178">
        <v>15</v>
      </c>
      <c r="G34" s="178">
        <v>0</v>
      </c>
      <c r="H34" s="178">
        <v>0</v>
      </c>
      <c r="I34" s="178">
        <v>0</v>
      </c>
      <c r="J34" s="178">
        <v>0</v>
      </c>
      <c r="K34" s="268">
        <v>0</v>
      </c>
      <c r="L34" s="269">
        <v>0</v>
      </c>
      <c r="M34" s="269">
        <v>0</v>
      </c>
      <c r="N34" s="269">
        <v>0</v>
      </c>
      <c r="O34" s="269">
        <v>0</v>
      </c>
      <c r="P34" s="269">
        <v>0</v>
      </c>
      <c r="Q34" s="270">
        <v>0</v>
      </c>
      <c r="R34" s="287">
        <f t="shared" si="0"/>
        <v>27</v>
      </c>
      <c r="S34" s="288">
        <f t="shared" si="1"/>
        <v>0</v>
      </c>
      <c r="W34" s="13"/>
    </row>
    <row r="35" spans="1:23" ht="19" customHeight="1" thickTop="1" thickBot="1" x14ac:dyDescent="0.55000000000000004">
      <c r="B35" s="396" t="s">
        <v>23</v>
      </c>
      <c r="C35" s="277" t="s">
        <v>79</v>
      </c>
      <c r="D35" s="178">
        <v>0</v>
      </c>
      <c r="E35" s="178">
        <v>0</v>
      </c>
      <c r="F35" s="178">
        <v>0</v>
      </c>
      <c r="G35" s="178">
        <v>0</v>
      </c>
      <c r="H35" s="178">
        <v>0</v>
      </c>
      <c r="I35" s="178">
        <v>0</v>
      </c>
      <c r="J35" s="178">
        <v>0</v>
      </c>
      <c r="K35" s="274">
        <v>0</v>
      </c>
      <c r="L35" s="275">
        <v>0</v>
      </c>
      <c r="M35" s="275">
        <v>0</v>
      </c>
      <c r="N35" s="275">
        <v>0</v>
      </c>
      <c r="O35" s="275">
        <v>0</v>
      </c>
      <c r="P35" s="275">
        <v>0</v>
      </c>
      <c r="Q35" s="276">
        <v>0</v>
      </c>
      <c r="R35" s="289">
        <f t="shared" si="0"/>
        <v>0</v>
      </c>
      <c r="S35" s="290">
        <f t="shared" si="1"/>
        <v>0</v>
      </c>
    </row>
    <row r="36" spans="1:23" ht="19" customHeight="1" thickTop="1" thickBot="1" x14ac:dyDescent="0.55000000000000004">
      <c r="B36" s="396"/>
      <c r="C36" s="137" t="s">
        <v>89</v>
      </c>
      <c r="D36" s="178">
        <v>0</v>
      </c>
      <c r="E36" s="178">
        <v>0</v>
      </c>
      <c r="F36" s="178">
        <v>0</v>
      </c>
      <c r="G36" s="178">
        <v>0</v>
      </c>
      <c r="H36" s="178">
        <v>0</v>
      </c>
      <c r="I36" s="178">
        <v>0</v>
      </c>
      <c r="J36" s="178">
        <v>0</v>
      </c>
      <c r="K36" s="254">
        <v>0</v>
      </c>
      <c r="L36" s="255">
        <v>0</v>
      </c>
      <c r="M36" s="255">
        <v>0</v>
      </c>
      <c r="N36" s="255">
        <v>0</v>
      </c>
      <c r="O36" s="255">
        <v>0</v>
      </c>
      <c r="P36" s="275">
        <v>0</v>
      </c>
      <c r="Q36" s="256">
        <v>0</v>
      </c>
      <c r="R36" s="285">
        <f t="shared" si="0"/>
        <v>0</v>
      </c>
      <c r="S36" s="286">
        <f t="shared" si="1"/>
        <v>0</v>
      </c>
    </row>
    <row r="37" spans="1:23" ht="19" customHeight="1" thickBot="1" x14ac:dyDescent="0.55000000000000004">
      <c r="B37" s="396"/>
      <c r="C37" s="278" t="s">
        <v>106</v>
      </c>
      <c r="D37" s="178">
        <v>0</v>
      </c>
      <c r="E37" s="178">
        <v>0</v>
      </c>
      <c r="F37" s="178">
        <v>1</v>
      </c>
      <c r="G37" s="178">
        <v>0</v>
      </c>
      <c r="H37" s="178">
        <v>0</v>
      </c>
      <c r="I37" s="178">
        <v>0</v>
      </c>
      <c r="J37" s="178">
        <v>0</v>
      </c>
      <c r="K37" s="254">
        <v>0</v>
      </c>
      <c r="L37" s="255">
        <v>0</v>
      </c>
      <c r="M37" s="255">
        <v>0</v>
      </c>
      <c r="N37" s="255">
        <v>0</v>
      </c>
      <c r="O37" s="255">
        <v>0</v>
      </c>
      <c r="P37" s="255">
        <v>0</v>
      </c>
      <c r="Q37" s="256">
        <v>0</v>
      </c>
      <c r="R37" s="285">
        <f t="shared" si="0"/>
        <v>1</v>
      </c>
      <c r="S37" s="286">
        <f t="shared" si="1"/>
        <v>0</v>
      </c>
    </row>
    <row r="38" spans="1:23" ht="19" customHeight="1" thickBot="1" x14ac:dyDescent="0.55000000000000004">
      <c r="B38" s="396"/>
      <c r="C38" s="278" t="s">
        <v>110</v>
      </c>
      <c r="D38" s="178">
        <v>0</v>
      </c>
      <c r="E38" s="178">
        <v>0</v>
      </c>
      <c r="F38" s="178">
        <v>0</v>
      </c>
      <c r="G38" s="178">
        <v>0</v>
      </c>
      <c r="H38" s="178">
        <v>0</v>
      </c>
      <c r="I38" s="178">
        <v>0</v>
      </c>
      <c r="J38" s="178">
        <v>0</v>
      </c>
      <c r="K38" s="254">
        <v>0</v>
      </c>
      <c r="L38" s="255">
        <v>0</v>
      </c>
      <c r="M38" s="255">
        <v>0</v>
      </c>
      <c r="N38" s="255">
        <v>0</v>
      </c>
      <c r="O38" s="255">
        <v>0</v>
      </c>
      <c r="P38" s="255">
        <v>0</v>
      </c>
      <c r="Q38" s="256">
        <v>0</v>
      </c>
      <c r="R38" s="285">
        <f t="shared" si="0"/>
        <v>0</v>
      </c>
      <c r="S38" s="286">
        <f t="shared" si="1"/>
        <v>0</v>
      </c>
    </row>
    <row r="39" spans="1:23" ht="19" customHeight="1" thickBot="1" x14ac:dyDescent="0.55000000000000004">
      <c r="B39" s="396"/>
      <c r="C39" s="278" t="s">
        <v>115</v>
      </c>
      <c r="D39" s="178">
        <v>0</v>
      </c>
      <c r="E39" s="178">
        <v>2</v>
      </c>
      <c r="F39" s="178">
        <v>1</v>
      </c>
      <c r="G39" s="178">
        <v>0</v>
      </c>
      <c r="H39" s="178">
        <v>0</v>
      </c>
      <c r="I39" s="178">
        <v>0</v>
      </c>
      <c r="J39" s="178">
        <v>0</v>
      </c>
      <c r="K39" s="254">
        <v>0</v>
      </c>
      <c r="L39" s="255">
        <v>0</v>
      </c>
      <c r="M39" s="255">
        <v>0</v>
      </c>
      <c r="N39" s="255">
        <v>0</v>
      </c>
      <c r="O39" s="255">
        <v>0</v>
      </c>
      <c r="P39" s="255">
        <v>0</v>
      </c>
      <c r="Q39" s="256">
        <v>0</v>
      </c>
      <c r="R39" s="285">
        <f t="shared" ref="R39:R40" si="7">SUM(D39:J39)</f>
        <v>3</v>
      </c>
      <c r="S39" s="286">
        <f t="shared" ref="S39:S40" si="8">SUM(K39:Q39)</f>
        <v>0</v>
      </c>
    </row>
    <row r="40" spans="1:23" ht="19" customHeight="1" thickBot="1" x14ac:dyDescent="0.55000000000000004">
      <c r="B40" s="396"/>
      <c r="C40" s="278" t="s">
        <v>125</v>
      </c>
      <c r="D40" s="178">
        <v>5</v>
      </c>
      <c r="E40" s="178">
        <v>2</v>
      </c>
      <c r="F40" s="178">
        <v>2</v>
      </c>
      <c r="G40" s="178">
        <v>0</v>
      </c>
      <c r="H40" s="178">
        <v>0</v>
      </c>
      <c r="I40" s="178">
        <v>0</v>
      </c>
      <c r="J40" s="178">
        <v>0</v>
      </c>
      <c r="K40" s="254">
        <v>0</v>
      </c>
      <c r="L40" s="255">
        <v>0</v>
      </c>
      <c r="M40" s="255">
        <v>0</v>
      </c>
      <c r="N40" s="255">
        <v>0</v>
      </c>
      <c r="O40" s="255">
        <v>0</v>
      </c>
      <c r="P40" s="255">
        <v>0</v>
      </c>
      <c r="Q40" s="256">
        <v>0</v>
      </c>
      <c r="R40" s="285">
        <f t="shared" si="7"/>
        <v>9</v>
      </c>
      <c r="S40" s="286">
        <f t="shared" si="8"/>
        <v>0</v>
      </c>
    </row>
    <row r="41" spans="1:23" ht="19" customHeight="1" thickBot="1" x14ac:dyDescent="0.55000000000000004">
      <c r="B41" s="396"/>
      <c r="C41" s="329" t="s">
        <v>98</v>
      </c>
      <c r="D41" s="178">
        <v>0</v>
      </c>
      <c r="E41" s="178">
        <v>0</v>
      </c>
      <c r="F41" s="178">
        <v>0</v>
      </c>
      <c r="G41" s="178">
        <v>0</v>
      </c>
      <c r="H41" s="178">
        <v>0</v>
      </c>
      <c r="I41" s="178">
        <v>0</v>
      </c>
      <c r="J41" s="178">
        <v>0</v>
      </c>
      <c r="K41" s="257">
        <v>0</v>
      </c>
      <c r="L41" s="258">
        <v>0</v>
      </c>
      <c r="M41" s="258">
        <v>0</v>
      </c>
      <c r="N41" s="258">
        <v>0</v>
      </c>
      <c r="O41" s="258">
        <v>0</v>
      </c>
      <c r="P41" s="258">
        <v>0</v>
      </c>
      <c r="Q41" s="259">
        <v>0</v>
      </c>
      <c r="R41" s="291">
        <f t="shared" si="0"/>
        <v>0</v>
      </c>
      <c r="S41" s="292">
        <f t="shared" si="1"/>
        <v>0</v>
      </c>
    </row>
    <row r="42" spans="1:23" ht="19" customHeight="1" thickTop="1" thickBot="1" x14ac:dyDescent="0.55000000000000004">
      <c r="B42" s="384" t="s">
        <v>29</v>
      </c>
      <c r="C42" s="310" t="s">
        <v>102</v>
      </c>
      <c r="D42" s="178">
        <v>9</v>
      </c>
      <c r="E42" s="178">
        <v>7</v>
      </c>
      <c r="F42" s="178">
        <v>8</v>
      </c>
      <c r="G42" s="178">
        <v>0</v>
      </c>
      <c r="H42" s="178">
        <v>0</v>
      </c>
      <c r="I42" s="178">
        <v>0</v>
      </c>
      <c r="J42" s="178">
        <v>0</v>
      </c>
      <c r="K42" s="271">
        <v>0</v>
      </c>
      <c r="L42" s="272">
        <v>0</v>
      </c>
      <c r="M42" s="272">
        <v>0</v>
      </c>
      <c r="N42" s="272">
        <v>0</v>
      </c>
      <c r="O42" s="272">
        <v>0</v>
      </c>
      <c r="P42" s="272">
        <v>0</v>
      </c>
      <c r="Q42" s="273">
        <v>0</v>
      </c>
      <c r="R42" s="260">
        <f t="shared" si="0"/>
        <v>24</v>
      </c>
      <c r="S42" s="261">
        <f t="shared" si="1"/>
        <v>0</v>
      </c>
    </row>
    <row r="43" spans="1:23" ht="19" customHeight="1" thickBot="1" x14ac:dyDescent="0.55000000000000004">
      <c r="B43" s="385"/>
      <c r="C43" s="137" t="s">
        <v>101</v>
      </c>
      <c r="D43" s="178">
        <v>0</v>
      </c>
      <c r="E43" s="178">
        <v>0</v>
      </c>
      <c r="F43" s="178">
        <v>0</v>
      </c>
      <c r="G43" s="178">
        <v>0</v>
      </c>
      <c r="H43" s="178">
        <v>0</v>
      </c>
      <c r="I43" s="178">
        <v>0</v>
      </c>
      <c r="J43" s="178">
        <v>0</v>
      </c>
      <c r="K43" s="254">
        <v>0</v>
      </c>
      <c r="L43" s="255">
        <v>0</v>
      </c>
      <c r="M43" s="255">
        <v>0</v>
      </c>
      <c r="N43" s="255">
        <v>0</v>
      </c>
      <c r="O43" s="255">
        <v>0</v>
      </c>
      <c r="P43" s="255">
        <v>0</v>
      </c>
      <c r="Q43" s="256">
        <v>0</v>
      </c>
      <c r="R43" s="285">
        <f t="shared" si="0"/>
        <v>0</v>
      </c>
      <c r="S43" s="286">
        <f t="shared" si="1"/>
        <v>0</v>
      </c>
    </row>
    <row r="44" spans="1:23" ht="19" customHeight="1" thickBot="1" x14ac:dyDescent="0.55000000000000004">
      <c r="B44" s="385"/>
      <c r="C44" s="283" t="s">
        <v>111</v>
      </c>
      <c r="D44" s="178">
        <v>0</v>
      </c>
      <c r="E44" s="178">
        <v>0</v>
      </c>
      <c r="F44" s="178">
        <v>0</v>
      </c>
      <c r="G44" s="178">
        <v>0</v>
      </c>
      <c r="H44" s="178">
        <v>0</v>
      </c>
      <c r="I44" s="178">
        <v>0</v>
      </c>
      <c r="J44" s="178">
        <v>0</v>
      </c>
      <c r="K44" s="254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6">
        <v>0</v>
      </c>
      <c r="R44" s="285">
        <f t="shared" si="0"/>
        <v>0</v>
      </c>
      <c r="S44" s="286">
        <f t="shared" si="1"/>
        <v>0</v>
      </c>
    </row>
    <row r="45" spans="1:23" ht="19" customHeight="1" thickBot="1" x14ac:dyDescent="0.55000000000000004">
      <c r="B45" s="386"/>
      <c r="C45" s="311" t="s">
        <v>103</v>
      </c>
      <c r="D45" s="178">
        <v>0</v>
      </c>
      <c r="E45" s="178">
        <v>0</v>
      </c>
      <c r="F45" s="178">
        <v>0</v>
      </c>
      <c r="G45" s="178">
        <v>0</v>
      </c>
      <c r="H45" s="178">
        <v>0</v>
      </c>
      <c r="I45" s="178">
        <v>0</v>
      </c>
      <c r="J45" s="178">
        <v>0</v>
      </c>
      <c r="K45" s="257">
        <v>0</v>
      </c>
      <c r="L45" s="258">
        <v>0</v>
      </c>
      <c r="M45" s="258">
        <v>0</v>
      </c>
      <c r="N45" s="258">
        <v>0</v>
      </c>
      <c r="O45" s="258">
        <v>0</v>
      </c>
      <c r="P45" s="258">
        <v>0</v>
      </c>
      <c r="Q45" s="259">
        <v>0</v>
      </c>
      <c r="R45" s="291">
        <f t="shared" si="0"/>
        <v>0</v>
      </c>
      <c r="S45" s="292">
        <f t="shared" si="1"/>
        <v>0</v>
      </c>
    </row>
    <row r="46" spans="1:23" ht="16" thickTop="1" thickBot="1" x14ac:dyDescent="0.55000000000000004">
      <c r="C46" s="63" t="s">
        <v>11</v>
      </c>
      <c r="D46" s="64">
        <f t="shared" ref="D46:S46" si="9">SUM(D3:D45)</f>
        <v>45</v>
      </c>
      <c r="E46" s="64">
        <f t="shared" si="9"/>
        <v>71</v>
      </c>
      <c r="F46" s="64">
        <f t="shared" si="9"/>
        <v>73</v>
      </c>
      <c r="G46" s="64">
        <f t="shared" si="9"/>
        <v>0</v>
      </c>
      <c r="H46" s="64">
        <f t="shared" si="9"/>
        <v>0</v>
      </c>
      <c r="I46" s="64">
        <f t="shared" si="9"/>
        <v>0</v>
      </c>
      <c r="J46" s="65">
        <f t="shared" si="9"/>
        <v>0</v>
      </c>
      <c r="K46" s="65">
        <f t="shared" si="9"/>
        <v>0</v>
      </c>
      <c r="L46" s="64">
        <f t="shared" si="9"/>
        <v>0</v>
      </c>
      <c r="M46" s="64">
        <f t="shared" si="9"/>
        <v>0</v>
      </c>
      <c r="N46" s="64">
        <f t="shared" si="9"/>
        <v>0</v>
      </c>
      <c r="O46" s="64">
        <f t="shared" si="9"/>
        <v>0</v>
      </c>
      <c r="P46" s="64">
        <f t="shared" si="9"/>
        <v>0</v>
      </c>
      <c r="Q46" s="66">
        <f t="shared" si="9"/>
        <v>0</v>
      </c>
      <c r="R46" s="67">
        <f t="shared" si="9"/>
        <v>189</v>
      </c>
      <c r="S46" s="68">
        <f t="shared" si="9"/>
        <v>0</v>
      </c>
    </row>
    <row r="48" spans="1:23" ht="15.35" x14ac:dyDescent="0.5">
      <c r="A48" s="284"/>
      <c r="B48" s="11"/>
      <c r="C48" s="11"/>
      <c r="J48" s="13"/>
      <c r="K48" s="13"/>
      <c r="L48" s="13"/>
      <c r="M48" s="13"/>
      <c r="N48" s="13"/>
      <c r="O48" s="13"/>
      <c r="P48" s="13"/>
    </row>
  </sheetData>
  <mergeCells count="11">
    <mergeCell ref="S1:S2"/>
    <mergeCell ref="D1:J1"/>
    <mergeCell ref="K1:Q1"/>
    <mergeCell ref="B42:B45"/>
    <mergeCell ref="B18:B21"/>
    <mergeCell ref="R1:R2"/>
    <mergeCell ref="B7:B17"/>
    <mergeCell ref="B3:B6"/>
    <mergeCell ref="B22:B28"/>
    <mergeCell ref="B29:B34"/>
    <mergeCell ref="B35:B41"/>
  </mergeCells>
  <phoneticPr fontId="7" type="noConversion"/>
  <pageMargins left="0.7" right="0.7" top="0.75" bottom="0.75" header="0.3" footer="0.3"/>
  <pageSetup orientation="portrait" r:id="rId1"/>
  <ignoredErrors>
    <ignoredError sqref="S1:S2 K1:Q1 A49:C50 D50 F50:Q52 D49:Q49 S49:T53 R1:R2 C48:D48 I48:T48 A46:T47 F48:G48 G53:Q53 R41:S45 R3:S4 R5:T5 R6:S26 R28:S38 R39:R4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F34" sqref="F34"/>
    </sheetView>
  </sheetViews>
  <sheetFormatPr defaultRowHeight="14.35" x14ac:dyDescent="0.5"/>
  <cols>
    <col min="2" max="2" width="16" customWidth="1"/>
    <col min="3" max="3" width="13.8203125" customWidth="1"/>
    <col min="4" max="4" width="11" customWidth="1"/>
    <col min="5" max="5" width="11.8203125" customWidth="1"/>
    <col min="6" max="6" width="13.46875" customWidth="1"/>
    <col min="7" max="7" width="7" customWidth="1"/>
    <col min="8" max="8" width="11.46875" hidden="1" customWidth="1"/>
  </cols>
  <sheetData>
    <row r="1" spans="2:11" x14ac:dyDescent="0.5">
      <c r="B1" t="s">
        <v>46</v>
      </c>
    </row>
    <row r="2" spans="2:11" ht="47.25" customHeight="1" x14ac:dyDescent="0.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5">
      <c r="B3" s="250" t="s">
        <v>21</v>
      </c>
      <c r="C3" s="15">
        <f>SUM('Sheet1 (3)'!K4:K7)</f>
        <v>375</v>
      </c>
      <c r="D3" s="15">
        <f>SUM('Sheet1 (3)'!M4:M7)</f>
        <v>1</v>
      </c>
      <c r="E3" s="15">
        <f>SUM('Sheet1 (3)'!F4:F7)</f>
        <v>8</v>
      </c>
      <c r="F3" s="15">
        <f>SUM('Sheet1 (3)'!D4:D7)</f>
        <v>8</v>
      </c>
      <c r="G3" s="15">
        <f>SUM('Sheet1 (3)'!H4:H7)</f>
        <v>0</v>
      </c>
      <c r="H3" s="45">
        <v>0</v>
      </c>
      <c r="I3" s="13">
        <f>Table2[[#This Row],[Casos 24h]]/$E$14</f>
        <v>0.1095890410958904</v>
      </c>
      <c r="J3" s="13">
        <f t="shared" ref="J3:J14" si="0">C3/$C$14</f>
        <v>3.1112586078154817E-2</v>
      </c>
    </row>
    <row r="4" spans="2:11" x14ac:dyDescent="0.5">
      <c r="B4" s="250" t="s">
        <v>22</v>
      </c>
      <c r="C4" s="15">
        <f>SUM('Sheet1 (3)'!K8:K18)</f>
        <v>2372</v>
      </c>
      <c r="D4" s="15">
        <f>SUM('Sheet1 (3)'!M8:M18)</f>
        <v>7</v>
      </c>
      <c r="E4" s="15">
        <f>SUM('Sheet1 (3)'!F8:F18)</f>
        <v>12</v>
      </c>
      <c r="F4" s="15">
        <f>SUM('Sheet1 (3)'!D8:D18)</f>
        <v>12</v>
      </c>
      <c r="G4" s="15">
        <f>SUM('Sheet1 (3)'!H8:H18)</f>
        <v>0</v>
      </c>
      <c r="H4" s="15">
        <f>SUM('Sheet1 (3)'!N8:N12)</f>
        <v>0</v>
      </c>
      <c r="I4" s="13">
        <f>Table2[[#This Row],[Casos 24h]]/$E$14</f>
        <v>0.16438356164383561</v>
      </c>
      <c r="J4" s="13">
        <f t="shared" si="0"/>
        <v>0.19679747780635526</v>
      </c>
    </row>
    <row r="5" spans="2:11" x14ac:dyDescent="0.5">
      <c r="B5" s="250" t="s">
        <v>23</v>
      </c>
      <c r="C5" s="15">
        <f>SUM('Sheet1 (3)'!K36:K42)</f>
        <v>1279</v>
      </c>
      <c r="D5" s="15">
        <f>SUM('Sheet1 (3)'!M36:M42)</f>
        <v>2</v>
      </c>
      <c r="E5" s="15">
        <f>SUM('Sheet1 (3)'!F36:F42)</f>
        <v>4</v>
      </c>
      <c r="F5" s="15">
        <f>SUM('Sheet1 (3)'!D36:D42)</f>
        <v>2</v>
      </c>
      <c r="G5" s="15">
        <f>SUM('Sheet1 (3)'!H36:H42)</f>
        <v>0</v>
      </c>
      <c r="H5" s="15">
        <f>SUM('Sheet1 (3)'!N37:N43)</f>
        <v>9</v>
      </c>
      <c r="I5" s="13">
        <f>Table2[[#This Row],[Casos 24h]]/$E$14</f>
        <v>5.4794520547945202E-2</v>
      </c>
      <c r="J5" s="13">
        <f t="shared" si="0"/>
        <v>0.10611466025056003</v>
      </c>
    </row>
    <row r="6" spans="2:11" x14ac:dyDescent="0.5">
      <c r="B6" s="250" t="s">
        <v>29</v>
      </c>
      <c r="C6" s="15">
        <f>SUM('Sheet1 (3)'!K43:K46)</f>
        <v>181</v>
      </c>
      <c r="D6" s="15">
        <f>SUM('Sheet1 (3)'!M43:M46)</f>
        <v>3</v>
      </c>
      <c r="E6" s="15">
        <f>SUM('Sheet1 (3)'!F43:F46)</f>
        <v>8</v>
      </c>
      <c r="F6" s="15">
        <f>SUM('Sheet1 (3)'!D43:D46)</f>
        <v>6</v>
      </c>
      <c r="G6" s="15">
        <f>SUM('Sheet1 (3)'!H43:H46)</f>
        <v>0</v>
      </c>
      <c r="H6" s="15">
        <v>0</v>
      </c>
      <c r="I6" s="13">
        <f>Table2[[#This Row],[Casos 24h]]/$E$14</f>
        <v>0.1095890410958904</v>
      </c>
      <c r="J6" s="13">
        <f t="shared" si="0"/>
        <v>1.5017008213722725E-2</v>
      </c>
    </row>
    <row r="7" spans="2:11" x14ac:dyDescent="0.5">
      <c r="B7" s="250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5">
      <c r="B8" s="250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5">
      <c r="B9" s="250" t="s">
        <v>33</v>
      </c>
      <c r="C9" s="15">
        <f>SUM('Sheet1 (3)'!K19:K22)</f>
        <v>1964</v>
      </c>
      <c r="D9" s="15">
        <f>SUM('Sheet1 (3)'!M19:M22)</f>
        <v>1</v>
      </c>
      <c r="E9" s="15">
        <f>SUM('Sheet1 (3)'!F19:F22)</f>
        <v>8</v>
      </c>
      <c r="F9" s="15">
        <f>SUM('Sheet1 (3)'!D19:D22)</f>
        <v>8</v>
      </c>
      <c r="G9" s="15">
        <f>SUM('Sheet1 (3)'!H19:H22)</f>
        <v>0</v>
      </c>
      <c r="H9" s="15">
        <f>SUM('Sheet1 (3)'!N19:N23)</f>
        <v>10</v>
      </c>
      <c r="I9" s="13">
        <f>Table2[[#This Row],[Casos 24h]]/$E$14</f>
        <v>0.1095890410958904</v>
      </c>
      <c r="J9" s="13">
        <f t="shared" si="0"/>
        <v>0.16294698415332282</v>
      </c>
      <c r="K9" s="13"/>
    </row>
    <row r="10" spans="2:11" x14ac:dyDescent="0.5">
      <c r="B10" s="250" t="s">
        <v>39</v>
      </c>
      <c r="C10" s="15">
        <f>SUM('Sheet1 (3)'!K23:K29)</f>
        <v>2078</v>
      </c>
      <c r="D10" s="15">
        <f>SUM('Sheet1 (3)'!M23:M29)</f>
        <v>1</v>
      </c>
      <c r="E10" s="15">
        <f>SUM('Sheet1 (3)'!F23:F29)</f>
        <v>8</v>
      </c>
      <c r="F10" s="15">
        <f>SUM('Sheet1 (3)'!D23:D29)</f>
        <v>2</v>
      </c>
      <c r="G10" s="15">
        <f>SUM('Sheet1 (3)'!H23:H24)</f>
        <v>0</v>
      </c>
      <c r="H10" s="15">
        <f>SUM('Sheet1 (3)'!N24:N25)</f>
        <v>0</v>
      </c>
      <c r="I10" s="13">
        <f>Table2[[#This Row],[Casos 24h]]/$E$14</f>
        <v>0.1095890410958904</v>
      </c>
      <c r="J10" s="13">
        <f t="shared" si="0"/>
        <v>0.17240521032108189</v>
      </c>
    </row>
    <row r="11" spans="2:11" x14ac:dyDescent="0.5">
      <c r="B11" s="250" t="s">
        <v>53</v>
      </c>
      <c r="C11" s="15">
        <f>SUM('Sheet1 (3)'!K30:K35)</f>
        <v>3804</v>
      </c>
      <c r="D11" s="15">
        <f>SUM('Sheet1 (3)'!M30:M35)</f>
        <v>12</v>
      </c>
      <c r="E11" s="15">
        <f>SUM('Sheet1 (3)'!F30:F35)</f>
        <v>25</v>
      </c>
      <c r="F11" s="15">
        <f>SUM('Sheet1 (3)'!D30:D35)</f>
        <v>25</v>
      </c>
      <c r="G11" s="15">
        <f>SUM('Sheet1 (3)'!H30:H35)</f>
        <v>0</v>
      </c>
      <c r="H11" s="15">
        <f>SUM('Sheet1 (3)'!N31:N31)</f>
        <v>2</v>
      </c>
      <c r="I11" s="13">
        <f>Table2[[#This Row],[Casos 24h]]/$E$14</f>
        <v>0.34246575342465752</v>
      </c>
      <c r="J11" s="13">
        <f t="shared" si="0"/>
        <v>0.31560607317680245</v>
      </c>
    </row>
    <row r="12" spans="2:11" x14ac:dyDescent="0.5">
      <c r="B12" s="250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5">
      <c r="B13" s="250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3">
        <f t="shared" si="0"/>
        <v>0</v>
      </c>
    </row>
    <row r="14" spans="2:11" x14ac:dyDescent="0.5">
      <c r="B14" s="251" t="s">
        <v>11</v>
      </c>
      <c r="C14" s="249">
        <f>SUM(C3:C13)</f>
        <v>12053</v>
      </c>
      <c r="D14" s="249">
        <f>SUM(D3:D13)</f>
        <v>27</v>
      </c>
      <c r="E14" s="249">
        <f t="shared" ref="E14:G14" si="1">SUM(E3:E13)</f>
        <v>73</v>
      </c>
      <c r="F14" s="249">
        <f t="shared" si="1"/>
        <v>63</v>
      </c>
      <c r="G14" s="249">
        <f t="shared" si="1"/>
        <v>0</v>
      </c>
      <c r="H14" s="23">
        <f t="shared" ref="H14" si="2">SUM(H3:H13)</f>
        <v>21</v>
      </c>
      <c r="I14" s="13">
        <f>Table2[[#This Row],[Casos 24h]]/$E$14</f>
        <v>1</v>
      </c>
      <c r="J14" s="13">
        <f t="shared" si="0"/>
        <v>1</v>
      </c>
    </row>
    <row r="16" spans="2:11" hidden="1" x14ac:dyDescent="0.5">
      <c r="B16" t="s">
        <v>47</v>
      </c>
    </row>
    <row r="17" spans="2:12" ht="33.75" hidden="1" customHeight="1" x14ac:dyDescent="0.5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5">
      <c r="B18" s="14" t="s">
        <v>21</v>
      </c>
      <c r="C18" s="15" t="e">
        <f>SUM('Week 08'!#REF!)</f>
        <v>#REF!</v>
      </c>
      <c r="D18" s="15" t="e">
        <f>SUM('Week 08'!#REF!)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5">
      <c r="B19" s="14" t="s">
        <v>22</v>
      </c>
      <c r="C19" s="15" t="e">
        <f>SUM('Week 08'!#REF!)</f>
        <v>#REF!</v>
      </c>
      <c r="D19" s="15" t="e">
        <f>SUM('Week 08'!#REF!)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5">
      <c r="B20" s="14" t="s">
        <v>23</v>
      </c>
      <c r="C20" s="15" t="e">
        <f>SUM('Week 08'!#REF!)</f>
        <v>#REF!</v>
      </c>
      <c r="D20" s="15" t="e">
        <f>SUM('Week 08'!#REF!)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5">
      <c r="B21" s="14" t="s">
        <v>29</v>
      </c>
      <c r="C21" s="15" t="e">
        <f>SUM('Week 08'!#REF!)</f>
        <v>#REF!</v>
      </c>
      <c r="D21" s="15" t="e">
        <f>SUM('Week 08'!#REF!)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5">
      <c r="B22" s="14" t="s">
        <v>24</v>
      </c>
      <c r="C22" s="15" t="e">
        <f>SUM('Week 08'!#REF!)</f>
        <v>#REF!</v>
      </c>
      <c r="D22" s="15" t="e">
        <f>SUM('Week 08'!#REF!)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5">
      <c r="B23" s="14" t="s">
        <v>34</v>
      </c>
      <c r="C23" s="15" t="e">
        <f>SUM('Week 08'!#REF!)</f>
        <v>#REF!</v>
      </c>
      <c r="D23" s="15" t="e">
        <f>SUM('Week 08'!#REF!)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5">
      <c r="B24" s="14" t="s">
        <v>33</v>
      </c>
      <c r="C24" s="15" t="e">
        <f>SUM('Week 08'!#REF!)</f>
        <v>#REF!</v>
      </c>
      <c r="D24" s="15" t="e">
        <f>SUM('Week 08'!#REF!)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5">
      <c r="B25" s="14" t="s">
        <v>39</v>
      </c>
      <c r="C25" s="15" t="e">
        <f>SUM('Week 08'!#REF!)</f>
        <v>#REF!</v>
      </c>
      <c r="D25" s="15" t="e">
        <f>SUM('Week 08'!#REF!)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5">
      <c r="B26" s="14" t="s">
        <v>53</v>
      </c>
      <c r="C26" s="15" t="e">
        <f>SUM('Week 08'!#REF!)</f>
        <v>#REF!</v>
      </c>
      <c r="D26" s="16" t="e">
        <f>'Week 08'!#REF!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5">
      <c r="B27" s="14" t="s">
        <v>56</v>
      </c>
      <c r="C27" s="15" t="e">
        <f>'Week 08'!#REF!</f>
        <v>#REF!</v>
      </c>
      <c r="D27" s="15" t="e">
        <f>'Week 08'!#REF!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8.7" x14ac:dyDescent="0.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5">
      <c r="B33" s="27" t="s">
        <v>21</v>
      </c>
      <c r="C33" s="28">
        <f t="shared" ref="C33:C43" si="4">C3</f>
        <v>375</v>
      </c>
      <c r="D33" s="28">
        <f t="shared" ref="D33:D43" si="5">D3</f>
        <v>1</v>
      </c>
      <c r="E33" s="34">
        <f t="shared" ref="E33:E44" si="6">IFERROR(D33/C33,"0%")</f>
        <v>2.6666666666666666E-3</v>
      </c>
    </row>
    <row r="34" spans="2:5" x14ac:dyDescent="0.5">
      <c r="B34" s="29" t="s">
        <v>22</v>
      </c>
      <c r="C34" s="28">
        <f t="shared" si="4"/>
        <v>2372</v>
      </c>
      <c r="D34" s="28">
        <f t="shared" si="5"/>
        <v>7</v>
      </c>
      <c r="E34" s="34">
        <f t="shared" si="6"/>
        <v>2.951096121416526E-3</v>
      </c>
    </row>
    <row r="35" spans="2:5" x14ac:dyDescent="0.5">
      <c r="B35" s="27" t="s">
        <v>23</v>
      </c>
      <c r="C35" s="28">
        <f t="shared" si="4"/>
        <v>1279</v>
      </c>
      <c r="D35" s="28">
        <f t="shared" si="5"/>
        <v>2</v>
      </c>
      <c r="E35" s="34">
        <f t="shared" si="6"/>
        <v>1.563721657544957E-3</v>
      </c>
    </row>
    <row r="36" spans="2:5" x14ac:dyDescent="0.5">
      <c r="B36" s="29" t="s">
        <v>29</v>
      </c>
      <c r="C36" s="28">
        <f t="shared" si="4"/>
        <v>181</v>
      </c>
      <c r="D36" s="28">
        <f t="shared" si="5"/>
        <v>3</v>
      </c>
      <c r="E36" s="34">
        <f t="shared" si="6"/>
        <v>1.6574585635359115E-2</v>
      </c>
    </row>
    <row r="37" spans="2:5" x14ac:dyDescent="0.5">
      <c r="B37" s="27" t="s">
        <v>24</v>
      </c>
      <c r="C37" s="28">
        <f t="shared" si="4"/>
        <v>0</v>
      </c>
      <c r="D37" s="28">
        <f t="shared" si="5"/>
        <v>0</v>
      </c>
      <c r="E37" s="34" t="str">
        <f t="shared" si="6"/>
        <v>0%</v>
      </c>
    </row>
    <row r="38" spans="2:5" x14ac:dyDescent="0.5">
      <c r="B38" s="29" t="s">
        <v>34</v>
      </c>
      <c r="C38" s="28">
        <f t="shared" si="4"/>
        <v>0</v>
      </c>
      <c r="D38" s="28">
        <f t="shared" si="5"/>
        <v>0</v>
      </c>
      <c r="E38" s="34" t="str">
        <f t="shared" si="6"/>
        <v>0%</v>
      </c>
    </row>
    <row r="39" spans="2:5" x14ac:dyDescent="0.5">
      <c r="B39" s="27" t="s">
        <v>33</v>
      </c>
      <c r="C39" s="28">
        <f t="shared" si="4"/>
        <v>1964</v>
      </c>
      <c r="D39" s="28">
        <f t="shared" si="5"/>
        <v>1</v>
      </c>
      <c r="E39" s="34">
        <f t="shared" si="6"/>
        <v>5.0916496945010179E-4</v>
      </c>
    </row>
    <row r="40" spans="2:5" x14ac:dyDescent="0.5">
      <c r="B40" s="29" t="s">
        <v>39</v>
      </c>
      <c r="C40" s="28">
        <f t="shared" si="4"/>
        <v>2078</v>
      </c>
      <c r="D40" s="28">
        <f t="shared" si="5"/>
        <v>1</v>
      </c>
      <c r="E40" s="34">
        <f t="shared" si="6"/>
        <v>4.8123195380173246E-4</v>
      </c>
    </row>
    <row r="41" spans="2:5" x14ac:dyDescent="0.5">
      <c r="B41" s="27" t="s">
        <v>53</v>
      </c>
      <c r="C41" s="28">
        <f t="shared" si="4"/>
        <v>3804</v>
      </c>
      <c r="D41" s="28">
        <f t="shared" si="5"/>
        <v>12</v>
      </c>
      <c r="E41" s="34">
        <f t="shared" si="6"/>
        <v>3.1545741324921135E-3</v>
      </c>
    </row>
    <row r="42" spans="2:5" x14ac:dyDescent="0.5">
      <c r="B42" s="29" t="s">
        <v>56</v>
      </c>
      <c r="C42" s="28">
        <f t="shared" si="4"/>
        <v>0</v>
      </c>
      <c r="D42" s="28">
        <f t="shared" si="5"/>
        <v>0</v>
      </c>
      <c r="E42" s="34" t="str">
        <f t="shared" si="6"/>
        <v>0%</v>
      </c>
    </row>
    <row r="43" spans="2:5" x14ac:dyDescent="0.5">
      <c r="B43" s="29" t="s">
        <v>67</v>
      </c>
      <c r="C43" s="28">
        <f t="shared" si="4"/>
        <v>0</v>
      </c>
      <c r="D43" s="28">
        <f t="shared" si="5"/>
        <v>0</v>
      </c>
      <c r="E43" s="34" t="str">
        <f t="shared" si="6"/>
        <v>0%</v>
      </c>
    </row>
    <row r="44" spans="2:5" x14ac:dyDescent="0.5">
      <c r="B44" s="30" t="s">
        <v>11</v>
      </c>
      <c r="C44" s="31">
        <f>SUM(C33:C43)</f>
        <v>12053</v>
      </c>
      <c r="D44" s="31">
        <f t="shared" ref="D44" si="7">SUM(D33:D42)</f>
        <v>27</v>
      </c>
      <c r="E44" s="35">
        <f t="shared" si="6"/>
        <v>2.2401061976271468E-3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7"/>
  <sheetViews>
    <sheetView zoomScale="87" zoomScaleNormal="87" workbookViewId="0">
      <pane xSplit="3" ySplit="3" topLeftCell="D37" activePane="bottomRight" state="frozen"/>
      <selection pane="topRight" activeCell="D1" sqref="D1"/>
      <selection pane="bottomLeft" activeCell="A6" sqref="A6"/>
      <selection pane="bottomRight" activeCell="C25" sqref="C25"/>
    </sheetView>
  </sheetViews>
  <sheetFormatPr defaultRowHeight="14.35" outlineLevelCol="2" x14ac:dyDescent="0.5"/>
  <cols>
    <col min="1" max="1" width="2" style="44" customWidth="1"/>
    <col min="2" max="2" width="16.52734375" customWidth="1"/>
    <col min="3" max="3" width="20.703125" bestFit="1" customWidth="1"/>
    <col min="4" max="4" width="17" bestFit="1" customWidth="1"/>
    <col min="5" max="5" width="14.29296875" bestFit="1" customWidth="1"/>
    <col min="6" max="6" width="8.703125" customWidth="1"/>
    <col min="7" max="7" width="6.29296875" customWidth="1"/>
    <col min="8" max="8" width="8" customWidth="1"/>
    <col min="9" max="9" width="17.46875" customWidth="1"/>
    <col min="10" max="10" width="14.52734375" customWidth="1"/>
    <col min="11" max="11" width="8.29296875" customWidth="1"/>
    <col min="12" max="12" width="8" customWidth="1"/>
    <col min="13" max="13" width="8.46875" customWidth="1"/>
    <col min="14" max="14" width="15.46875" customWidth="1"/>
    <col min="15" max="15" width="13.52734375" customWidth="1"/>
    <col min="16" max="16" width="15.46875" customWidth="1"/>
    <col min="17" max="17" width="15.52734375" customWidth="1"/>
    <col min="18" max="18" width="13.46875" hidden="1" customWidth="1"/>
    <col min="19" max="19" width="14.52734375" customWidth="1"/>
    <col min="20" max="20" width="5.8203125" customWidth="1" outlineLevel="2"/>
    <col min="21" max="21" width="9.17578125" style="10" customWidth="1" outlineLevel="2"/>
    <col min="22" max="22" width="8" style="10" customWidth="1" outlineLevel="2"/>
    <col min="23" max="23" width="16.29296875" style="10" customWidth="1" outlineLevel="2"/>
    <col min="24" max="25" width="11.29296875" style="10" customWidth="1" outlineLevel="2"/>
    <col min="27" max="30" width="9.17578125" style="24" hidden="1" customWidth="1"/>
    <col min="31" max="31" width="8.8203125" style="24" customWidth="1"/>
  </cols>
  <sheetData>
    <row r="1" spans="2:30" x14ac:dyDescent="0.5">
      <c r="AA1" s="24" t="s">
        <v>68</v>
      </c>
    </row>
    <row r="2" spans="2:30" ht="29.5" customHeight="1" x14ac:dyDescent="0.5">
      <c r="B2" s="366" t="s">
        <v>41</v>
      </c>
      <c r="C2" s="368" t="s">
        <v>30</v>
      </c>
      <c r="D2" s="368" t="s">
        <v>1</v>
      </c>
      <c r="E2" s="368"/>
      <c r="F2" s="368"/>
      <c r="G2" s="368"/>
      <c r="H2" s="368"/>
      <c r="I2" s="368" t="s">
        <v>2</v>
      </c>
      <c r="J2" s="368"/>
      <c r="K2" s="368"/>
      <c r="L2" s="368"/>
      <c r="M2" s="368"/>
      <c r="N2" s="368" t="s">
        <v>3</v>
      </c>
      <c r="O2" s="369" t="s">
        <v>82</v>
      </c>
      <c r="P2" s="369" t="s">
        <v>83</v>
      </c>
      <c r="Q2" s="368" t="s">
        <v>4</v>
      </c>
      <c r="R2" s="368" t="s">
        <v>31</v>
      </c>
      <c r="S2" s="377" t="s">
        <v>32</v>
      </c>
      <c r="W2" s="376"/>
      <c r="X2" s="376"/>
      <c r="Y2" s="39"/>
    </row>
    <row r="3" spans="2:30" ht="19.5" customHeight="1" thickBot="1" x14ac:dyDescent="0.55000000000000004">
      <c r="B3" s="367"/>
      <c r="C3" s="369"/>
      <c r="D3" s="123" t="s">
        <v>5</v>
      </c>
      <c r="E3" s="123" t="s">
        <v>52</v>
      </c>
      <c r="F3" s="123" t="s">
        <v>40</v>
      </c>
      <c r="G3" s="123" t="s">
        <v>6</v>
      </c>
      <c r="H3" s="123" t="s">
        <v>7</v>
      </c>
      <c r="I3" s="123" t="s">
        <v>5</v>
      </c>
      <c r="J3" s="123" t="s">
        <v>52</v>
      </c>
      <c r="K3" s="123" t="s">
        <v>40</v>
      </c>
      <c r="L3" s="123" t="s">
        <v>6</v>
      </c>
      <c r="M3" s="123" t="s">
        <v>7</v>
      </c>
      <c r="N3" s="368"/>
      <c r="O3" s="407"/>
      <c r="P3" s="407"/>
      <c r="Q3" s="368"/>
      <c r="R3" s="368"/>
      <c r="S3" s="377"/>
      <c r="W3" s="376"/>
      <c r="X3" s="376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5">
      <c r="B4" s="404" t="s">
        <v>21</v>
      </c>
      <c r="C4" s="175" t="s">
        <v>91</v>
      </c>
      <c r="D4" s="121">
        <f>'Sheet1 (3)'!D4</f>
        <v>2</v>
      </c>
      <c r="E4" s="121">
        <f>'Sheet1 (3)'!E4</f>
        <v>0</v>
      </c>
      <c r="F4" s="60">
        <f>'Sheet1 (3)'!F4</f>
        <v>2</v>
      </c>
      <c r="G4" s="60">
        <f>'Sheet1 (3)'!G4</f>
        <v>2</v>
      </c>
      <c r="H4" s="60">
        <f>'Sheet1 (3)'!H4</f>
        <v>0</v>
      </c>
      <c r="I4" s="60">
        <f>'Sheet1 (3)'!I4</f>
        <v>192</v>
      </c>
      <c r="J4" s="60">
        <f>'Sheet1 (3)'!J4</f>
        <v>0</v>
      </c>
      <c r="K4" s="60">
        <f>'Sheet1 (3)'!K4</f>
        <v>192</v>
      </c>
      <c r="L4" s="60">
        <f>'Sheet1 (3)'!L4</f>
        <v>192</v>
      </c>
      <c r="M4" s="60">
        <f>'Sheet1 (3)'!M4</f>
        <v>0</v>
      </c>
      <c r="N4" s="60">
        <f>'Sheet1 (3)'!N4</f>
        <v>0</v>
      </c>
      <c r="O4" s="183">
        <v>20</v>
      </c>
      <c r="P4" s="185">
        <f t="shared" ref="P4:P8" si="0">N4/O4</f>
        <v>0</v>
      </c>
      <c r="Q4" s="187">
        <f t="shared" ref="Q4:Q8" si="1">M4/K4</f>
        <v>0</v>
      </c>
      <c r="R4" s="88">
        <f>VLOOKUP(C4,'Sheet1 (3)'!C:P,14,0)</f>
        <v>336264.32329028018</v>
      </c>
      <c r="S4" s="61">
        <f t="shared" ref="S4:S10" si="2">(K4/R4)*100000</f>
        <v>57.097939537955675</v>
      </c>
      <c r="W4" s="39"/>
      <c r="X4" s="39"/>
      <c r="Y4" s="39"/>
    </row>
    <row r="5" spans="2:30" ht="19.5" customHeight="1" x14ac:dyDescent="0.5">
      <c r="B5" s="405"/>
      <c r="C5" s="90" t="s">
        <v>94</v>
      </c>
      <c r="D5" s="333">
        <f>'Sheet1 (3)'!D5</f>
        <v>0</v>
      </c>
      <c r="E5" s="333">
        <f>'Sheet1 (3)'!E5</f>
        <v>0</v>
      </c>
      <c r="F5" s="333">
        <f>'Sheet1 (3)'!F5</f>
        <v>0</v>
      </c>
      <c r="G5" s="333">
        <f>'Sheet1 (3)'!G5</f>
        <v>0</v>
      </c>
      <c r="H5" s="333">
        <f>'Sheet1 (3)'!H5</f>
        <v>0</v>
      </c>
      <c r="I5" s="333">
        <f>'Sheet1 (3)'!I5</f>
        <v>44</v>
      </c>
      <c r="J5" s="333">
        <f>'Sheet1 (3)'!J5</f>
        <v>0</v>
      </c>
      <c r="K5" s="333">
        <f>'Sheet1 (3)'!K5</f>
        <v>44</v>
      </c>
      <c r="L5" s="333">
        <f>'Sheet1 (3)'!L5</f>
        <v>43</v>
      </c>
      <c r="M5" s="333">
        <f>'Sheet1 (3)'!M5</f>
        <v>1</v>
      </c>
      <c r="N5" s="333">
        <f>'Sheet1 (3)'!N5</f>
        <v>0</v>
      </c>
      <c r="O5" s="334">
        <v>16</v>
      </c>
      <c r="P5" s="335">
        <f t="shared" ref="P5" si="3">N5/O5</f>
        <v>0</v>
      </c>
      <c r="Q5" s="336">
        <f t="shared" ref="Q5" si="4">M5/K5</f>
        <v>2.2727272727272728E-2</v>
      </c>
      <c r="R5" s="337">
        <f>VLOOKUP(C5,'Sheet1 (3)'!C:P,14,0)</f>
        <v>52060.454851553091</v>
      </c>
      <c r="S5" s="338">
        <f t="shared" si="2"/>
        <v>84.517125571536141</v>
      </c>
      <c r="W5" s="39"/>
      <c r="X5" s="39"/>
      <c r="Y5" s="39"/>
    </row>
    <row r="6" spans="2:30" ht="19.5" customHeight="1" x14ac:dyDescent="0.5">
      <c r="B6" s="405"/>
      <c r="C6" s="165" t="s">
        <v>118</v>
      </c>
      <c r="D6" s="158">
        <f>'Sheet1 (3)'!D6</f>
        <v>0</v>
      </c>
      <c r="E6" s="158">
        <f>'Sheet1 (3)'!E6</f>
        <v>0</v>
      </c>
      <c r="F6" s="158">
        <f>'Sheet1 (3)'!F6</f>
        <v>0</v>
      </c>
      <c r="G6" s="158">
        <f>'Sheet1 (3)'!G6</f>
        <v>0</v>
      </c>
      <c r="H6" s="158">
        <f>'Sheet1 (3)'!H6</f>
        <v>0</v>
      </c>
      <c r="I6" s="158">
        <f>'Sheet1 (3)'!I6</f>
        <v>39</v>
      </c>
      <c r="J6" s="158">
        <f>'Sheet1 (3)'!J6</f>
        <v>0</v>
      </c>
      <c r="K6" s="158">
        <f>'Sheet1 (3)'!K6</f>
        <v>39</v>
      </c>
      <c r="L6" s="158">
        <f>'Sheet1 (3)'!L6</f>
        <v>27</v>
      </c>
      <c r="M6" s="158">
        <f>'Sheet1 (3)'!M6</f>
        <v>0</v>
      </c>
      <c r="N6" s="158">
        <f>'Sheet1 (3)'!N6</f>
        <v>12</v>
      </c>
      <c r="O6" s="191">
        <v>6</v>
      </c>
      <c r="P6" s="192">
        <f t="shared" ref="P6" si="5">N6/O6</f>
        <v>2</v>
      </c>
      <c r="Q6" s="193">
        <f t="shared" ref="Q6" si="6">M6/K6</f>
        <v>0</v>
      </c>
      <c r="R6" s="194">
        <f>VLOOKUP(C6,'Sheet1 (3)'!C:P,14,0)</f>
        <v>361570.56231525762</v>
      </c>
      <c r="S6" s="190">
        <f t="shared" ref="S6" si="7">(K6/R6)*100000</f>
        <v>10.786276335736492</v>
      </c>
      <c r="W6" s="39"/>
      <c r="X6" s="39"/>
      <c r="Y6" s="39"/>
    </row>
    <row r="7" spans="2:30" ht="19.5" customHeight="1" thickBot="1" x14ac:dyDescent="0.55000000000000004">
      <c r="B7" s="405"/>
      <c r="C7" s="180" t="s">
        <v>92</v>
      </c>
      <c r="D7" s="122">
        <f>'Sheet1 (3)'!D7</f>
        <v>6</v>
      </c>
      <c r="E7" s="122">
        <f>'Sheet1 (3)'!E7</f>
        <v>0</v>
      </c>
      <c r="F7" s="80">
        <f>'Sheet1 (3)'!F7</f>
        <v>6</v>
      </c>
      <c r="G7" s="80">
        <f>'Sheet1 (3)'!G7</f>
        <v>3</v>
      </c>
      <c r="H7" s="80">
        <f>'Sheet1 (3)'!H7</f>
        <v>0</v>
      </c>
      <c r="I7" s="80">
        <f>'Sheet1 (3)'!I7</f>
        <v>99</v>
      </c>
      <c r="J7" s="80">
        <f>'Sheet1 (3)'!J7</f>
        <v>1</v>
      </c>
      <c r="K7" s="80">
        <f>'Sheet1 (3)'!K7</f>
        <v>100</v>
      </c>
      <c r="L7" s="80">
        <f>'Sheet1 (3)'!L7</f>
        <v>97</v>
      </c>
      <c r="M7" s="80">
        <f>'Sheet1 (3)'!M7</f>
        <v>0</v>
      </c>
      <c r="N7" s="80">
        <f>'Sheet1 (3)'!N7</f>
        <v>3</v>
      </c>
      <c r="O7" s="184">
        <v>4</v>
      </c>
      <c r="P7" s="186">
        <f t="shared" si="0"/>
        <v>0.75</v>
      </c>
      <c r="Q7" s="188">
        <f t="shared" si="1"/>
        <v>0</v>
      </c>
      <c r="R7" s="182">
        <f>VLOOKUP(C7,'Sheet1 (3)'!C:P,14,0)</f>
        <v>94353.671419741513</v>
      </c>
      <c r="S7" s="103">
        <f t="shared" si="2"/>
        <v>105.9842171431149</v>
      </c>
      <c r="W7" s="39"/>
      <c r="X7" s="39"/>
      <c r="Y7" s="39"/>
    </row>
    <row r="8" spans="2:30" ht="19.5" customHeight="1" thickBot="1" x14ac:dyDescent="0.55000000000000004">
      <c r="B8" s="406"/>
      <c r="C8" s="160" t="s">
        <v>93</v>
      </c>
      <c r="D8" s="159">
        <f t="shared" ref="D8:E8" si="8">SUM(D4:D7)</f>
        <v>8</v>
      </c>
      <c r="E8" s="159">
        <f t="shared" si="8"/>
        <v>0</v>
      </c>
      <c r="F8" s="159">
        <f>SUM(F4:F7)</f>
        <v>8</v>
      </c>
      <c r="G8" s="159">
        <f t="shared" ref="G8:O8" si="9">SUM(G4:G7)</f>
        <v>5</v>
      </c>
      <c r="H8" s="159">
        <f t="shared" si="9"/>
        <v>0</v>
      </c>
      <c r="I8" s="159">
        <f t="shared" si="9"/>
        <v>374</v>
      </c>
      <c r="J8" s="159">
        <f t="shared" si="9"/>
        <v>1</v>
      </c>
      <c r="K8" s="159">
        <f t="shared" si="9"/>
        <v>375</v>
      </c>
      <c r="L8" s="159">
        <f t="shared" si="9"/>
        <v>359</v>
      </c>
      <c r="M8" s="159">
        <f t="shared" si="9"/>
        <v>1</v>
      </c>
      <c r="N8" s="159">
        <f t="shared" si="9"/>
        <v>15</v>
      </c>
      <c r="O8" s="159">
        <f t="shared" si="9"/>
        <v>46</v>
      </c>
      <c r="P8" s="161">
        <f t="shared" si="0"/>
        <v>0.32608695652173914</v>
      </c>
      <c r="Q8" s="162">
        <f t="shared" si="1"/>
        <v>2.6666666666666666E-3</v>
      </c>
      <c r="R8" s="163">
        <v>2202817</v>
      </c>
      <c r="S8" s="164">
        <f t="shared" si="2"/>
        <v>17.023656527074195</v>
      </c>
      <c r="W8" s="39"/>
      <c r="X8" s="39"/>
      <c r="Y8" s="39"/>
    </row>
    <row r="9" spans="2:30" ht="19" customHeight="1" x14ac:dyDescent="0.5">
      <c r="B9" s="401" t="s">
        <v>22</v>
      </c>
      <c r="C9" s="171" t="s">
        <v>109</v>
      </c>
      <c r="D9" s="120">
        <f>'Sheet1 (3)'!D8</f>
        <v>0</v>
      </c>
      <c r="E9" s="120">
        <f>'Sheet1 (3)'!E8</f>
        <v>0</v>
      </c>
      <c r="F9" s="120">
        <f>'Sheet1 (3)'!F8</f>
        <v>0</v>
      </c>
      <c r="G9" s="120">
        <f>'Sheet1 (3)'!G8</f>
        <v>0</v>
      </c>
      <c r="H9" s="120">
        <f>'Sheet1 (3)'!H8</f>
        <v>0</v>
      </c>
      <c r="I9" s="120">
        <f>'Sheet1 (3)'!I8</f>
        <v>77</v>
      </c>
      <c r="J9" s="120">
        <f>'Sheet1 (3)'!J8</f>
        <v>296</v>
      </c>
      <c r="K9" s="120">
        <f>'Sheet1 (3)'!K8</f>
        <v>373</v>
      </c>
      <c r="L9" s="120">
        <f>'Sheet1 (3)'!L8</f>
        <v>373</v>
      </c>
      <c r="M9" s="120">
        <f>'Sheet1 (3)'!M8</f>
        <v>0</v>
      </c>
      <c r="N9" s="120">
        <f>'Sheet1 (3)'!N8</f>
        <v>0</v>
      </c>
      <c r="O9" s="139">
        <v>6</v>
      </c>
      <c r="P9" s="189">
        <f t="shared" ref="P9:P48" si="10">N9/O9</f>
        <v>0</v>
      </c>
      <c r="Q9" s="174">
        <f t="shared" ref="Q9:Q10" si="11">M9/K9</f>
        <v>0</v>
      </c>
      <c r="R9" s="47">
        <f>VLOOKUP(C9,'Sheet1 (3)'!C:P,14,0)</f>
        <v>342584.14810972248</v>
      </c>
      <c r="S9" s="46">
        <f t="shared" si="2"/>
        <v>108.87835939231373</v>
      </c>
      <c r="T9" s="10"/>
    </row>
    <row r="10" spans="2:30" ht="19" customHeight="1" x14ac:dyDescent="0.5">
      <c r="B10" s="402"/>
      <c r="C10" s="165" t="s">
        <v>117</v>
      </c>
      <c r="D10" s="87">
        <f>'Sheet1 (3)'!D9</f>
        <v>0</v>
      </c>
      <c r="E10" s="87">
        <f>'Sheet1 (3)'!E9</f>
        <v>0</v>
      </c>
      <c r="F10" s="87">
        <f>'Sheet1 (3)'!F9</f>
        <v>0</v>
      </c>
      <c r="G10" s="87">
        <f>'Sheet1 (3)'!G9</f>
        <v>1</v>
      </c>
      <c r="H10" s="87">
        <f>'Sheet1 (3)'!H9</f>
        <v>0</v>
      </c>
      <c r="I10" s="87">
        <f>'Sheet1 (3)'!I9</f>
        <v>189</v>
      </c>
      <c r="J10" s="87">
        <f>'Sheet1 (3)'!J9</f>
        <v>18</v>
      </c>
      <c r="K10" s="87">
        <f>'Sheet1 (3)'!K9</f>
        <v>207</v>
      </c>
      <c r="L10" s="87">
        <f>'Sheet1 (3)'!L9</f>
        <v>204</v>
      </c>
      <c r="M10" s="87">
        <f>'Sheet1 (3)'!M9</f>
        <v>3</v>
      </c>
      <c r="N10" s="87">
        <f>'Sheet1 (3)'!N9</f>
        <v>0</v>
      </c>
      <c r="O10" s="125">
        <v>6</v>
      </c>
      <c r="P10" s="126">
        <f t="shared" si="10"/>
        <v>0</v>
      </c>
      <c r="Q10" s="42">
        <f t="shared" si="11"/>
        <v>1.4492753623188406E-2</v>
      </c>
      <c r="R10" s="47">
        <f>VLOOKUP(C10,'Sheet1 (3)'!C:P,14,0)</f>
        <v>188074.15671123541</v>
      </c>
      <c r="S10" s="46">
        <f t="shared" si="2"/>
        <v>110.06296857564693</v>
      </c>
      <c r="T10" s="10"/>
      <c r="AA10" s="24">
        <v>48</v>
      </c>
      <c r="AB10" s="24">
        <f t="shared" ref="AB10:AB34" si="12">K10</f>
        <v>207</v>
      </c>
      <c r="AC10" s="24">
        <f t="shared" ref="AC10" si="13">AB10-AA10</f>
        <v>159</v>
      </c>
      <c r="AD10" s="24" t="str">
        <f t="shared" ref="AD10" si="14">IF(AC10&lt;&gt;F10,"Not OK","Ok")</f>
        <v>Not OK</v>
      </c>
    </row>
    <row r="11" spans="2:30" ht="19" customHeight="1" x14ac:dyDescent="0.5">
      <c r="B11" s="402"/>
      <c r="C11" s="204" t="s">
        <v>114</v>
      </c>
      <c r="D11" s="87">
        <f>'Sheet1 (3)'!D10</f>
        <v>0</v>
      </c>
      <c r="E11" s="87">
        <f>'Sheet1 (3)'!E10</f>
        <v>0</v>
      </c>
      <c r="F11" s="87">
        <f>'Sheet1 (3)'!F10</f>
        <v>0</v>
      </c>
      <c r="G11" s="87">
        <f>'Sheet1 (3)'!G10</f>
        <v>0</v>
      </c>
      <c r="H11" s="87">
        <f>'Sheet1 (3)'!H10</f>
        <v>0</v>
      </c>
      <c r="I11" s="87">
        <f>'Sheet1 (3)'!I10</f>
        <v>283</v>
      </c>
      <c r="J11" s="87">
        <f>'Sheet1 (3)'!J10</f>
        <v>478</v>
      </c>
      <c r="K11" s="87">
        <f>'Sheet1 (3)'!K10</f>
        <v>761</v>
      </c>
      <c r="L11" s="87">
        <f>'Sheet1 (3)'!L10</f>
        <v>758</v>
      </c>
      <c r="M11" s="87">
        <f>'Sheet1 (3)'!M10</f>
        <v>3</v>
      </c>
      <c r="N11" s="87">
        <f>'Sheet1 (3)'!N10</f>
        <v>0</v>
      </c>
      <c r="O11" s="125">
        <v>13</v>
      </c>
      <c r="P11" s="126">
        <f t="shared" si="10"/>
        <v>0</v>
      </c>
      <c r="Q11" s="42">
        <f>M11/K11</f>
        <v>3.9421813403416554E-3</v>
      </c>
      <c r="R11" s="47">
        <f>VLOOKUP(C11,'Sheet1 (3)'!C:P,14,0)</f>
        <v>98420.049258469153</v>
      </c>
      <c r="S11" s="46">
        <f>(K11/R11)*100000</f>
        <v>773.21643885939739</v>
      </c>
      <c r="T11" s="10"/>
      <c r="Z11" s="10"/>
    </row>
    <row r="12" spans="2:30" ht="19" customHeight="1" x14ac:dyDescent="0.5">
      <c r="B12" s="402"/>
      <c r="C12" s="204" t="s">
        <v>97</v>
      </c>
      <c r="D12" s="87">
        <f>'Sheet1 (3)'!D11</f>
        <v>0</v>
      </c>
      <c r="E12" s="87">
        <f>'Sheet1 (3)'!E11</f>
        <v>0</v>
      </c>
      <c r="F12" s="87">
        <f>'Sheet1 (3)'!F11</f>
        <v>0</v>
      </c>
      <c r="G12" s="87">
        <f>'Sheet1 (3)'!G11</f>
        <v>0</v>
      </c>
      <c r="H12" s="87">
        <f>'Sheet1 (3)'!H11</f>
        <v>0</v>
      </c>
      <c r="I12" s="87">
        <f>'Sheet1 (3)'!I11</f>
        <v>0</v>
      </c>
      <c r="J12" s="87">
        <f>'Sheet1 (3)'!J11</f>
        <v>29</v>
      </c>
      <c r="K12" s="87">
        <f>'Sheet1 (3)'!K11</f>
        <v>29</v>
      </c>
      <c r="L12" s="87">
        <f>'Sheet1 (3)'!L11</f>
        <v>29</v>
      </c>
      <c r="M12" s="87">
        <f>'Sheet1 (3)'!M11</f>
        <v>0</v>
      </c>
      <c r="N12" s="87">
        <f>'Sheet1 (3)'!N11</f>
        <v>0</v>
      </c>
      <c r="O12" s="125">
        <v>4</v>
      </c>
      <c r="P12" s="126">
        <f t="shared" si="10"/>
        <v>0</v>
      </c>
      <c r="Q12" s="57">
        <f t="shared" ref="Q12:Q54" si="15">M12/K12</f>
        <v>0</v>
      </c>
      <c r="R12" s="47">
        <f>VLOOKUP(C12,'Sheet1 (3)'!C:P,14,0)</f>
        <v>149898.26902074186</v>
      </c>
      <c r="S12" s="46">
        <f t="shared" ref="S12:S48" si="16">(K12/R12)*100000</f>
        <v>19.346454224889808</v>
      </c>
      <c r="T12" s="10"/>
      <c r="Z12" s="10"/>
    </row>
    <row r="13" spans="2:30" ht="19" customHeight="1" x14ac:dyDescent="0.5">
      <c r="B13" s="402"/>
      <c r="C13" s="204" t="s">
        <v>121</v>
      </c>
      <c r="D13" s="87">
        <f>'Sheet1 (3)'!D12</f>
        <v>0</v>
      </c>
      <c r="E13" s="87">
        <f>'Sheet1 (3)'!E12</f>
        <v>0</v>
      </c>
      <c r="F13" s="87">
        <f>'Sheet1 (3)'!F12</f>
        <v>0</v>
      </c>
      <c r="G13" s="87">
        <f>'Sheet1 (3)'!G12</f>
        <v>0</v>
      </c>
      <c r="H13" s="87">
        <f>'Sheet1 (3)'!H12</f>
        <v>0</v>
      </c>
      <c r="I13" s="87">
        <f>'Sheet1 (3)'!I12</f>
        <v>74</v>
      </c>
      <c r="J13" s="87">
        <f>'Sheet1 (3)'!J12</f>
        <v>289</v>
      </c>
      <c r="K13" s="87">
        <f>'Sheet1 (3)'!K12</f>
        <v>363</v>
      </c>
      <c r="L13" s="87">
        <f>'Sheet1 (3)'!L12</f>
        <v>362</v>
      </c>
      <c r="M13" s="87">
        <f>'Sheet1 (3)'!M12</f>
        <v>1</v>
      </c>
      <c r="N13" s="87">
        <f>'Sheet1 (3)'!N12</f>
        <v>0</v>
      </c>
      <c r="O13" s="125">
        <v>6</v>
      </c>
      <c r="P13" s="126">
        <f t="shared" si="10"/>
        <v>0</v>
      </c>
      <c r="Q13" s="72">
        <f t="shared" si="15"/>
        <v>2.7548209366391185E-3</v>
      </c>
      <c r="R13" s="86">
        <f>VLOOKUP(C13,'Sheet1 (3)'!C:P,14,0)</f>
        <v>105697.59164224498</v>
      </c>
      <c r="S13" s="58">
        <f t="shared" si="16"/>
        <v>343.43261219105864</v>
      </c>
      <c r="T13" s="10"/>
      <c r="Z13" s="10"/>
    </row>
    <row r="14" spans="2:30" ht="19" customHeight="1" x14ac:dyDescent="0.5">
      <c r="B14" s="402"/>
      <c r="C14" s="69" t="s">
        <v>123</v>
      </c>
      <c r="D14" s="87">
        <f>'Sheet1 (3)'!D13</f>
        <v>0</v>
      </c>
      <c r="E14" s="87">
        <f>'Sheet1 (3)'!E13</f>
        <v>0</v>
      </c>
      <c r="F14" s="87">
        <f>'Sheet1 (3)'!F13</f>
        <v>0</v>
      </c>
      <c r="G14" s="87">
        <f>'Sheet1 (3)'!G13</f>
        <v>0</v>
      </c>
      <c r="H14" s="87">
        <f>'Sheet1 (3)'!H13</f>
        <v>0</v>
      </c>
      <c r="I14" s="87">
        <f>'Sheet1 (3)'!I13</f>
        <v>17</v>
      </c>
      <c r="J14" s="87">
        <f>'Sheet1 (3)'!J13</f>
        <v>0</v>
      </c>
      <c r="K14" s="87">
        <f>'Sheet1 (3)'!K13</f>
        <v>17</v>
      </c>
      <c r="L14" s="87">
        <f>'Sheet1 (3)'!L13</f>
        <v>17</v>
      </c>
      <c r="M14" s="87">
        <f>'Sheet1 (3)'!M13</f>
        <v>0</v>
      </c>
      <c r="N14" s="87">
        <f>'Sheet1 (3)'!N13</f>
        <v>0</v>
      </c>
      <c r="O14" s="127">
        <v>8</v>
      </c>
      <c r="P14" s="128">
        <f t="shared" si="10"/>
        <v>0</v>
      </c>
      <c r="Q14" s="72">
        <f t="shared" si="15"/>
        <v>0</v>
      </c>
      <c r="R14" s="86">
        <f>VLOOKUP(C14,'Sheet1 (3)'!C:P,14,0)</f>
        <v>582465.4765337389</v>
      </c>
      <c r="S14" s="101">
        <f t="shared" si="16"/>
        <v>2.9186279161414448</v>
      </c>
      <c r="T14" s="10"/>
      <c r="Z14" s="10"/>
    </row>
    <row r="15" spans="2:30" ht="19" customHeight="1" x14ac:dyDescent="0.5">
      <c r="B15" s="402"/>
      <c r="C15" s="69" t="s">
        <v>78</v>
      </c>
      <c r="D15" s="87">
        <f>'Sheet1 (3)'!D14</f>
        <v>5</v>
      </c>
      <c r="E15" s="87">
        <f>'Sheet1 (3)'!E14</f>
        <v>0</v>
      </c>
      <c r="F15" s="87">
        <f>'Sheet1 (3)'!F14</f>
        <v>5</v>
      </c>
      <c r="G15" s="87">
        <f>'Sheet1 (3)'!G14</f>
        <v>3</v>
      </c>
      <c r="H15" s="87">
        <f>'Sheet1 (3)'!H14</f>
        <v>0</v>
      </c>
      <c r="I15" s="87">
        <f>'Sheet1 (3)'!I14</f>
        <v>131</v>
      </c>
      <c r="J15" s="87">
        <f>'Sheet1 (3)'!J14</f>
        <v>8</v>
      </c>
      <c r="K15" s="87">
        <f>'Sheet1 (3)'!K14</f>
        <v>139</v>
      </c>
      <c r="L15" s="87">
        <f>'Sheet1 (3)'!L14</f>
        <v>136</v>
      </c>
      <c r="M15" s="87">
        <f>'Sheet1 (3)'!M14</f>
        <v>0</v>
      </c>
      <c r="N15" s="87">
        <f>'Sheet1 (3)'!N14</f>
        <v>3</v>
      </c>
      <c r="O15" s="129">
        <v>15</v>
      </c>
      <c r="P15" s="130">
        <f t="shared" si="10"/>
        <v>0.2</v>
      </c>
      <c r="Q15" s="72">
        <f t="shared" si="15"/>
        <v>0</v>
      </c>
      <c r="R15" s="86">
        <f>VLOOKUP(C15,'Sheet1 (3)'!C:P,14,0)</f>
        <v>523973.48002292763</v>
      </c>
      <c r="S15" s="101">
        <f t="shared" si="16"/>
        <v>26.528060159441225</v>
      </c>
      <c r="T15" s="10"/>
      <c r="Z15" s="10"/>
    </row>
    <row r="16" spans="2:30" ht="19" customHeight="1" x14ac:dyDescent="0.5">
      <c r="B16" s="402"/>
      <c r="C16" s="73" t="s">
        <v>80</v>
      </c>
      <c r="D16" s="87">
        <f>'Sheet1 (3)'!D15</f>
        <v>0</v>
      </c>
      <c r="E16" s="87">
        <f>'Sheet1 (3)'!E15</f>
        <v>0</v>
      </c>
      <c r="F16" s="87">
        <f>'Sheet1 (3)'!F15</f>
        <v>0</v>
      </c>
      <c r="G16" s="87">
        <f>'Sheet1 (3)'!G15</f>
        <v>0</v>
      </c>
      <c r="H16" s="87">
        <f>'Sheet1 (3)'!H15</f>
        <v>0</v>
      </c>
      <c r="I16" s="87">
        <f>'Sheet1 (3)'!I15</f>
        <v>17</v>
      </c>
      <c r="J16" s="87">
        <f>'Sheet1 (3)'!J15</f>
        <v>2</v>
      </c>
      <c r="K16" s="87">
        <f>'Sheet1 (3)'!K15</f>
        <v>19</v>
      </c>
      <c r="L16" s="87">
        <f>'Sheet1 (3)'!L15</f>
        <v>19</v>
      </c>
      <c r="M16" s="87">
        <f>'Sheet1 (3)'!M15</f>
        <v>0</v>
      </c>
      <c r="N16" s="87">
        <f>'Sheet1 (3)'!N15</f>
        <v>0</v>
      </c>
      <c r="O16" s="129">
        <v>12</v>
      </c>
      <c r="P16" s="130">
        <f t="shared" si="10"/>
        <v>0</v>
      </c>
      <c r="Q16" s="72">
        <f t="shared" si="15"/>
        <v>0</v>
      </c>
      <c r="R16" s="86" t="e">
        <f>VLOOKUP(C16,'Sheet1 (3)'!C:P,14,0)</f>
        <v>#N/A</v>
      </c>
      <c r="S16" s="101" t="e">
        <f t="shared" si="16"/>
        <v>#N/A</v>
      </c>
      <c r="T16" s="10"/>
      <c r="Z16" s="10"/>
    </row>
    <row r="17" spans="1:32" s="24" customFormat="1" ht="19" customHeight="1" x14ac:dyDescent="0.5">
      <c r="A17" s="44"/>
      <c r="B17" s="402"/>
      <c r="C17" s="73" t="s">
        <v>81</v>
      </c>
      <c r="D17" s="119">
        <f>'Sheet1 (3)'!D16</f>
        <v>1</v>
      </c>
      <c r="E17" s="119">
        <f>'Sheet1 (3)'!E16</f>
        <v>0</v>
      </c>
      <c r="F17" s="119">
        <f>'Sheet1 (3)'!F16</f>
        <v>1</v>
      </c>
      <c r="G17" s="119">
        <f>'Sheet1 (3)'!G16</f>
        <v>7</v>
      </c>
      <c r="H17" s="119">
        <f>'Sheet1 (3)'!H16</f>
        <v>0</v>
      </c>
      <c r="I17" s="119">
        <f>'Sheet1 (3)'!I16</f>
        <v>198</v>
      </c>
      <c r="J17" s="119">
        <f>'Sheet1 (3)'!J16</f>
        <v>34</v>
      </c>
      <c r="K17" s="119">
        <f>'Sheet1 (3)'!K16</f>
        <v>232</v>
      </c>
      <c r="L17" s="119">
        <f>'Sheet1 (3)'!L16</f>
        <v>229</v>
      </c>
      <c r="M17" s="119">
        <f>'Sheet1 (3)'!M16</f>
        <v>0</v>
      </c>
      <c r="N17" s="119">
        <f>'Sheet1 (3)'!N16</f>
        <v>3</v>
      </c>
      <c r="O17" s="129">
        <v>16</v>
      </c>
      <c r="P17" s="130">
        <f t="shared" si="10"/>
        <v>0.1875</v>
      </c>
      <c r="Q17" s="74">
        <f t="shared" si="15"/>
        <v>0</v>
      </c>
      <c r="R17" s="319">
        <f>VLOOKUP(C17,'Sheet1 (3)'!C:P,14,0)</f>
        <v>86458.017080248916</v>
      </c>
      <c r="S17" s="124">
        <f t="shared" si="16"/>
        <v>268.3383309435161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5">
      <c r="A18" s="44"/>
      <c r="B18" s="402"/>
      <c r="C18" s="320" t="s">
        <v>104</v>
      </c>
      <c r="D18" s="119">
        <f>'Sheet1 (3)'!D17</f>
        <v>0</v>
      </c>
      <c r="E18" s="119">
        <f>'Sheet1 (3)'!E17</f>
        <v>0</v>
      </c>
      <c r="F18" s="119">
        <f>'Sheet1 (3)'!F17</f>
        <v>0</v>
      </c>
      <c r="G18" s="119">
        <f>'Sheet1 (3)'!G17</f>
        <v>0</v>
      </c>
      <c r="H18" s="119">
        <f>'Sheet1 (3)'!H17</f>
        <v>0</v>
      </c>
      <c r="I18" s="119">
        <f>'Sheet1 (3)'!I17</f>
        <v>20</v>
      </c>
      <c r="J18" s="119">
        <f>'Sheet1 (3)'!J17</f>
        <v>61</v>
      </c>
      <c r="K18" s="119">
        <f>'Sheet1 (3)'!K17</f>
        <v>81</v>
      </c>
      <c r="L18" s="119">
        <f>'Sheet1 (3)'!L17</f>
        <v>81</v>
      </c>
      <c r="M18" s="119">
        <f>'Sheet1 (3)'!M17</f>
        <v>0</v>
      </c>
      <c r="N18" s="119">
        <f>'Sheet1 (3)'!N17</f>
        <v>0</v>
      </c>
      <c r="O18" s="127">
        <v>4</v>
      </c>
      <c r="P18" s="128">
        <f t="shared" ref="P18" si="17">N18/O18</f>
        <v>0</v>
      </c>
      <c r="Q18" s="72">
        <f t="shared" ref="Q18" si="18">M18/K18</f>
        <v>0</v>
      </c>
      <c r="R18" s="100">
        <f>VLOOKUP(C18,'Sheet1 (3)'!C:P,14,0)</f>
        <v>145652.82069082581</v>
      </c>
      <c r="S18" s="101">
        <f t="shared" ref="S18:S19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55000000000000004">
      <c r="A19" s="44"/>
      <c r="B19" s="402"/>
      <c r="C19" s="325" t="s">
        <v>116</v>
      </c>
      <c r="D19" s="119">
        <f>'Sheet1 (3)'!D18</f>
        <v>6</v>
      </c>
      <c r="E19" s="119">
        <f>'Sheet1 (3)'!E18</f>
        <v>0</v>
      </c>
      <c r="F19" s="119">
        <f>'Sheet1 (3)'!F18</f>
        <v>6</v>
      </c>
      <c r="G19" s="119">
        <f>'Sheet1 (3)'!G18</f>
        <v>8</v>
      </c>
      <c r="H19" s="119">
        <f>'Sheet1 (3)'!H18</f>
        <v>0</v>
      </c>
      <c r="I19" s="119">
        <f>'Sheet1 (3)'!I18</f>
        <v>28</v>
      </c>
      <c r="J19" s="119">
        <f>'Sheet1 (3)'!J18</f>
        <v>123</v>
      </c>
      <c r="K19" s="119">
        <f>'Sheet1 (3)'!K18</f>
        <v>151</v>
      </c>
      <c r="L19" s="119">
        <f>'Sheet1 (3)'!L18</f>
        <v>151</v>
      </c>
      <c r="M19" s="119">
        <f>'Sheet1 (3)'!M18</f>
        <v>0</v>
      </c>
      <c r="N19" s="119">
        <f>'Sheet1 (3)'!N18</f>
        <v>0</v>
      </c>
      <c r="O19" s="323">
        <v>14</v>
      </c>
      <c r="P19" s="324">
        <f t="shared" ref="P19" si="20">N19/O19</f>
        <v>0</v>
      </c>
      <c r="Q19" s="245">
        <f t="shared" ref="Q19" si="21">M19/K19</f>
        <v>0</v>
      </c>
      <c r="R19" s="321">
        <f>VLOOKUP(C19,'Sheet1 (3)'!C:P,14,0)</f>
        <v>172943.23267577705</v>
      </c>
      <c r="S19" s="322">
        <f t="shared" si="19"/>
        <v>87.311887064748689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55000000000000004">
      <c r="A20" s="44"/>
      <c r="B20" s="402"/>
      <c r="C20" s="160" t="s">
        <v>84</v>
      </c>
      <c r="D20" s="159">
        <f>SUM(D9:D19)</f>
        <v>12</v>
      </c>
      <c r="E20" s="159">
        <f t="shared" ref="E20:O20" si="22">SUM(E9:E19)</f>
        <v>0</v>
      </c>
      <c r="F20" s="159">
        <f t="shared" si="22"/>
        <v>12</v>
      </c>
      <c r="G20" s="159">
        <f t="shared" si="22"/>
        <v>19</v>
      </c>
      <c r="H20" s="159">
        <f t="shared" si="22"/>
        <v>0</v>
      </c>
      <c r="I20" s="159">
        <f t="shared" si="22"/>
        <v>1034</v>
      </c>
      <c r="J20" s="159">
        <f t="shared" si="22"/>
        <v>1338</v>
      </c>
      <c r="K20" s="159">
        <f t="shared" si="22"/>
        <v>2372</v>
      </c>
      <c r="L20" s="159">
        <f t="shared" si="22"/>
        <v>2359</v>
      </c>
      <c r="M20" s="159">
        <f t="shared" si="22"/>
        <v>7</v>
      </c>
      <c r="N20" s="159">
        <f t="shared" si="22"/>
        <v>6</v>
      </c>
      <c r="O20" s="159">
        <f t="shared" si="22"/>
        <v>104</v>
      </c>
      <c r="P20" s="161">
        <f t="shared" si="10"/>
        <v>5.7692307692307696E-2</v>
      </c>
      <c r="Q20" s="162">
        <f t="shared" si="15"/>
        <v>2.951096121416526E-3</v>
      </c>
      <c r="R20" s="163">
        <v>3173917</v>
      </c>
      <c r="S20" s="164">
        <f t="shared" si="16"/>
        <v>74.734153413589581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x14ac:dyDescent="0.5">
      <c r="A21" s="44"/>
      <c r="B21" s="401" t="s">
        <v>33</v>
      </c>
      <c r="C21" s="137" t="s">
        <v>70</v>
      </c>
      <c r="D21" s="59">
        <f>'Sheet1 (3)'!D19</f>
        <v>6</v>
      </c>
      <c r="E21" s="59">
        <f>'Sheet1 (3)'!E19</f>
        <v>0</v>
      </c>
      <c r="F21" s="59">
        <f>'Sheet1 (3)'!F19</f>
        <v>6</v>
      </c>
      <c r="G21" s="59">
        <f>'Sheet1 (3)'!G19</f>
        <v>7</v>
      </c>
      <c r="H21" s="59">
        <f>'Sheet1 (3)'!H19</f>
        <v>0</v>
      </c>
      <c r="I21" s="59">
        <f>'Sheet1 (3)'!I19</f>
        <v>760</v>
      </c>
      <c r="J21" s="59">
        <f>'Sheet1 (3)'!J19</f>
        <v>328</v>
      </c>
      <c r="K21" s="59">
        <f>'Sheet1 (3)'!K19</f>
        <v>1088</v>
      </c>
      <c r="L21" s="59">
        <f>'Sheet1 (3)'!L19</f>
        <v>1081</v>
      </c>
      <c r="M21" s="59">
        <f>'Sheet1 (3)'!M19</f>
        <v>1</v>
      </c>
      <c r="N21" s="59">
        <f>'Sheet1 (3)'!N19</f>
        <v>6</v>
      </c>
      <c r="O21" s="139">
        <v>21</v>
      </c>
      <c r="P21" s="140">
        <f t="shared" si="10"/>
        <v>0.2857142857142857</v>
      </c>
      <c r="Q21" s="99">
        <f t="shared" si="15"/>
        <v>9.1911764705882352E-4</v>
      </c>
      <c r="R21" s="141">
        <f>VLOOKUP(C21,'Sheet1 (3)'!C:P,14,0)</f>
        <v>516704.9271270897</v>
      </c>
      <c r="S21" s="142">
        <f t="shared" si="16"/>
        <v>210.56505229190381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5">
      <c r="A22" s="44"/>
      <c r="B22" s="402"/>
      <c r="C22" s="62" t="s">
        <v>71</v>
      </c>
      <c r="D22" s="59">
        <f>'Sheet1 (3)'!D20</f>
        <v>0</v>
      </c>
      <c r="E22" s="59">
        <f>'Sheet1 (3)'!E20</f>
        <v>0</v>
      </c>
      <c r="F22" s="59">
        <f>'Sheet1 (3)'!F20</f>
        <v>0</v>
      </c>
      <c r="G22" s="59">
        <f>'Sheet1 (3)'!G20</f>
        <v>0</v>
      </c>
      <c r="H22" s="59">
        <f>'Sheet1 (3)'!H20</f>
        <v>0</v>
      </c>
      <c r="I22" s="59">
        <f>'Sheet1 (3)'!I20</f>
        <v>248</v>
      </c>
      <c r="J22" s="59">
        <f>'Sheet1 (3)'!J20</f>
        <v>19</v>
      </c>
      <c r="K22" s="59">
        <f>'Sheet1 (3)'!K20</f>
        <v>267</v>
      </c>
      <c r="L22" s="59">
        <f>'Sheet1 (3)'!L20</f>
        <v>267</v>
      </c>
      <c r="M22" s="59">
        <f>'Sheet1 (3)'!M20</f>
        <v>0</v>
      </c>
      <c r="N22" s="59">
        <f>'Sheet1 (3)'!N20</f>
        <v>0</v>
      </c>
      <c r="O22" s="125">
        <v>12</v>
      </c>
      <c r="P22" s="126">
        <f t="shared" si="10"/>
        <v>0</v>
      </c>
      <c r="Q22" s="91">
        <f t="shared" si="15"/>
        <v>0</v>
      </c>
      <c r="R22" s="89" t="e">
        <f>VLOOKUP(C22,'Sheet1 (3)'!C:P,14,0)</f>
        <v>#N/A</v>
      </c>
      <c r="S22" s="46" t="e">
        <f t="shared" si="16"/>
        <v>#N/A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5">
      <c r="A23" s="44"/>
      <c r="B23" s="402"/>
      <c r="C23" s="62" t="s">
        <v>74</v>
      </c>
      <c r="D23" s="41">
        <f>'Sheet1 (3)'!D21</f>
        <v>2</v>
      </c>
      <c r="E23" s="41">
        <f>'Sheet1 (3)'!E21</f>
        <v>0</v>
      </c>
      <c r="F23" s="41">
        <f>'Sheet1 (3)'!F21</f>
        <v>2</v>
      </c>
      <c r="G23" s="41">
        <f>'Sheet1 (3)'!G21</f>
        <v>2</v>
      </c>
      <c r="H23" s="41">
        <f>'Sheet1 (3)'!H21</f>
        <v>0</v>
      </c>
      <c r="I23" s="41">
        <f>'Sheet1 (3)'!I21</f>
        <v>212</v>
      </c>
      <c r="J23" s="41">
        <f>'Sheet1 (3)'!J21</f>
        <v>0</v>
      </c>
      <c r="K23" s="41">
        <f>'Sheet1 (3)'!K21</f>
        <v>212</v>
      </c>
      <c r="L23" s="41">
        <f>'Sheet1 (3)'!L21</f>
        <v>208</v>
      </c>
      <c r="M23" s="41">
        <f>'Sheet1 (3)'!M21</f>
        <v>0</v>
      </c>
      <c r="N23" s="41">
        <f>'Sheet1 (3)'!N21</f>
        <v>4</v>
      </c>
      <c r="O23" s="41">
        <v>12</v>
      </c>
      <c r="P23" s="196">
        <f t="shared" si="10"/>
        <v>0.33333333333333331</v>
      </c>
      <c r="Q23" s="195">
        <f t="shared" si="15"/>
        <v>0</v>
      </c>
      <c r="R23" s="86">
        <f>VLOOKUP(C23,'Sheet1 (3)'!C:P,14,0)</f>
        <v>425021.8104728043</v>
      </c>
      <c r="S23" s="58">
        <f t="shared" si="16"/>
        <v>49.879793172064794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thickBot="1" x14ac:dyDescent="0.55000000000000004">
      <c r="A24" s="44"/>
      <c r="B24" s="402"/>
      <c r="C24" s="235" t="s">
        <v>126</v>
      </c>
      <c r="D24" s="138">
        <f>'Sheet1 (3)'!D22</f>
        <v>0</v>
      </c>
      <c r="E24" s="138">
        <f>'Sheet1 (3)'!E22</f>
        <v>0</v>
      </c>
      <c r="F24" s="138">
        <f>'Sheet1 (3)'!F22</f>
        <v>0</v>
      </c>
      <c r="G24" s="138">
        <f>'Sheet1 (3)'!G22</f>
        <v>0</v>
      </c>
      <c r="H24" s="138">
        <f>'Sheet1 (3)'!H22</f>
        <v>0</v>
      </c>
      <c r="I24" s="138">
        <f>'Sheet1 (3)'!I22</f>
        <v>336</v>
      </c>
      <c r="J24" s="138">
        <f>'Sheet1 (3)'!J22</f>
        <v>61</v>
      </c>
      <c r="K24" s="138">
        <f>'Sheet1 (3)'!K22</f>
        <v>397</v>
      </c>
      <c r="L24" s="138">
        <f>'Sheet1 (3)'!L22</f>
        <v>397</v>
      </c>
      <c r="M24" s="138">
        <f>'Sheet1 (3)'!M22</f>
        <v>0</v>
      </c>
      <c r="N24" s="41">
        <f>'Sheet1 (3)'!N22</f>
        <v>0</v>
      </c>
      <c r="O24" s="197">
        <v>13</v>
      </c>
      <c r="P24" s="143">
        <f t="shared" si="10"/>
        <v>0</v>
      </c>
      <c r="Q24" s="92">
        <f t="shared" si="15"/>
        <v>0</v>
      </c>
      <c r="R24" s="102">
        <f>VLOOKUP(C24,'Sheet1 (3)'!C:P,14,0)</f>
        <v>261887.52247528784</v>
      </c>
      <c r="S24" s="103">
        <f t="shared" si="16"/>
        <v>151.59179645050162</v>
      </c>
      <c r="T24" s="10"/>
      <c r="U24" s="10"/>
      <c r="V24" s="10"/>
      <c r="W24" s="10"/>
      <c r="X24" s="10"/>
      <c r="Y24" s="10"/>
      <c r="Z24"/>
      <c r="AF24"/>
    </row>
    <row r="25" spans="1:32" ht="19" customHeight="1" thickBot="1" x14ac:dyDescent="0.55000000000000004">
      <c r="B25" s="403"/>
      <c r="C25" s="131" t="s">
        <v>85</v>
      </c>
      <c r="D25" s="159">
        <f>SUM(D21:D24)</f>
        <v>8</v>
      </c>
      <c r="E25" s="159">
        <f t="shared" ref="E25:O25" si="23">SUM(E21:E24)</f>
        <v>0</v>
      </c>
      <c r="F25" s="159">
        <f t="shared" si="23"/>
        <v>8</v>
      </c>
      <c r="G25" s="159">
        <f t="shared" si="23"/>
        <v>9</v>
      </c>
      <c r="H25" s="159">
        <f t="shared" si="23"/>
        <v>0</v>
      </c>
      <c r="I25" s="159">
        <f t="shared" si="23"/>
        <v>1556</v>
      </c>
      <c r="J25" s="159">
        <f t="shared" si="23"/>
        <v>408</v>
      </c>
      <c r="K25" s="159">
        <f t="shared" si="23"/>
        <v>1964</v>
      </c>
      <c r="L25" s="159">
        <f t="shared" si="23"/>
        <v>1953</v>
      </c>
      <c r="M25" s="159">
        <f t="shared" si="23"/>
        <v>1</v>
      </c>
      <c r="N25" s="159">
        <f t="shared" si="23"/>
        <v>10</v>
      </c>
      <c r="O25" s="132">
        <f t="shared" si="23"/>
        <v>58</v>
      </c>
      <c r="P25" s="133">
        <f t="shared" si="10"/>
        <v>0.17241379310344829</v>
      </c>
      <c r="Q25" s="134">
        <f t="shared" si="15"/>
        <v>5.0916496945010179E-4</v>
      </c>
      <c r="R25" s="135">
        <v>6003909</v>
      </c>
      <c r="S25" s="136">
        <f t="shared" si="16"/>
        <v>32.712021451357771</v>
      </c>
      <c r="T25" s="10"/>
      <c r="Z25" s="10"/>
    </row>
    <row r="26" spans="1:32" ht="19" customHeight="1" x14ac:dyDescent="0.5">
      <c r="B26" s="401" t="s">
        <v>39</v>
      </c>
      <c r="C26" s="75" t="s">
        <v>69</v>
      </c>
      <c r="D26" s="120">
        <f>'Sheet1 (3)'!D23</f>
        <v>0</v>
      </c>
      <c r="E26" s="120">
        <f>'Sheet1 (3)'!E23</f>
        <v>0</v>
      </c>
      <c r="F26" s="120">
        <f>'Sheet1 (3)'!F23</f>
        <v>0</v>
      </c>
      <c r="G26" s="120">
        <f>'Sheet1 (3)'!G23</f>
        <v>0</v>
      </c>
      <c r="H26" s="120">
        <f>'Sheet1 (3)'!H23</f>
        <v>0</v>
      </c>
      <c r="I26" s="120">
        <f>'Sheet1 (3)'!I23</f>
        <v>388</v>
      </c>
      <c r="J26" s="120">
        <f>'Sheet1 (3)'!J23</f>
        <v>236</v>
      </c>
      <c r="K26" s="120">
        <f>'Sheet1 (3)'!K23</f>
        <v>624</v>
      </c>
      <c r="L26" s="120">
        <f>'Sheet1 (3)'!L23</f>
        <v>623</v>
      </c>
      <c r="M26" s="120">
        <f>'Sheet1 (3)'!M23</f>
        <v>1</v>
      </c>
      <c r="N26" s="120">
        <f>'Sheet1 (3)'!N23</f>
        <v>0</v>
      </c>
      <c r="O26" s="144">
        <v>42</v>
      </c>
      <c r="P26" s="145">
        <f t="shared" si="10"/>
        <v>0</v>
      </c>
      <c r="Q26" s="76">
        <f t="shared" si="15"/>
        <v>1.6025641025641025E-3</v>
      </c>
      <c r="R26" s="106">
        <f>VLOOKUP(C26,'Sheet1 (3)'!C:P,14,0)</f>
        <v>342007.76203903509</v>
      </c>
      <c r="S26" s="109">
        <f t="shared" si="16"/>
        <v>182.45199941654533</v>
      </c>
      <c r="T26" s="10"/>
      <c r="Z26" s="10"/>
      <c r="AF26" s="24"/>
    </row>
    <row r="27" spans="1:32" ht="19" customHeight="1" x14ac:dyDescent="0.5">
      <c r="B27" s="402"/>
      <c r="C27" s="69" t="s">
        <v>75</v>
      </c>
      <c r="D27" s="120">
        <f>'Sheet1 (3)'!D24</f>
        <v>0</v>
      </c>
      <c r="E27" s="120">
        <f>'Sheet1 (3)'!E24</f>
        <v>0</v>
      </c>
      <c r="F27" s="120">
        <f>'Sheet1 (3)'!F24</f>
        <v>0</v>
      </c>
      <c r="G27" s="120">
        <f>'Sheet1 (3)'!G24</f>
        <v>0</v>
      </c>
      <c r="H27" s="120">
        <f>'Sheet1 (3)'!H24</f>
        <v>0</v>
      </c>
      <c r="I27" s="120">
        <f>'Sheet1 (3)'!I24</f>
        <v>280</v>
      </c>
      <c r="J27" s="120">
        <f>'Sheet1 (3)'!J24</f>
        <v>124</v>
      </c>
      <c r="K27" s="120">
        <f>'Sheet1 (3)'!K24</f>
        <v>404</v>
      </c>
      <c r="L27" s="120">
        <f>'Sheet1 (3)'!L24</f>
        <v>404</v>
      </c>
      <c r="M27" s="120">
        <f>'Sheet1 (3)'!M24</f>
        <v>0</v>
      </c>
      <c r="N27" s="120">
        <f>'Sheet1 (3)'!N24</f>
        <v>0</v>
      </c>
      <c r="O27" s="127">
        <v>30</v>
      </c>
      <c r="P27" s="128">
        <f t="shared" si="10"/>
        <v>0</v>
      </c>
      <c r="Q27" s="72">
        <f t="shared" si="15"/>
        <v>0</v>
      </c>
      <c r="R27" s="107">
        <f>VLOOKUP(C27,'Sheet1 (3)'!C:P,14,0)</f>
        <v>371741.61071145313</v>
      </c>
      <c r="S27" s="110">
        <f t="shared" si="16"/>
        <v>108.6776374661985</v>
      </c>
      <c r="T27" s="10"/>
      <c r="Z27" s="10"/>
      <c r="AF27" s="24"/>
    </row>
    <row r="28" spans="1:32" ht="19" customHeight="1" x14ac:dyDescent="0.5">
      <c r="B28" s="402"/>
      <c r="C28" s="239" t="s">
        <v>113</v>
      </c>
      <c r="D28" s="120">
        <f>'Sheet1 (3)'!D25</f>
        <v>0</v>
      </c>
      <c r="E28" s="120">
        <f>'Sheet1 (3)'!E25</f>
        <v>0</v>
      </c>
      <c r="F28" s="120">
        <f>'Sheet1 (3)'!F25</f>
        <v>0</v>
      </c>
      <c r="G28" s="120">
        <f>'Sheet1 (3)'!G25</f>
        <v>0</v>
      </c>
      <c r="H28" s="120">
        <f>'Sheet1 (3)'!H25</f>
        <v>0</v>
      </c>
      <c r="I28" s="120">
        <f>'Sheet1 (3)'!I25</f>
        <v>89</v>
      </c>
      <c r="J28" s="120">
        <f>'Sheet1 (3)'!J25</f>
        <v>29</v>
      </c>
      <c r="K28" s="120">
        <f>'Sheet1 (3)'!K25</f>
        <v>118</v>
      </c>
      <c r="L28" s="120">
        <f>'Sheet1 (3)'!L25</f>
        <v>118</v>
      </c>
      <c r="M28" s="120">
        <f>'Sheet1 (3)'!M25</f>
        <v>0</v>
      </c>
      <c r="N28" s="120">
        <f>'Sheet1 (3)'!N25</f>
        <v>0</v>
      </c>
      <c r="O28" s="129">
        <v>20</v>
      </c>
      <c r="P28" s="130">
        <f t="shared" si="10"/>
        <v>0</v>
      </c>
      <c r="Q28" s="74">
        <f t="shared" si="15"/>
        <v>0</v>
      </c>
      <c r="R28" s="108">
        <f>VLOOKUP(C28,'Sheet1 (3)'!C:P,14,0)</f>
        <v>215852.42876214883</v>
      </c>
      <c r="S28" s="110">
        <f t="shared" si="16"/>
        <v>54.666978118659976</v>
      </c>
      <c r="T28" s="10"/>
      <c r="Z28" s="10"/>
      <c r="AF28" s="24"/>
    </row>
    <row r="29" spans="1:32" ht="19" customHeight="1" x14ac:dyDescent="0.5">
      <c r="B29" s="402"/>
      <c r="C29" s="95" t="s">
        <v>95</v>
      </c>
      <c r="D29" s="120">
        <f>'Sheet1 (3)'!D26</f>
        <v>0</v>
      </c>
      <c r="E29" s="120">
        <f>'Sheet1 (3)'!E26</f>
        <v>0</v>
      </c>
      <c r="F29" s="120">
        <f>'Sheet1 (3)'!F26</f>
        <v>0</v>
      </c>
      <c r="G29" s="120">
        <f>'Sheet1 (3)'!G26</f>
        <v>0</v>
      </c>
      <c r="H29" s="120">
        <f>'Sheet1 (3)'!H26</f>
        <v>0</v>
      </c>
      <c r="I29" s="120">
        <f>'Sheet1 (3)'!I26</f>
        <v>250</v>
      </c>
      <c r="J29" s="120">
        <f>'Sheet1 (3)'!J26</f>
        <v>137</v>
      </c>
      <c r="K29" s="120">
        <f>'Sheet1 (3)'!K26</f>
        <v>387</v>
      </c>
      <c r="L29" s="120">
        <f>'Sheet1 (3)'!L26</f>
        <v>387</v>
      </c>
      <c r="M29" s="120">
        <f>'Sheet1 (3)'!M26</f>
        <v>0</v>
      </c>
      <c r="N29" s="120">
        <f>'Sheet1 (3)'!N26</f>
        <v>0</v>
      </c>
      <c r="O29" s="70">
        <v>30</v>
      </c>
      <c r="P29" s="202">
        <f t="shared" si="10"/>
        <v>0</v>
      </c>
      <c r="Q29" s="72">
        <f t="shared" si="15"/>
        <v>0</v>
      </c>
      <c r="R29" s="237">
        <f>VLOOKUP(C29,'Sheet1 (3)'!C:P,14,0)</f>
        <v>195729.21838740172</v>
      </c>
      <c r="S29" s="110">
        <f t="shared" si="16"/>
        <v>197.72214040829661</v>
      </c>
      <c r="T29" s="10"/>
      <c r="Z29" s="10"/>
      <c r="AF29" s="24"/>
    </row>
    <row r="30" spans="1:32" ht="19" customHeight="1" x14ac:dyDescent="0.5">
      <c r="B30" s="402"/>
      <c r="C30" s="243" t="s">
        <v>99</v>
      </c>
      <c r="D30" s="120">
        <f>'Sheet1 (3)'!D27</f>
        <v>0</v>
      </c>
      <c r="E30" s="120">
        <f>'Sheet1 (3)'!E27</f>
        <v>0</v>
      </c>
      <c r="F30" s="120">
        <f>'Sheet1 (3)'!F27</f>
        <v>0</v>
      </c>
      <c r="G30" s="120">
        <f>'Sheet1 (3)'!G27</f>
        <v>0</v>
      </c>
      <c r="H30" s="120">
        <f>'Sheet1 (3)'!H27</f>
        <v>0</v>
      </c>
      <c r="I30" s="120">
        <f>'Sheet1 (3)'!I27</f>
        <v>281</v>
      </c>
      <c r="J30" s="120">
        <f>'Sheet1 (3)'!J27</f>
        <v>87</v>
      </c>
      <c r="K30" s="120">
        <f>'Sheet1 (3)'!K27</f>
        <v>368</v>
      </c>
      <c r="L30" s="120">
        <f>'Sheet1 (3)'!L27</f>
        <v>368</v>
      </c>
      <c r="M30" s="120">
        <f>'Sheet1 (3)'!M27</f>
        <v>0</v>
      </c>
      <c r="N30" s="120">
        <f>'Sheet1 (3)'!N27</f>
        <v>0</v>
      </c>
      <c r="O30" s="244">
        <v>55</v>
      </c>
      <c r="P30" s="130">
        <f t="shared" ref="P30:P31" si="24">N30/O30</f>
        <v>0</v>
      </c>
      <c r="Q30" s="74">
        <f t="shared" ref="Q30:Q31" si="25">M30/K30</f>
        <v>0</v>
      </c>
      <c r="R30" s="237">
        <f>VLOOKUP(C30,'Sheet1 (3)'!C:P,14,0)</f>
        <v>301237.28610864433</v>
      </c>
      <c r="S30" s="110">
        <f t="shared" si="16"/>
        <v>122.1628320829039</v>
      </c>
      <c r="T30" s="10"/>
      <c r="Z30" s="10"/>
      <c r="AF30" s="24"/>
    </row>
    <row r="31" spans="1:32" ht="19" customHeight="1" x14ac:dyDescent="0.5">
      <c r="B31" s="402"/>
      <c r="C31" s="95" t="s">
        <v>105</v>
      </c>
      <c r="D31" s="120">
        <f>'Sheet1 (3)'!D28</f>
        <v>2</v>
      </c>
      <c r="E31" s="120">
        <f>'Sheet1 (3)'!E28</f>
        <v>0</v>
      </c>
      <c r="F31" s="120">
        <f>'Sheet1 (3)'!F28</f>
        <v>2</v>
      </c>
      <c r="G31" s="120">
        <f>'Sheet1 (3)'!G28</f>
        <v>0</v>
      </c>
      <c r="H31" s="120">
        <f>'Sheet1 (3)'!H28</f>
        <v>0</v>
      </c>
      <c r="I31" s="120">
        <f>'Sheet1 (3)'!I28</f>
        <v>77</v>
      </c>
      <c r="J31" s="120">
        <f>'Sheet1 (3)'!J28</f>
        <v>19</v>
      </c>
      <c r="K31" s="120">
        <f>'Sheet1 (3)'!K28</f>
        <v>96</v>
      </c>
      <c r="L31" s="120">
        <f>'Sheet1 (3)'!L28</f>
        <v>94</v>
      </c>
      <c r="M31" s="120">
        <f>'Sheet1 (3)'!M28</f>
        <v>0</v>
      </c>
      <c r="N31" s="120">
        <f>'Sheet1 (3)'!N28</f>
        <v>2</v>
      </c>
      <c r="O31" s="70">
        <v>19</v>
      </c>
      <c r="P31" s="202">
        <f t="shared" si="24"/>
        <v>0.10526315789473684</v>
      </c>
      <c r="Q31" s="72">
        <f t="shared" si="25"/>
        <v>0</v>
      </c>
      <c r="R31" s="237">
        <f>VLOOKUP(C31,'Sheet1 (3)'!C:P,14,0)</f>
        <v>106705.0824880022</v>
      </c>
      <c r="S31" s="110">
        <f t="shared" si="16"/>
        <v>89.967598320158871</v>
      </c>
      <c r="T31" s="10"/>
      <c r="Z31" s="10"/>
      <c r="AF31" s="24"/>
    </row>
    <row r="32" spans="1:32" ht="19" customHeight="1" thickBot="1" x14ac:dyDescent="0.55000000000000004">
      <c r="B32" s="402"/>
      <c r="C32" s="354" t="s">
        <v>119</v>
      </c>
      <c r="D32" s="120">
        <f>'Sheet1 (3)'!D29</f>
        <v>0</v>
      </c>
      <c r="E32" s="120">
        <f>'Sheet1 (3)'!E29</f>
        <v>6</v>
      </c>
      <c r="F32" s="120">
        <f>'Sheet1 (3)'!F29</f>
        <v>6</v>
      </c>
      <c r="G32" s="120">
        <f>'Sheet1 (3)'!G29</f>
        <v>12</v>
      </c>
      <c r="H32" s="120">
        <f>'Sheet1 (3)'!H29</f>
        <v>0</v>
      </c>
      <c r="I32" s="120">
        <f>'Sheet1 (3)'!I29</f>
        <v>60</v>
      </c>
      <c r="J32" s="120">
        <f>'Sheet1 (3)'!J29</f>
        <v>21</v>
      </c>
      <c r="K32" s="120">
        <f>'Sheet1 (3)'!K29</f>
        <v>81</v>
      </c>
      <c r="L32" s="120">
        <f>'Sheet1 (3)'!L29</f>
        <v>79</v>
      </c>
      <c r="M32" s="120">
        <f>'Sheet1 (3)'!M29</f>
        <v>0</v>
      </c>
      <c r="N32" s="120">
        <f>'Sheet1 (3)'!N29</f>
        <v>2</v>
      </c>
      <c r="O32" s="355">
        <v>50</v>
      </c>
      <c r="P32" s="356">
        <f t="shared" ref="P32" si="26">N32/O32</f>
        <v>0.04</v>
      </c>
      <c r="Q32" s="357">
        <f t="shared" ref="Q32" si="27">M32/K32</f>
        <v>0</v>
      </c>
      <c r="R32" s="237">
        <f>VLOOKUP(C32,'Sheet1 (3)'!C:P,14,0)</f>
        <v>260046.32509759156</v>
      </c>
      <c r="S32" s="358">
        <f t="shared" ref="S32" si="28">(K32/R32)*100000</f>
        <v>31.148296354352208</v>
      </c>
      <c r="T32" s="10"/>
      <c r="Z32" s="10"/>
      <c r="AF32" s="24"/>
    </row>
    <row r="33" spans="2:30" ht="19" customHeight="1" thickBot="1" x14ac:dyDescent="0.55000000000000004">
      <c r="B33" s="403"/>
      <c r="C33" s="160" t="s">
        <v>86</v>
      </c>
      <c r="D33" s="159">
        <f t="shared" ref="D33:O33" si="29">SUM(D26:D32)</f>
        <v>2</v>
      </c>
      <c r="E33" s="159">
        <f t="shared" si="29"/>
        <v>6</v>
      </c>
      <c r="F33" s="159">
        <f t="shared" si="29"/>
        <v>8</v>
      </c>
      <c r="G33" s="159">
        <f t="shared" si="29"/>
        <v>12</v>
      </c>
      <c r="H33" s="159">
        <f t="shared" si="29"/>
        <v>0</v>
      </c>
      <c r="I33" s="159">
        <f t="shared" si="29"/>
        <v>1425</v>
      </c>
      <c r="J33" s="159">
        <f t="shared" si="29"/>
        <v>653</v>
      </c>
      <c r="K33" s="159">
        <f t="shared" si="29"/>
        <v>2078</v>
      </c>
      <c r="L33" s="159">
        <f t="shared" si="29"/>
        <v>2073</v>
      </c>
      <c r="M33" s="159">
        <f t="shared" si="29"/>
        <v>1</v>
      </c>
      <c r="N33" s="159">
        <f t="shared" si="29"/>
        <v>4</v>
      </c>
      <c r="O33" s="159">
        <f t="shared" si="29"/>
        <v>246</v>
      </c>
      <c r="P33" s="161">
        <f t="shared" si="10"/>
        <v>1.6260162601626018E-2</v>
      </c>
      <c r="Q33" s="162">
        <f t="shared" si="15"/>
        <v>4.8123195380173246E-4</v>
      </c>
      <c r="R33" s="163">
        <v>2744872</v>
      </c>
      <c r="S33" s="164">
        <f t="shared" si="16"/>
        <v>75.70480517852927</v>
      </c>
      <c r="T33" s="10"/>
      <c r="Z33" s="10"/>
    </row>
    <row r="34" spans="2:30" ht="19" customHeight="1" x14ac:dyDescent="0.5">
      <c r="B34" s="401" t="s">
        <v>53</v>
      </c>
      <c r="C34" s="93" t="s">
        <v>66</v>
      </c>
      <c r="D34" s="146">
        <f>'Sheet1 (3)'!D30</f>
        <v>8</v>
      </c>
      <c r="E34" s="146">
        <f>'Sheet1 (3)'!E30</f>
        <v>0</v>
      </c>
      <c r="F34" s="146">
        <f>'Sheet1 (3)'!F30</f>
        <v>8</v>
      </c>
      <c r="G34" s="146">
        <f>'Sheet1 (3)'!G30</f>
        <v>10</v>
      </c>
      <c r="H34" s="146">
        <f>'Sheet1 (3)'!H30</f>
        <v>0</v>
      </c>
      <c r="I34" s="146">
        <f>'Sheet1 (3)'!I30</f>
        <v>2334</v>
      </c>
      <c r="J34" s="146">
        <f>'Sheet1 (3)'!J30</f>
        <v>155</v>
      </c>
      <c r="K34" s="146">
        <f>'Sheet1 (3)'!K30</f>
        <v>2489</v>
      </c>
      <c r="L34" s="146">
        <f>'Sheet1 (3)'!L30</f>
        <v>2476</v>
      </c>
      <c r="M34" s="146">
        <f>'Sheet1 (3)'!M30</f>
        <v>3</v>
      </c>
      <c r="N34" s="81">
        <f>'Sheet1 (3)'!N30</f>
        <v>10</v>
      </c>
      <c r="O34" s="147">
        <v>56</v>
      </c>
      <c r="P34" s="148">
        <f t="shared" si="10"/>
        <v>0.17857142857142858</v>
      </c>
      <c r="Q34" s="94">
        <f t="shared" si="15"/>
        <v>1.2053033346725592E-3</v>
      </c>
      <c r="R34" s="106">
        <f>VLOOKUP(C34,'Sheet1 (3)'!C:P,14,0)</f>
        <v>1020952.7356870017</v>
      </c>
      <c r="S34" s="109">
        <f t="shared" si="16"/>
        <v>243.79189290532096</v>
      </c>
      <c r="T34" s="10"/>
      <c r="Z34" s="10"/>
      <c r="AA34" s="24">
        <v>1598</v>
      </c>
      <c r="AB34" s="24">
        <f t="shared" si="12"/>
        <v>2489</v>
      </c>
      <c r="AC34" s="24">
        <f t="shared" ref="AC34" si="30">AB34-AA34</f>
        <v>891</v>
      </c>
      <c r="AD34" s="24" t="str">
        <f t="shared" ref="AD34:AD54" si="31">IF(AC34&lt;&gt;F34,"Not OK","Ok")</f>
        <v>Not OK</v>
      </c>
    </row>
    <row r="35" spans="2:30" ht="19" customHeight="1" x14ac:dyDescent="0.5">
      <c r="B35" s="402"/>
      <c r="C35" s="201" t="s">
        <v>76</v>
      </c>
      <c r="D35" s="149">
        <f>'Sheet1 (3)'!D31</f>
        <v>2</v>
      </c>
      <c r="E35" s="149">
        <f>'Sheet1 (3)'!E31</f>
        <v>0</v>
      </c>
      <c r="F35" s="149">
        <f>'Sheet1 (3)'!F31</f>
        <v>2</v>
      </c>
      <c r="G35" s="149">
        <f>'Sheet1 (3)'!G31</f>
        <v>0</v>
      </c>
      <c r="H35" s="149">
        <f>'Sheet1 (3)'!H31</f>
        <v>0</v>
      </c>
      <c r="I35" s="149">
        <f>'Sheet1 (3)'!I31</f>
        <v>429</v>
      </c>
      <c r="J35" s="149">
        <f>'Sheet1 (3)'!J31</f>
        <v>0</v>
      </c>
      <c r="K35" s="149">
        <f>'Sheet1 (3)'!K31</f>
        <v>429</v>
      </c>
      <c r="L35" s="149">
        <f>'Sheet1 (3)'!L31</f>
        <v>427</v>
      </c>
      <c r="M35" s="149">
        <f>'Sheet1 (3)'!M31</f>
        <v>0</v>
      </c>
      <c r="N35" s="70">
        <f>'Sheet1 (3)'!N31</f>
        <v>2</v>
      </c>
      <c r="O35" s="150">
        <v>23</v>
      </c>
      <c r="P35" s="151">
        <f t="shared" si="10"/>
        <v>8.6956521739130432E-2</v>
      </c>
      <c r="Q35" s="72">
        <f t="shared" si="15"/>
        <v>0</v>
      </c>
      <c r="R35" s="111">
        <f>VLOOKUP(C35,'Sheet1 (3)'!C:P,14,0)</f>
        <v>469537.67557841213</v>
      </c>
      <c r="S35" s="116">
        <f t="shared" si="16"/>
        <v>91.366470107329562</v>
      </c>
      <c r="T35" s="10"/>
      <c r="Z35" s="10"/>
    </row>
    <row r="36" spans="2:30" ht="19" customHeight="1" x14ac:dyDescent="0.5">
      <c r="B36" s="402"/>
      <c r="C36" s="239" t="s">
        <v>112</v>
      </c>
      <c r="D36" s="149">
        <f>'Sheet1 (3)'!D32</f>
        <v>0</v>
      </c>
      <c r="E36" s="149">
        <f>'Sheet1 (3)'!E32</f>
        <v>0</v>
      </c>
      <c r="F36" s="149">
        <f>'Sheet1 (3)'!F32</f>
        <v>0</v>
      </c>
      <c r="G36" s="149">
        <f>'Sheet1 (3)'!G32</f>
        <v>0</v>
      </c>
      <c r="H36" s="149">
        <f>'Sheet1 (3)'!H32</f>
        <v>0</v>
      </c>
      <c r="I36" s="149">
        <f>'Sheet1 (3)'!I32</f>
        <v>34</v>
      </c>
      <c r="J36" s="149">
        <f>'Sheet1 (3)'!J32</f>
        <v>0</v>
      </c>
      <c r="K36" s="149">
        <f>'Sheet1 (3)'!K32</f>
        <v>34</v>
      </c>
      <c r="L36" s="149">
        <f>'Sheet1 (3)'!L32</f>
        <v>34</v>
      </c>
      <c r="M36" s="149">
        <f>'Sheet1 (3)'!M32</f>
        <v>0</v>
      </c>
      <c r="N36" s="70">
        <f>'Sheet1 (3)'!N32</f>
        <v>0</v>
      </c>
      <c r="O36" s="150">
        <v>12</v>
      </c>
      <c r="P36" s="151">
        <f t="shared" si="10"/>
        <v>0</v>
      </c>
      <c r="Q36" s="72">
        <f t="shared" si="15"/>
        <v>0</v>
      </c>
      <c r="R36" s="111">
        <f>VLOOKUP(C36,'Sheet1 (3)'!C:P,14,0)</f>
        <v>265250.258077587</v>
      </c>
      <c r="S36" s="116">
        <f t="shared" ref="S36" si="32">(K36/R36)*100000</f>
        <v>12.818083664240898</v>
      </c>
      <c r="T36" s="10"/>
      <c r="Z36" s="10"/>
    </row>
    <row r="37" spans="2:30" ht="19" customHeight="1" x14ac:dyDescent="0.5">
      <c r="B37" s="402"/>
      <c r="C37" s="224" t="s">
        <v>77</v>
      </c>
      <c r="D37" s="225">
        <f>'Sheet1 (3)'!D33</f>
        <v>0</v>
      </c>
      <c r="E37" s="225">
        <f>'Sheet1 (3)'!E33</f>
        <v>0</v>
      </c>
      <c r="F37" s="225">
        <f>'Sheet1 (3)'!F33</f>
        <v>0</v>
      </c>
      <c r="G37" s="225">
        <f>'Sheet1 (3)'!G33</f>
        <v>4</v>
      </c>
      <c r="H37" s="225">
        <f>'Sheet1 (3)'!H33</f>
        <v>0</v>
      </c>
      <c r="I37" s="225">
        <f>'Sheet1 (3)'!I33</f>
        <v>336</v>
      </c>
      <c r="J37" s="225">
        <f>'Sheet1 (3)'!J33</f>
        <v>66</v>
      </c>
      <c r="K37" s="225">
        <f>'Sheet1 (3)'!K33</f>
        <v>402</v>
      </c>
      <c r="L37" s="225">
        <f>'Sheet1 (3)'!L33</f>
        <v>393</v>
      </c>
      <c r="M37" s="225">
        <f>'Sheet1 (3)'!M33</f>
        <v>9</v>
      </c>
      <c r="N37" s="70">
        <f>'Sheet1 (3)'!N33</f>
        <v>0</v>
      </c>
      <c r="O37" s="226">
        <v>6</v>
      </c>
      <c r="P37" s="227">
        <f t="shared" si="10"/>
        <v>0</v>
      </c>
      <c r="Q37" s="74">
        <f t="shared" si="15"/>
        <v>2.2388059701492536E-2</v>
      </c>
      <c r="R37" s="228">
        <f>VLOOKUP(C37,'Sheet1 (3)'!C:P,14,0)</f>
        <v>248010.56044110621</v>
      </c>
      <c r="S37" s="229">
        <f t="shared" si="16"/>
        <v>162.08987201392213</v>
      </c>
      <c r="T37" s="10"/>
      <c r="Z37" s="10"/>
    </row>
    <row r="38" spans="2:30" ht="19" customHeight="1" x14ac:dyDescent="0.5">
      <c r="B38" s="402"/>
      <c r="C38" s="224" t="s">
        <v>96</v>
      </c>
      <c r="D38" s="225">
        <f>'Sheet1 (3)'!D34</f>
        <v>0</v>
      </c>
      <c r="E38" s="225">
        <f>'Sheet1 (3)'!E34</f>
        <v>0</v>
      </c>
      <c r="F38" s="225">
        <f>'Sheet1 (3)'!F34</f>
        <v>0</v>
      </c>
      <c r="G38" s="225">
        <f>'Sheet1 (3)'!G34</f>
        <v>0</v>
      </c>
      <c r="H38" s="225">
        <f>'Sheet1 (3)'!H34</f>
        <v>0</v>
      </c>
      <c r="I38" s="225">
        <f>'Sheet1 (3)'!I34</f>
        <v>213</v>
      </c>
      <c r="J38" s="225">
        <f>'Sheet1 (3)'!J34</f>
        <v>0</v>
      </c>
      <c r="K38" s="225">
        <f>'Sheet1 (3)'!K34</f>
        <v>213</v>
      </c>
      <c r="L38" s="225">
        <f>'Sheet1 (3)'!L34</f>
        <v>213</v>
      </c>
      <c r="M38" s="225">
        <f>'Sheet1 (3)'!M34</f>
        <v>0</v>
      </c>
      <c r="N38" s="70">
        <f>'Sheet1 (3)'!N34</f>
        <v>0</v>
      </c>
      <c r="O38" s="226">
        <v>20</v>
      </c>
      <c r="P38" s="227">
        <f t="shared" si="10"/>
        <v>0</v>
      </c>
      <c r="Q38" s="74">
        <f t="shared" si="15"/>
        <v>0</v>
      </c>
      <c r="R38" s="228">
        <f>VLOOKUP(C38,'Sheet1 (3)'!C:P,14,0)</f>
        <v>174025.86075197981</v>
      </c>
      <c r="S38" s="229">
        <f t="shared" si="16"/>
        <v>122.3956020557001</v>
      </c>
      <c r="T38" s="10"/>
      <c r="Z38" s="10"/>
    </row>
    <row r="39" spans="2:30" ht="19" customHeight="1" thickBot="1" x14ac:dyDescent="0.55000000000000004">
      <c r="B39" s="402"/>
      <c r="C39" s="96" t="s">
        <v>107</v>
      </c>
      <c r="D39" s="230">
        <f>'Sheet1 (3)'!D35</f>
        <v>15</v>
      </c>
      <c r="E39" s="230">
        <f>'Sheet1 (3)'!E35</f>
        <v>0</v>
      </c>
      <c r="F39" s="230">
        <f>'Sheet1 (3)'!F35</f>
        <v>15</v>
      </c>
      <c r="G39" s="230">
        <f>'Sheet1 (3)'!G35</f>
        <v>23</v>
      </c>
      <c r="H39" s="230">
        <f>'Sheet1 (3)'!H35</f>
        <v>0</v>
      </c>
      <c r="I39" s="230">
        <f>'Sheet1 (3)'!I35</f>
        <v>237</v>
      </c>
      <c r="J39" s="230">
        <f>'Sheet1 (3)'!J35</f>
        <v>0</v>
      </c>
      <c r="K39" s="230">
        <f>'Sheet1 (3)'!K35</f>
        <v>237</v>
      </c>
      <c r="L39" s="230">
        <f>'Sheet1 (3)'!L35</f>
        <v>229</v>
      </c>
      <c r="M39" s="230">
        <f>'Sheet1 (3)'!M35</f>
        <v>0</v>
      </c>
      <c r="N39" s="293">
        <f>'Sheet1 (3)'!N35</f>
        <v>8</v>
      </c>
      <c r="O39" s="153">
        <v>16</v>
      </c>
      <c r="P39" s="154">
        <f t="shared" si="10"/>
        <v>0.5</v>
      </c>
      <c r="Q39" s="98">
        <f t="shared" si="15"/>
        <v>0</v>
      </c>
      <c r="R39" s="113">
        <f>VLOOKUP(C39,'Sheet1 (3)'!C:P,14,0)</f>
        <v>276882.53196513921</v>
      </c>
      <c r="S39" s="117">
        <f t="shared" si="16"/>
        <v>85.59586562500786</v>
      </c>
      <c r="T39" s="10"/>
      <c r="Z39" s="10"/>
    </row>
    <row r="40" spans="2:30" ht="19" customHeight="1" thickBot="1" x14ac:dyDescent="0.55000000000000004">
      <c r="B40" s="403"/>
      <c r="C40" s="131" t="s">
        <v>87</v>
      </c>
      <c r="D40" s="132">
        <f>SUM(D34:D39)</f>
        <v>25</v>
      </c>
      <c r="E40" s="132">
        <f t="shared" ref="E40:N40" si="33">SUM(E34:E39)</f>
        <v>0</v>
      </c>
      <c r="F40" s="132">
        <f t="shared" si="33"/>
        <v>25</v>
      </c>
      <c r="G40" s="132">
        <f t="shared" si="33"/>
        <v>37</v>
      </c>
      <c r="H40" s="132">
        <f t="shared" si="33"/>
        <v>0</v>
      </c>
      <c r="I40" s="132">
        <f t="shared" si="33"/>
        <v>3583</v>
      </c>
      <c r="J40" s="132">
        <f t="shared" si="33"/>
        <v>221</v>
      </c>
      <c r="K40" s="132">
        <f t="shared" si="33"/>
        <v>3804</v>
      </c>
      <c r="L40" s="132">
        <f t="shared" si="33"/>
        <v>3772</v>
      </c>
      <c r="M40" s="132">
        <f t="shared" si="33"/>
        <v>12</v>
      </c>
      <c r="N40" s="236">
        <f t="shared" si="33"/>
        <v>20</v>
      </c>
      <c r="O40" s="132">
        <f>SUM(O34:O39)</f>
        <v>133</v>
      </c>
      <c r="P40" s="133">
        <f t="shared" si="10"/>
        <v>0.15037593984962405</v>
      </c>
      <c r="Q40" s="134">
        <f t="shared" si="15"/>
        <v>3.1545741324921135E-3</v>
      </c>
      <c r="R40" s="135">
        <v>6649881</v>
      </c>
      <c r="S40" s="136">
        <f t="shared" si="16"/>
        <v>57.204031169881084</v>
      </c>
      <c r="T40" s="10"/>
      <c r="Z40" s="10"/>
    </row>
    <row r="41" spans="2:30" ht="19" customHeight="1" x14ac:dyDescent="0.5">
      <c r="B41" s="398" t="s">
        <v>23</v>
      </c>
      <c r="C41" s="165" t="s">
        <v>79</v>
      </c>
      <c r="D41" s="158">
        <f>'Sheet1 (3)'!D36</f>
        <v>0</v>
      </c>
      <c r="E41" s="158">
        <f>'Sheet1 (3)'!E36</f>
        <v>0</v>
      </c>
      <c r="F41" s="158">
        <f>'Sheet1 (3)'!F36</f>
        <v>0</v>
      </c>
      <c r="G41" s="158">
        <f>'Sheet1 (3)'!G36</f>
        <v>0</v>
      </c>
      <c r="H41" s="158">
        <f>'Sheet1 (3)'!H36</f>
        <v>0</v>
      </c>
      <c r="I41" s="158">
        <f>'Sheet1 (3)'!I36</f>
        <v>369</v>
      </c>
      <c r="J41" s="158">
        <f>'Sheet1 (3)'!J36</f>
        <v>238</v>
      </c>
      <c r="K41" s="158">
        <f>'Sheet1 (3)'!K36</f>
        <v>607</v>
      </c>
      <c r="L41" s="158">
        <f>'Sheet1 (3)'!L36</f>
        <v>606</v>
      </c>
      <c r="M41" s="158">
        <f>'Sheet1 (3)'!M36</f>
        <v>1</v>
      </c>
      <c r="N41" s="294">
        <f>'Sheet1 (3)'!N36</f>
        <v>0</v>
      </c>
      <c r="O41" s="169">
        <v>12</v>
      </c>
      <c r="P41" s="170">
        <f t="shared" si="10"/>
        <v>0</v>
      </c>
      <c r="Q41" s="166">
        <f t="shared" si="15"/>
        <v>1.6474464579901153E-3</v>
      </c>
      <c r="R41" s="167">
        <f>VLOOKUP(C41,'Sheet1 (3)'!C:P,14,0)</f>
        <v>116330.83416912338</v>
      </c>
      <c r="S41" s="168">
        <f t="shared" si="16"/>
        <v>521.78771375225847</v>
      </c>
      <c r="T41" s="10"/>
      <c r="Z41" s="10"/>
    </row>
    <row r="42" spans="2:30" ht="19" customHeight="1" x14ac:dyDescent="0.5">
      <c r="B42" s="399"/>
      <c r="C42" s="201" t="s">
        <v>89</v>
      </c>
      <c r="D42" s="70">
        <f>'Sheet1 (3)'!D37</f>
        <v>0</v>
      </c>
      <c r="E42" s="70">
        <f>'Sheet1 (3)'!E37</f>
        <v>0</v>
      </c>
      <c r="F42" s="70">
        <f>'Sheet1 (3)'!F37</f>
        <v>0</v>
      </c>
      <c r="G42" s="70">
        <f>'Sheet1 (3)'!G37</f>
        <v>0</v>
      </c>
      <c r="H42" s="70">
        <f>'Sheet1 (3)'!H37</f>
        <v>0</v>
      </c>
      <c r="I42" s="70">
        <f>'Sheet1 (3)'!I37</f>
        <v>355</v>
      </c>
      <c r="J42" s="70">
        <f>'Sheet1 (3)'!J37</f>
        <v>68</v>
      </c>
      <c r="K42" s="70">
        <f>'Sheet1 (3)'!K37</f>
        <v>423</v>
      </c>
      <c r="L42" s="70">
        <f>'Sheet1 (3)'!L37</f>
        <v>422</v>
      </c>
      <c r="M42" s="70">
        <f>'Sheet1 (3)'!M37</f>
        <v>1</v>
      </c>
      <c r="N42" s="295">
        <f>'Sheet1 (3)'!N37</f>
        <v>0</v>
      </c>
      <c r="O42" s="71">
        <v>15</v>
      </c>
      <c r="P42" s="252">
        <f t="shared" si="10"/>
        <v>0</v>
      </c>
      <c r="Q42" s="128">
        <f t="shared" si="15"/>
        <v>2.3640661938534278E-3</v>
      </c>
      <c r="R42" s="280">
        <f>VLOOKUP(C42,'Sheet1 (3)'!C:P,14,0)</f>
        <v>195456.27773091197</v>
      </c>
      <c r="S42" s="116">
        <f t="shared" si="16"/>
        <v>216.41668659133651</v>
      </c>
      <c r="T42" s="10"/>
      <c r="Z42" s="10"/>
    </row>
    <row r="43" spans="2:30" ht="19" customHeight="1" x14ac:dyDescent="0.5">
      <c r="B43" s="399"/>
      <c r="C43" s="201" t="s">
        <v>106</v>
      </c>
      <c r="D43" s="70">
        <f>'Sheet1 (3)'!D38</f>
        <v>0</v>
      </c>
      <c r="E43" s="70">
        <f>'Sheet1 (3)'!E38</f>
        <v>1</v>
      </c>
      <c r="F43" s="70">
        <f>'Sheet1 (3)'!F38</f>
        <v>1</v>
      </c>
      <c r="G43" s="70">
        <f>'Sheet1 (3)'!G38</f>
        <v>1</v>
      </c>
      <c r="H43" s="70">
        <f>'Sheet1 (3)'!H38</f>
        <v>0</v>
      </c>
      <c r="I43" s="70">
        <f>'Sheet1 (3)'!I38</f>
        <v>74</v>
      </c>
      <c r="J43" s="70">
        <f>'Sheet1 (3)'!J38</f>
        <v>15</v>
      </c>
      <c r="K43" s="70">
        <f>'Sheet1 (3)'!K38</f>
        <v>89</v>
      </c>
      <c r="L43" s="70">
        <f>'Sheet1 (3)'!L38</f>
        <v>89</v>
      </c>
      <c r="M43" s="70">
        <f>'Sheet1 (3)'!M38</f>
        <v>0</v>
      </c>
      <c r="N43" s="295">
        <f>'Sheet1 (3)'!N38</f>
        <v>0</v>
      </c>
      <c r="O43" s="71">
        <v>20</v>
      </c>
      <c r="P43" s="252">
        <f t="shared" si="10"/>
        <v>0</v>
      </c>
      <c r="Q43" s="128">
        <f t="shared" si="15"/>
        <v>0</v>
      </c>
      <c r="R43" s="280">
        <f>VLOOKUP(C43,'Sheet1 (3)'!C:P,14,0)</f>
        <v>72013.155784048577</v>
      </c>
      <c r="S43" s="116">
        <f t="shared" si="16"/>
        <v>123.58852911111295</v>
      </c>
      <c r="T43" s="10"/>
      <c r="Z43" s="10"/>
    </row>
    <row r="44" spans="2:30" ht="19" customHeight="1" x14ac:dyDescent="0.5">
      <c r="B44" s="399"/>
      <c r="C44" s="201" t="s">
        <v>110</v>
      </c>
      <c r="D44" s="70">
        <f>'Sheet1 (3)'!D39</f>
        <v>0</v>
      </c>
      <c r="E44" s="70">
        <f>'Sheet1 (3)'!E39</f>
        <v>0</v>
      </c>
      <c r="F44" s="70">
        <f>'Sheet1 (3)'!F39</f>
        <v>0</v>
      </c>
      <c r="G44" s="70">
        <f>'Sheet1 (3)'!G39</f>
        <v>0</v>
      </c>
      <c r="H44" s="70">
        <f>'Sheet1 (3)'!H39</f>
        <v>0</v>
      </c>
      <c r="I44" s="70">
        <f>'Sheet1 (3)'!I39</f>
        <v>6</v>
      </c>
      <c r="J44" s="70">
        <f>'Sheet1 (3)'!J39</f>
        <v>8</v>
      </c>
      <c r="K44" s="70">
        <f>'Sheet1 (3)'!K39</f>
        <v>14</v>
      </c>
      <c r="L44" s="70">
        <f>'Sheet1 (3)'!L39</f>
        <v>14</v>
      </c>
      <c r="M44" s="70">
        <f>'Sheet1 (3)'!M39</f>
        <v>0</v>
      </c>
      <c r="N44" s="295">
        <f>'Sheet1 (3)'!N39</f>
        <v>0</v>
      </c>
      <c r="O44" s="71">
        <v>20</v>
      </c>
      <c r="P44" s="252">
        <f t="shared" si="10"/>
        <v>0</v>
      </c>
      <c r="Q44" s="128">
        <f t="shared" si="15"/>
        <v>0</v>
      </c>
      <c r="R44" s="280">
        <f>VLOOKUP(C44,'Sheet1 (3)'!C:P,14,0)</f>
        <v>46610.125789435391</v>
      </c>
      <c r="S44" s="116">
        <f t="shared" si="16"/>
        <v>30.036391798739203</v>
      </c>
      <c r="T44" s="10"/>
      <c r="Z44" s="10"/>
    </row>
    <row r="45" spans="2:30" ht="19" customHeight="1" x14ac:dyDescent="0.5">
      <c r="B45" s="399"/>
      <c r="C45" s="283" t="s">
        <v>115</v>
      </c>
      <c r="D45" s="70">
        <f>'Sheet1 (3)'!D40</f>
        <v>1</v>
      </c>
      <c r="E45" s="70">
        <f>'Sheet1 (3)'!E40</f>
        <v>0</v>
      </c>
      <c r="F45" s="70">
        <f>'Sheet1 (3)'!F40</f>
        <v>1</v>
      </c>
      <c r="G45" s="70">
        <f>'Sheet1 (3)'!G40</f>
        <v>0</v>
      </c>
      <c r="H45" s="70">
        <f>'Sheet1 (3)'!H40</f>
        <v>0</v>
      </c>
      <c r="I45" s="70">
        <f>'Sheet1 (3)'!I40</f>
        <v>36</v>
      </c>
      <c r="J45" s="70">
        <f>'Sheet1 (3)'!J40</f>
        <v>19</v>
      </c>
      <c r="K45" s="70">
        <f>'Sheet1 (3)'!K40</f>
        <v>55</v>
      </c>
      <c r="L45" s="70">
        <f>'Sheet1 (3)'!L40</f>
        <v>52</v>
      </c>
      <c r="M45" s="70">
        <f>'Sheet1 (3)'!M40</f>
        <v>0</v>
      </c>
      <c r="N45" s="295">
        <f>'Sheet1 (3)'!N40</f>
        <v>3</v>
      </c>
      <c r="O45" s="71">
        <v>5</v>
      </c>
      <c r="P45" s="252">
        <f t="shared" si="10"/>
        <v>0.6</v>
      </c>
      <c r="Q45" s="128">
        <f t="shared" si="15"/>
        <v>0</v>
      </c>
      <c r="R45" s="280">
        <f>VLOOKUP(C45,'Sheet1 (3)'!C:P,14,0)</f>
        <v>101576.05359503486</v>
      </c>
      <c r="S45" s="116">
        <f t="shared" ref="S45" si="34">(K45/R45)*100000</f>
        <v>54.146620245038207</v>
      </c>
      <c r="T45" s="10"/>
      <c r="Z45" s="10"/>
    </row>
    <row r="46" spans="2:30" ht="19" customHeight="1" x14ac:dyDescent="0.5">
      <c r="B46" s="399"/>
      <c r="C46" s="283" t="s">
        <v>125</v>
      </c>
      <c r="D46" s="70">
        <f>'Sheet1 (3)'!D41</f>
        <v>1</v>
      </c>
      <c r="E46" s="70">
        <f>'Sheet1 (3)'!E41</f>
        <v>1</v>
      </c>
      <c r="F46" s="70">
        <f>'Sheet1 (3)'!F41</f>
        <v>2</v>
      </c>
      <c r="G46" s="70">
        <f>'Sheet1 (3)'!G41</f>
        <v>2</v>
      </c>
      <c r="H46" s="70">
        <f>'Sheet1 (3)'!H41</f>
        <v>0</v>
      </c>
      <c r="I46" s="70">
        <f>'Sheet1 (3)'!I41</f>
        <v>10</v>
      </c>
      <c r="J46" s="70">
        <f>'Sheet1 (3)'!J41</f>
        <v>75</v>
      </c>
      <c r="K46" s="70">
        <f>'Sheet1 (3)'!K41</f>
        <v>85</v>
      </c>
      <c r="L46" s="70">
        <f>'Sheet1 (3)'!L41</f>
        <v>84</v>
      </c>
      <c r="M46" s="70">
        <f>'Sheet1 (3)'!M41</f>
        <v>0</v>
      </c>
      <c r="N46" s="295">
        <f>'Sheet1 (3)'!N41</f>
        <v>1</v>
      </c>
      <c r="O46" s="71"/>
      <c r="P46" s="252" t="e">
        <f t="shared" ref="P46" si="35">N46/O46</f>
        <v>#DIV/0!</v>
      </c>
      <c r="Q46" s="128">
        <f t="shared" ref="Q46" si="36">M46/K46</f>
        <v>0</v>
      </c>
      <c r="R46" s="280">
        <f>VLOOKUP(C46,'Sheet1 (3)'!C:P,14,0)</f>
        <v>344446.59661328059</v>
      </c>
      <c r="S46" s="116">
        <f t="shared" ref="S46" si="37">(K46/R46)*100000</f>
        <v>24.677265165558239</v>
      </c>
      <c r="T46" s="10"/>
      <c r="Z46" s="10"/>
    </row>
    <row r="47" spans="2:30" ht="19" customHeight="1" thickBot="1" x14ac:dyDescent="0.55000000000000004">
      <c r="B47" s="399"/>
      <c r="C47" s="235" t="s">
        <v>98</v>
      </c>
      <c r="D47" s="242">
        <f>'Sheet1 (3)'!D42</f>
        <v>0</v>
      </c>
      <c r="E47" s="242">
        <f>'Sheet1 (3)'!E42</f>
        <v>0</v>
      </c>
      <c r="F47" s="242">
        <f>'Sheet1 (3)'!F42</f>
        <v>0</v>
      </c>
      <c r="G47" s="242">
        <f>'Sheet1 (3)'!G42</f>
        <v>0</v>
      </c>
      <c r="H47" s="242">
        <f>'Sheet1 (3)'!H42</f>
        <v>0</v>
      </c>
      <c r="I47" s="70">
        <f>'Sheet1 (3)'!I42</f>
        <v>1</v>
      </c>
      <c r="J47" s="70">
        <f>'Sheet1 (3)'!J42</f>
        <v>5</v>
      </c>
      <c r="K47" s="70">
        <f>'Sheet1 (3)'!K42</f>
        <v>6</v>
      </c>
      <c r="L47" s="70">
        <f>'Sheet1 (3)'!L42</f>
        <v>6</v>
      </c>
      <c r="M47" s="70">
        <f>'Sheet1 (3)'!M42</f>
        <v>0</v>
      </c>
      <c r="N47" s="296">
        <f>'Sheet1 (3)'!N42</f>
        <v>0</v>
      </c>
      <c r="O47" s="71">
        <v>20</v>
      </c>
      <c r="P47" s="252">
        <f t="shared" si="10"/>
        <v>0</v>
      </c>
      <c r="Q47" s="306">
        <f t="shared" si="15"/>
        <v>0</v>
      </c>
      <c r="R47" s="307">
        <f>VLOOKUP(C47,'Sheet1 (3)'!C:P,14,0)</f>
        <v>217763.58413614001</v>
      </c>
      <c r="S47" s="117">
        <f t="shared" si="16"/>
        <v>2.7552816159789875</v>
      </c>
      <c r="T47" s="10"/>
      <c r="Z47" s="10"/>
    </row>
    <row r="48" spans="2:30" ht="19" customHeight="1" thickBot="1" x14ac:dyDescent="0.55000000000000004">
      <c r="B48" s="400"/>
      <c r="C48" s="131" t="s">
        <v>88</v>
      </c>
      <c r="D48" s="159">
        <f t="shared" ref="D48:O48" si="38">SUM(D41:D47)</f>
        <v>2</v>
      </c>
      <c r="E48" s="159">
        <f t="shared" si="38"/>
        <v>2</v>
      </c>
      <c r="F48" s="159">
        <f t="shared" si="38"/>
        <v>4</v>
      </c>
      <c r="G48" s="159">
        <f t="shared" si="38"/>
        <v>3</v>
      </c>
      <c r="H48" s="159">
        <f t="shared" si="38"/>
        <v>0</v>
      </c>
      <c r="I48" s="236">
        <f t="shared" si="38"/>
        <v>851</v>
      </c>
      <c r="J48" s="281">
        <f t="shared" si="38"/>
        <v>428</v>
      </c>
      <c r="K48" s="281">
        <f t="shared" si="38"/>
        <v>1279</v>
      </c>
      <c r="L48" s="281">
        <f t="shared" si="38"/>
        <v>1273</v>
      </c>
      <c r="M48" s="281">
        <f t="shared" si="38"/>
        <v>2</v>
      </c>
      <c r="N48" s="281">
        <f t="shared" si="38"/>
        <v>4</v>
      </c>
      <c r="O48" s="281">
        <f t="shared" si="38"/>
        <v>92</v>
      </c>
      <c r="P48" s="282">
        <f t="shared" si="10"/>
        <v>4.3478260869565216E-2</v>
      </c>
      <c r="Q48" s="303">
        <f t="shared" si="15"/>
        <v>1.563721657544957E-3</v>
      </c>
      <c r="R48" s="304">
        <v>2674787</v>
      </c>
      <c r="S48" s="305">
        <f t="shared" si="16"/>
        <v>47.816891588003081</v>
      </c>
      <c r="T48" s="10"/>
      <c r="Z48" s="10"/>
    </row>
    <row r="49" spans="2:30" ht="19" customHeight="1" x14ac:dyDescent="0.5">
      <c r="B49" s="398" t="s">
        <v>29</v>
      </c>
      <c r="C49" s="90" t="s">
        <v>102</v>
      </c>
      <c r="D49" s="120">
        <f>'Sheet1 (3)'!D43</f>
        <v>6</v>
      </c>
      <c r="E49" s="120">
        <f>'Sheet1 (3)'!E43</f>
        <v>2</v>
      </c>
      <c r="F49" s="120">
        <f>'Sheet1 (3)'!F43</f>
        <v>8</v>
      </c>
      <c r="G49" s="120">
        <f>'Sheet1 (3)'!G43</f>
        <v>11</v>
      </c>
      <c r="H49" s="120">
        <f>'Sheet1 (3)'!H43</f>
        <v>0</v>
      </c>
      <c r="I49" s="120">
        <f>'Sheet1 (3)'!I43</f>
        <v>105</v>
      </c>
      <c r="J49" s="120">
        <f>'Sheet1 (3)'!J43</f>
        <v>32</v>
      </c>
      <c r="K49" s="120">
        <f>'Sheet1 (3)'!K43</f>
        <v>137</v>
      </c>
      <c r="L49" s="120">
        <f>'Sheet1 (3)'!L43</f>
        <v>129</v>
      </c>
      <c r="M49" s="120">
        <f>'Sheet1 (3)'!M43</f>
        <v>3</v>
      </c>
      <c r="N49" s="120">
        <f>'Sheet1 (3)'!N43</f>
        <v>5</v>
      </c>
      <c r="O49" s="155">
        <v>5</v>
      </c>
      <c r="P49" s="156">
        <f t="shared" ref="P49:P53" si="39">N49/O49</f>
        <v>1</v>
      </c>
      <c r="Q49" s="76">
        <f t="shared" ref="Q49:Q53" si="40">M49/K49</f>
        <v>2.1897810218978103E-2</v>
      </c>
      <c r="R49" s="112">
        <f>VLOOKUP(C49,'Sheet1 (3)'!C:P,14,0)</f>
        <v>116603.80734837931</v>
      </c>
      <c r="S49" s="118">
        <f t="shared" ref="S49:S53" si="41">(K49/R49)*100000</f>
        <v>117.49187536448326</v>
      </c>
      <c r="T49" s="10"/>
      <c r="Z49" s="10"/>
    </row>
    <row r="50" spans="2:30" ht="19" customHeight="1" x14ac:dyDescent="0.5">
      <c r="B50" s="399"/>
      <c r="C50" s="201" t="s">
        <v>101</v>
      </c>
      <c r="D50" s="120">
        <f>'Sheet1 (3)'!D44</f>
        <v>0</v>
      </c>
      <c r="E50" s="120">
        <f>'Sheet1 (3)'!E44</f>
        <v>0</v>
      </c>
      <c r="F50" s="120">
        <f>'Sheet1 (3)'!F44</f>
        <v>0</v>
      </c>
      <c r="G50" s="120">
        <f>'Sheet1 (3)'!G44</f>
        <v>0</v>
      </c>
      <c r="H50" s="120">
        <f>'Sheet1 (3)'!H44</f>
        <v>0</v>
      </c>
      <c r="I50" s="120">
        <f>'Sheet1 (3)'!I44</f>
        <v>1</v>
      </c>
      <c r="J50" s="120">
        <f>'Sheet1 (3)'!J44</f>
        <v>0</v>
      </c>
      <c r="K50" s="120">
        <f>'Sheet1 (3)'!K44</f>
        <v>1</v>
      </c>
      <c r="L50" s="120">
        <f>'Sheet1 (3)'!L44</f>
        <v>1</v>
      </c>
      <c r="M50" s="120">
        <f>'Sheet1 (3)'!M44</f>
        <v>0</v>
      </c>
      <c r="N50" s="120">
        <f>'Sheet1 (3)'!N44</f>
        <v>0</v>
      </c>
      <c r="O50" s="297">
        <v>5</v>
      </c>
      <c r="P50" s="298">
        <f t="shared" si="39"/>
        <v>0</v>
      </c>
      <c r="Q50" s="299">
        <f t="shared" si="40"/>
        <v>0</v>
      </c>
      <c r="R50" s="300">
        <f>VLOOKUP(C50,'Sheet1 (3)'!C:P,14,0)</f>
        <v>138715.4519827622</v>
      </c>
      <c r="S50" s="301">
        <f t="shared" si="41"/>
        <v>0.72090022106857088</v>
      </c>
      <c r="T50" s="10"/>
      <c r="Z50" s="10"/>
    </row>
    <row r="51" spans="2:30" ht="19" customHeight="1" x14ac:dyDescent="0.5">
      <c r="B51" s="399"/>
      <c r="C51" s="283" t="s">
        <v>111</v>
      </c>
      <c r="D51" s="120">
        <f>'Sheet1 (3)'!D45</f>
        <v>0</v>
      </c>
      <c r="E51" s="120">
        <f>'Sheet1 (3)'!E45</f>
        <v>0</v>
      </c>
      <c r="F51" s="120">
        <f>'Sheet1 (3)'!F45</f>
        <v>0</v>
      </c>
      <c r="G51" s="120">
        <f>'Sheet1 (3)'!G45</f>
        <v>0</v>
      </c>
      <c r="H51" s="120">
        <f>'Sheet1 (3)'!H45</f>
        <v>0</v>
      </c>
      <c r="I51" s="120">
        <f>'Sheet1 (3)'!I45</f>
        <v>2</v>
      </c>
      <c r="J51" s="120">
        <f>'Sheet1 (3)'!J45</f>
        <v>0</v>
      </c>
      <c r="K51" s="120">
        <f>'Sheet1 (3)'!K45</f>
        <v>2</v>
      </c>
      <c r="L51" s="120">
        <f>'Sheet1 (3)'!L45</f>
        <v>2</v>
      </c>
      <c r="M51" s="120">
        <f>'Sheet1 (3)'!M45</f>
        <v>0</v>
      </c>
      <c r="N51" s="120">
        <f>'Sheet1 (3)'!N45</f>
        <v>0</v>
      </c>
      <c r="O51" s="302">
        <v>5</v>
      </c>
      <c r="P51" s="298">
        <f t="shared" ref="P51" si="42">N51/O51</f>
        <v>0</v>
      </c>
      <c r="Q51" s="299">
        <f t="shared" ref="Q51" si="43">M51/K51</f>
        <v>0</v>
      </c>
      <c r="R51" s="300">
        <f>VLOOKUP(C51,'Sheet1 (3)'!C:P,14,0)</f>
        <v>64209.935716887107</v>
      </c>
      <c r="S51" s="301">
        <f t="shared" ref="S51" si="44">(K51/R51)*100000</f>
        <v>3.1147827476706276</v>
      </c>
      <c r="T51" s="10"/>
      <c r="Z51" s="10"/>
    </row>
    <row r="52" spans="2:30" ht="19" customHeight="1" thickBot="1" x14ac:dyDescent="0.55000000000000004">
      <c r="B52" s="399"/>
      <c r="C52" s="241" t="s">
        <v>103</v>
      </c>
      <c r="D52" s="152">
        <f>'Sheet1 (3)'!D46</f>
        <v>0</v>
      </c>
      <c r="E52" s="158">
        <f>'Sheet1 (3)'!E46</f>
        <v>0</v>
      </c>
      <c r="F52" s="158">
        <f>'Sheet1 (3)'!F46</f>
        <v>0</v>
      </c>
      <c r="G52" s="119">
        <f>'Sheet1 (3)'!G46</f>
        <v>0</v>
      </c>
      <c r="H52" s="119">
        <f>'Sheet1 (3)'!H46</f>
        <v>0</v>
      </c>
      <c r="I52" s="119">
        <f>'Sheet1 (3)'!I46</f>
        <v>14</v>
      </c>
      <c r="J52" s="119">
        <f>'Sheet1 (3)'!J46</f>
        <v>27</v>
      </c>
      <c r="K52" s="119">
        <f>'Sheet1 (3)'!K46</f>
        <v>41</v>
      </c>
      <c r="L52" s="119">
        <f>'Sheet1 (3)'!L46</f>
        <v>41</v>
      </c>
      <c r="M52" s="119">
        <f>'Sheet1 (3)'!M46</f>
        <v>0</v>
      </c>
      <c r="N52" s="158">
        <f>'Sheet1 (3)'!N46</f>
        <v>0</v>
      </c>
      <c r="O52" s="153">
        <v>20</v>
      </c>
      <c r="P52" s="154">
        <f t="shared" si="39"/>
        <v>0</v>
      </c>
      <c r="Q52" s="98">
        <f t="shared" si="40"/>
        <v>0</v>
      </c>
      <c r="R52" s="113">
        <f>VLOOKUP(C52,'Sheet1 (3)'!C:P,14,0)</f>
        <v>518856.33563500224</v>
      </c>
      <c r="S52" s="117">
        <f t="shared" si="41"/>
        <v>7.9019946725372749</v>
      </c>
      <c r="T52" s="10"/>
      <c r="Z52" s="10"/>
    </row>
    <row r="53" spans="2:30" ht="19" customHeight="1" thickBot="1" x14ac:dyDescent="0.55000000000000004">
      <c r="B53" s="400"/>
      <c r="C53" s="131" t="s">
        <v>100</v>
      </c>
      <c r="D53" s="240">
        <f t="shared" ref="D53:O53" si="45">SUM(D49:D52)</f>
        <v>6</v>
      </c>
      <c r="E53" s="159">
        <f t="shared" si="45"/>
        <v>2</v>
      </c>
      <c r="F53" s="159">
        <f t="shared" si="45"/>
        <v>8</v>
      </c>
      <c r="G53" s="159">
        <f t="shared" si="45"/>
        <v>11</v>
      </c>
      <c r="H53" s="159">
        <f t="shared" si="45"/>
        <v>0</v>
      </c>
      <c r="I53" s="159">
        <f t="shared" si="45"/>
        <v>122</v>
      </c>
      <c r="J53" s="159">
        <f t="shared" si="45"/>
        <v>59</v>
      </c>
      <c r="K53" s="159">
        <f t="shared" si="45"/>
        <v>181</v>
      </c>
      <c r="L53" s="159">
        <f t="shared" si="45"/>
        <v>173</v>
      </c>
      <c r="M53" s="159">
        <f t="shared" si="45"/>
        <v>3</v>
      </c>
      <c r="N53" s="159">
        <f t="shared" si="45"/>
        <v>5</v>
      </c>
      <c r="O53" s="132">
        <f t="shared" si="45"/>
        <v>35</v>
      </c>
      <c r="P53" s="133">
        <f t="shared" si="39"/>
        <v>0.14285714285714285</v>
      </c>
      <c r="Q53" s="134">
        <f t="shared" si="40"/>
        <v>1.6574585635359115E-2</v>
      </c>
      <c r="R53" s="135">
        <v>2674787</v>
      </c>
      <c r="S53" s="136">
        <f t="shared" si="41"/>
        <v>6.7668939620238922</v>
      </c>
      <c r="T53" s="10"/>
      <c r="Z53" s="10"/>
    </row>
    <row r="54" spans="2:30" ht="15.7" thickBot="1" x14ac:dyDescent="0.55000000000000004">
      <c r="B54" s="40"/>
      <c r="C54" s="77" t="s">
        <v>11</v>
      </c>
      <c r="D54" s="78">
        <f t="shared" ref="D54:O54" si="46">D48+D40+D33+D25+D20+D8+D53</f>
        <v>63</v>
      </c>
      <c r="E54" s="78">
        <f t="shared" si="46"/>
        <v>10</v>
      </c>
      <c r="F54" s="78">
        <f t="shared" si="46"/>
        <v>73</v>
      </c>
      <c r="G54" s="78">
        <f t="shared" si="46"/>
        <v>96</v>
      </c>
      <c r="H54" s="78">
        <f t="shared" si="46"/>
        <v>0</v>
      </c>
      <c r="I54" s="78">
        <f t="shared" si="46"/>
        <v>8945</v>
      </c>
      <c r="J54" s="78">
        <f t="shared" si="46"/>
        <v>3108</v>
      </c>
      <c r="K54" s="78">
        <f t="shared" si="46"/>
        <v>12053</v>
      </c>
      <c r="L54" s="78">
        <f t="shared" si="46"/>
        <v>11962</v>
      </c>
      <c r="M54" s="78">
        <f t="shared" si="46"/>
        <v>27</v>
      </c>
      <c r="N54" s="78">
        <f t="shared" si="46"/>
        <v>64</v>
      </c>
      <c r="O54" s="157">
        <f t="shared" si="46"/>
        <v>714</v>
      </c>
      <c r="P54" s="79">
        <f>N54/O54</f>
        <v>8.9635854341736695E-2</v>
      </c>
      <c r="Q54" s="79">
        <f t="shared" si="15"/>
        <v>2.2401061976271468E-3</v>
      </c>
      <c r="R54" s="104">
        <v>33244414</v>
      </c>
      <c r="S54" s="105">
        <f>(K54/R54)*100000</f>
        <v>36.255715020273783</v>
      </c>
      <c r="T54" s="10"/>
      <c r="AA54" s="24">
        <f>SUM(AA9:AA34)</f>
        <v>1646</v>
      </c>
      <c r="AB54" s="24">
        <f>SUM(AB9:AB34)</f>
        <v>2696</v>
      </c>
      <c r="AC54" s="24">
        <f>SUM(AC9:AC34)</f>
        <v>1050</v>
      </c>
      <c r="AD54" s="24" t="str">
        <f t="shared" si="31"/>
        <v>Not OK</v>
      </c>
    </row>
    <row r="56" spans="2:30" ht="15.35" x14ac:dyDescent="0.5">
      <c r="B56" s="11"/>
      <c r="C56" s="172" t="s">
        <v>90</v>
      </c>
      <c r="E56" s="12"/>
      <c r="G56" s="12"/>
      <c r="H56" s="13"/>
    </row>
    <row r="57" spans="2:30" x14ac:dyDescent="0.5">
      <c r="F57" s="13"/>
    </row>
  </sheetData>
  <autoFilter ref="AA3:AD54" xr:uid="{00000000-0009-0000-0000-000000000000}"/>
  <mergeCells count="19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49:B53"/>
    <mergeCell ref="B21:B25"/>
    <mergeCell ref="B26:B33"/>
    <mergeCell ref="B34:B40"/>
    <mergeCell ref="B4:B8"/>
    <mergeCell ref="B41:B48"/>
    <mergeCell ref="B9:B20"/>
  </mergeCells>
  <conditionalFormatting sqref="T9:T54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4 Y11:Z20 Y21:Y24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4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5:Z53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0 K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35" x14ac:dyDescent="0.5"/>
  <cols>
    <col min="2" max="2" width="10.29296875" customWidth="1"/>
    <col min="3" max="3" width="12.46875" customWidth="1"/>
    <col min="4" max="4" width="14.46875" customWidth="1"/>
    <col min="5" max="5" width="11.8203125" bestFit="1" customWidth="1"/>
    <col min="6" max="6" width="6.52734375" bestFit="1" customWidth="1"/>
    <col min="7" max="7" width="5.46875" bestFit="1" customWidth="1"/>
    <col min="8" max="8" width="6.8203125" bestFit="1" customWidth="1"/>
    <col min="9" max="9" width="14.46875" customWidth="1"/>
    <col min="10" max="10" width="11.8203125" bestFit="1" customWidth="1"/>
    <col min="11" max="11" width="6.52734375" bestFit="1" customWidth="1"/>
    <col min="12" max="12" width="5.46875" bestFit="1" customWidth="1"/>
    <col min="13" max="13" width="6.8203125" bestFit="1" customWidth="1"/>
    <col min="14" max="15" width="14.46875" customWidth="1"/>
  </cols>
  <sheetData>
    <row r="2" spans="2:15" ht="27" customHeight="1" x14ac:dyDescent="0.5">
      <c r="B2" s="414" t="s">
        <v>41</v>
      </c>
      <c r="C2" s="408" t="s">
        <v>30</v>
      </c>
      <c r="D2" s="416" t="s">
        <v>1</v>
      </c>
      <c r="E2" s="417"/>
      <c r="F2" s="417"/>
      <c r="G2" s="417"/>
      <c r="H2" s="418"/>
      <c r="I2" s="416" t="s">
        <v>2</v>
      </c>
      <c r="J2" s="417"/>
      <c r="K2" s="417"/>
      <c r="L2" s="417"/>
      <c r="M2" s="418"/>
      <c r="N2" s="408" t="s">
        <v>3</v>
      </c>
      <c r="O2" s="410" t="s">
        <v>4</v>
      </c>
    </row>
    <row r="3" spans="2:15" ht="27" customHeight="1" x14ac:dyDescent="0.5">
      <c r="B3" s="415"/>
      <c r="C3" s="409"/>
      <c r="D3" s="48" t="s">
        <v>5</v>
      </c>
      <c r="E3" s="48" t="s">
        <v>72</v>
      </c>
      <c r="F3" s="48" t="s">
        <v>40</v>
      </c>
      <c r="G3" s="48" t="s">
        <v>6</v>
      </c>
      <c r="H3" s="48" t="s">
        <v>7</v>
      </c>
      <c r="I3" s="48" t="s">
        <v>5</v>
      </c>
      <c r="J3" s="48" t="s">
        <v>72</v>
      </c>
      <c r="K3" s="48" t="s">
        <v>40</v>
      </c>
      <c r="L3" s="48" t="s">
        <v>6</v>
      </c>
      <c r="M3" s="48" t="s">
        <v>7</v>
      </c>
      <c r="N3" s="409"/>
      <c r="O3" s="411"/>
    </row>
    <row r="4" spans="2:15" x14ac:dyDescent="0.5">
      <c r="B4" s="412" t="s">
        <v>25</v>
      </c>
      <c r="C4" s="50" t="s">
        <v>73</v>
      </c>
      <c r="D4" s="49">
        <v>1</v>
      </c>
      <c r="E4" s="49">
        <v>0</v>
      </c>
      <c r="F4" s="49">
        <f>SUM(D4:E4)</f>
        <v>1</v>
      </c>
      <c r="G4" s="49">
        <v>3</v>
      </c>
      <c r="H4" s="49">
        <v>0</v>
      </c>
      <c r="I4" s="49">
        <v>7</v>
      </c>
      <c r="J4" s="49">
        <v>0</v>
      </c>
      <c r="K4" s="49">
        <f>SUM(I4:J4)</f>
        <v>7</v>
      </c>
      <c r="L4" s="49">
        <v>6</v>
      </c>
      <c r="M4" s="49">
        <v>0</v>
      </c>
      <c r="N4" s="49">
        <v>1</v>
      </c>
      <c r="O4" s="55">
        <f t="shared" ref="O4:O5" si="0">M4/K4</f>
        <v>0</v>
      </c>
    </row>
    <row r="5" spans="2:15" ht="14.7" thickBot="1" x14ac:dyDescent="0.55000000000000004">
      <c r="B5" s="413"/>
      <c r="C5" s="56" t="s">
        <v>74</v>
      </c>
      <c r="D5" s="49">
        <v>3</v>
      </c>
      <c r="E5" s="49">
        <v>0</v>
      </c>
      <c r="F5" s="49">
        <f t="shared" ref="F5" si="1">SUM(D5:E5)</f>
        <v>3</v>
      </c>
      <c r="G5" s="49">
        <v>2</v>
      </c>
      <c r="H5" s="49">
        <v>0</v>
      </c>
      <c r="I5" s="49">
        <v>28</v>
      </c>
      <c r="J5" s="49">
        <v>0</v>
      </c>
      <c r="K5" s="49">
        <f t="shared" ref="K5" si="2">SUM(I5:J5)</f>
        <v>28</v>
      </c>
      <c r="L5" s="49">
        <v>26</v>
      </c>
      <c r="M5" s="49">
        <v>0</v>
      </c>
      <c r="N5" s="49">
        <v>2</v>
      </c>
      <c r="O5" s="55">
        <f t="shared" si="0"/>
        <v>0</v>
      </c>
    </row>
    <row r="6" spans="2:15" ht="15.7" thickBot="1" x14ac:dyDescent="0.55000000000000004">
      <c r="B6" s="51"/>
      <c r="C6" s="52" t="s">
        <v>11</v>
      </c>
      <c r="D6" s="53">
        <f t="shared" ref="D6:N6" si="3">SUM(D4:D5)</f>
        <v>4</v>
      </c>
      <c r="E6" s="53">
        <f t="shared" si="3"/>
        <v>0</v>
      </c>
      <c r="F6" s="53">
        <f t="shared" si="3"/>
        <v>4</v>
      </c>
      <c r="G6" s="53">
        <f t="shared" si="3"/>
        <v>5</v>
      </c>
      <c r="H6" s="53">
        <f t="shared" si="3"/>
        <v>0</v>
      </c>
      <c r="I6" s="53">
        <f t="shared" si="3"/>
        <v>35</v>
      </c>
      <c r="J6" s="53">
        <f t="shared" si="3"/>
        <v>0</v>
      </c>
      <c r="K6" s="53">
        <f t="shared" si="3"/>
        <v>35</v>
      </c>
      <c r="L6" s="53">
        <f t="shared" si="3"/>
        <v>32</v>
      </c>
      <c r="M6" s="53">
        <f t="shared" si="3"/>
        <v>0</v>
      </c>
      <c r="N6" s="53">
        <f t="shared" si="3"/>
        <v>3</v>
      </c>
      <c r="O6" s="54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35" x14ac:dyDescent="0.5"/>
  <cols>
    <col min="2" max="2" width="21.8203125" customWidth="1"/>
    <col min="3" max="3" width="16.29296875" customWidth="1"/>
    <col min="4" max="4" width="14.29296875" customWidth="1"/>
    <col min="5" max="5" width="14.703125" customWidth="1"/>
    <col min="6" max="6" width="18.703125" customWidth="1"/>
    <col min="7" max="7" width="10.703125" bestFit="1" customWidth="1"/>
    <col min="9" max="9" width="14.29296875" customWidth="1"/>
    <col min="10" max="10" width="12.46875" customWidth="1"/>
  </cols>
  <sheetData>
    <row r="4" spans="2:10" ht="29.5" customHeight="1" x14ac:dyDescent="0.5">
      <c r="B4" s="419" t="s">
        <v>0</v>
      </c>
      <c r="C4" s="421" t="s">
        <v>1</v>
      </c>
      <c r="D4" s="422"/>
      <c r="E4" s="423"/>
      <c r="F4" s="424" t="s">
        <v>2</v>
      </c>
      <c r="G4" s="425"/>
      <c r="H4" s="426"/>
      <c r="I4" s="427" t="s">
        <v>3</v>
      </c>
      <c r="J4" s="429" t="s">
        <v>4</v>
      </c>
    </row>
    <row r="5" spans="2:10" ht="15.35" x14ac:dyDescent="0.5">
      <c r="B5" s="420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28"/>
      <c r="J5" s="430"/>
    </row>
    <row r="6" spans="2:10" ht="19" customHeight="1" x14ac:dyDescent="0.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5.7" thickBot="1" x14ac:dyDescent="0.5500000000000000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24B42A-0473-4366-A3F3-6CF21CCC9662}"/>
</file>

<file path=customXml/itemProps2.xml><?xml version="1.0" encoding="utf-8"?>
<ds:datastoreItem xmlns:ds="http://schemas.openxmlformats.org/officeDocument/2006/customXml" ds:itemID="{BC8E6CFB-66F4-42FD-9918-09BCB265F011}"/>
</file>

<file path=customXml/itemProps3.xml><?xml version="1.0" encoding="utf-8"?>
<ds:datastoreItem xmlns:ds="http://schemas.openxmlformats.org/officeDocument/2006/customXml" ds:itemID="{996179E0-307D-4B59-B76E-E24C203154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08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Rafique Tembe</cp:lastModifiedBy>
  <dcterms:created xsi:type="dcterms:W3CDTF">2023-01-12T09:05:37Z</dcterms:created>
  <dcterms:modified xsi:type="dcterms:W3CDTF">2024-02-21T11:33:52Z</dcterms:modified>
</cp:coreProperties>
</file>