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gar\Desktop\Boletim diario COLERA\New approach\"/>
    </mc:Choice>
  </mc:AlternateContent>
  <xr:revisionPtr revIDLastSave="0" documentId="13_ncr:1_{61347F81-DE83-4CC4-B856-0760CDD64E5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 (3)" sheetId="4" r:id="rId1"/>
    <sheet name="Week 05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(3)'!$N$2:$Q$44</definedName>
    <definedName name="_xlnm._FilterDatabase" localSheetId="3" hidden="1">'Taxa Ocup Camas'!$AA$3:$AD$51</definedName>
    <definedName name="_xlnm._FilterDatabase" localSheetId="1" hidden="1">'Week 05'!$U$2:$V$27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7" l="1"/>
  <c r="S15" i="7"/>
  <c r="E17" i="10" l="1"/>
  <c r="G17" i="10"/>
  <c r="H17" i="10"/>
  <c r="I17" i="10"/>
  <c r="J17" i="10"/>
  <c r="L17" i="10"/>
  <c r="M17" i="10"/>
  <c r="N17" i="10"/>
  <c r="E18" i="10"/>
  <c r="G18" i="10"/>
  <c r="H18" i="10"/>
  <c r="I18" i="10"/>
  <c r="J18" i="10"/>
  <c r="L18" i="10"/>
  <c r="M18" i="10"/>
  <c r="N18" i="10"/>
  <c r="P18" i="10" s="1"/>
  <c r="D17" i="10"/>
  <c r="D18" i="10"/>
  <c r="R18" i="10"/>
  <c r="O19" i="10"/>
  <c r="K16" i="4"/>
  <c r="K17" i="10" s="1"/>
  <c r="F16" i="4"/>
  <c r="F17" i="10" s="1"/>
  <c r="O16" i="4" l="1"/>
  <c r="Q16" i="4"/>
  <c r="R43" i="10"/>
  <c r="D11" i="6" l="1"/>
  <c r="D43" i="10"/>
  <c r="E43" i="10"/>
  <c r="G43" i="10"/>
  <c r="H43" i="10"/>
  <c r="I43" i="10"/>
  <c r="J43" i="10"/>
  <c r="L43" i="10"/>
  <c r="M43" i="10"/>
  <c r="N43" i="10"/>
  <c r="P43" i="10" s="1"/>
  <c r="S37" i="7"/>
  <c r="S38" i="7"/>
  <c r="S39" i="7"/>
  <c r="S40" i="7"/>
  <c r="S41" i="7"/>
  <c r="S42" i="7"/>
  <c r="R37" i="7"/>
  <c r="R38" i="7"/>
  <c r="R39" i="7"/>
  <c r="R40" i="7"/>
  <c r="R41" i="7"/>
  <c r="R42" i="7"/>
  <c r="K38" i="4" l="1"/>
  <c r="F38" i="4"/>
  <c r="F43" i="10" s="1"/>
  <c r="F39" i="4"/>
  <c r="K43" i="10" l="1"/>
  <c r="Q38" i="4"/>
  <c r="R38" i="4"/>
  <c r="O38" i="4"/>
  <c r="U42" i="4"/>
  <c r="V42" i="4"/>
  <c r="U43" i="4"/>
  <c r="V43" i="4"/>
  <c r="J43" i="7"/>
  <c r="I43" i="7"/>
  <c r="H43" i="7"/>
  <c r="G43" i="7"/>
  <c r="F43" i="7"/>
  <c r="E43" i="7"/>
  <c r="R36" i="7"/>
  <c r="S36" i="7"/>
  <c r="R34" i="10"/>
  <c r="R8" i="10"/>
  <c r="R48" i="10"/>
  <c r="R42" i="10"/>
  <c r="R44" i="10"/>
  <c r="N23" i="10"/>
  <c r="N22" i="10"/>
  <c r="N26" i="10"/>
  <c r="N27" i="10"/>
  <c r="N28" i="10"/>
  <c r="N29" i="10"/>
  <c r="N30" i="10"/>
  <c r="N25" i="10"/>
  <c r="N33" i="10"/>
  <c r="N34" i="10"/>
  <c r="N35" i="10"/>
  <c r="N36" i="10"/>
  <c r="N37" i="10"/>
  <c r="N32" i="10"/>
  <c r="N40" i="10"/>
  <c r="N41" i="10"/>
  <c r="N42" i="10"/>
  <c r="N44" i="10"/>
  <c r="N39" i="10"/>
  <c r="N47" i="10"/>
  <c r="N48" i="10"/>
  <c r="P48" i="10" s="1"/>
  <c r="N49" i="10"/>
  <c r="N46" i="10"/>
  <c r="M48" i="10"/>
  <c r="L48" i="10"/>
  <c r="J48" i="10"/>
  <c r="I48" i="10"/>
  <c r="H48" i="10"/>
  <c r="G48" i="10"/>
  <c r="G49" i="10"/>
  <c r="H49" i="10"/>
  <c r="I49" i="10"/>
  <c r="J49" i="10"/>
  <c r="L49" i="10"/>
  <c r="M49" i="10"/>
  <c r="E48" i="10"/>
  <c r="E49" i="10"/>
  <c r="D48" i="10"/>
  <c r="K42" i="4"/>
  <c r="K48" i="10" s="1"/>
  <c r="F42" i="4"/>
  <c r="F48" i="10" s="1"/>
  <c r="Q43" i="10" l="1"/>
  <c r="S43" i="10"/>
  <c r="Q48" i="10"/>
  <c r="S48" i="10"/>
  <c r="Q42" i="4"/>
  <c r="O42" i="4"/>
  <c r="R42" i="4"/>
  <c r="N50" i="10"/>
  <c r="N44" i="4"/>
  <c r="K34" i="4" l="1"/>
  <c r="U37" i="4"/>
  <c r="V37" i="4"/>
  <c r="U39" i="4"/>
  <c r="V39" i="4"/>
  <c r="U40" i="4"/>
  <c r="V40" i="4"/>
  <c r="U41" i="4"/>
  <c r="V41" i="4"/>
  <c r="P42" i="10"/>
  <c r="P44" i="10"/>
  <c r="M42" i="10"/>
  <c r="M44" i="10"/>
  <c r="L42" i="10"/>
  <c r="L44" i="10"/>
  <c r="J42" i="10"/>
  <c r="J44" i="10"/>
  <c r="I42" i="10"/>
  <c r="I44" i="10"/>
  <c r="H42" i="10"/>
  <c r="H44" i="10"/>
  <c r="G42" i="10"/>
  <c r="G44" i="10"/>
  <c r="E42" i="10"/>
  <c r="E44" i="10"/>
  <c r="D42" i="10"/>
  <c r="D44" i="10"/>
  <c r="K37" i="4"/>
  <c r="R37" i="4" s="1"/>
  <c r="F37" i="4"/>
  <c r="F42" i="10" s="1"/>
  <c r="Q37" i="4" l="1"/>
  <c r="K42" i="10"/>
  <c r="O37" i="4"/>
  <c r="S42" i="10" l="1"/>
  <c r="Q42" i="10"/>
  <c r="S4" i="7"/>
  <c r="S5" i="7"/>
  <c r="S6" i="7"/>
  <c r="S7" i="7"/>
  <c r="S8" i="7"/>
  <c r="S9" i="7"/>
  <c r="S10" i="7"/>
  <c r="S11" i="7"/>
  <c r="S12" i="7"/>
  <c r="S13" i="7"/>
  <c r="S14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R4" i="7"/>
  <c r="R5" i="7"/>
  <c r="R6" i="7"/>
  <c r="R7" i="7"/>
  <c r="R8" i="7"/>
  <c r="R9" i="7"/>
  <c r="R10" i="7"/>
  <c r="R11" i="7"/>
  <c r="R12" i="7"/>
  <c r="R13" i="7"/>
  <c r="R14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D43" i="7"/>
  <c r="U32" i="4" l="1"/>
  <c r="V32" i="4"/>
  <c r="U33" i="4"/>
  <c r="V33" i="4"/>
  <c r="U34" i="4"/>
  <c r="V34" i="4"/>
  <c r="U35" i="4"/>
  <c r="V35" i="4"/>
  <c r="U36" i="4"/>
  <c r="V36" i="4"/>
  <c r="R41" i="10"/>
  <c r="R37" i="10"/>
  <c r="R36" i="10"/>
  <c r="R13" i="10"/>
  <c r="R14" i="10"/>
  <c r="R15" i="10"/>
  <c r="D36" i="10"/>
  <c r="E36" i="10"/>
  <c r="G36" i="10"/>
  <c r="H36" i="10"/>
  <c r="I36" i="10"/>
  <c r="J36" i="10"/>
  <c r="L36" i="10"/>
  <c r="M36" i="10"/>
  <c r="P36" i="10"/>
  <c r="K32" i="4" l="1"/>
  <c r="F32" i="4"/>
  <c r="F36" i="10" s="1"/>
  <c r="K36" i="10" l="1"/>
  <c r="S36" i="10" s="1"/>
  <c r="R32" i="4"/>
  <c r="O32" i="4"/>
  <c r="Q32" i="4"/>
  <c r="Q36" i="10" l="1"/>
  <c r="P41" i="10"/>
  <c r="M41" i="10"/>
  <c r="J41" i="10"/>
  <c r="I41" i="10"/>
  <c r="H41" i="10"/>
  <c r="G41" i="10"/>
  <c r="D41" i="10"/>
  <c r="E41" i="10"/>
  <c r="L41" i="10" l="1"/>
  <c r="K36" i="4"/>
  <c r="R36" i="4" s="1"/>
  <c r="F36" i="4"/>
  <c r="F41" i="10" s="1"/>
  <c r="K41" i="10" l="1"/>
  <c r="Q36" i="4"/>
  <c r="O36" i="4"/>
  <c r="M26" i="10"/>
  <c r="M27" i="10"/>
  <c r="M28" i="10"/>
  <c r="M29" i="10"/>
  <c r="M30" i="10"/>
  <c r="L26" i="10"/>
  <c r="L27" i="10"/>
  <c r="L28" i="10"/>
  <c r="L29" i="10"/>
  <c r="L30" i="10"/>
  <c r="J26" i="10"/>
  <c r="J27" i="10"/>
  <c r="J28" i="10"/>
  <c r="J29" i="10"/>
  <c r="J30" i="10"/>
  <c r="I26" i="10"/>
  <c r="I27" i="10"/>
  <c r="I28" i="10"/>
  <c r="I29" i="10"/>
  <c r="I30" i="10"/>
  <c r="H26" i="10"/>
  <c r="H27" i="10"/>
  <c r="H28" i="10"/>
  <c r="H29" i="10"/>
  <c r="H30" i="10"/>
  <c r="G26" i="10"/>
  <c r="G27" i="10"/>
  <c r="G28" i="10"/>
  <c r="G29" i="10"/>
  <c r="G30" i="10"/>
  <c r="E26" i="10"/>
  <c r="E27" i="10"/>
  <c r="E28" i="10"/>
  <c r="E29" i="10"/>
  <c r="E30" i="10"/>
  <c r="E25" i="10"/>
  <c r="D26" i="10"/>
  <c r="D27" i="10"/>
  <c r="D28" i="10"/>
  <c r="D29" i="10"/>
  <c r="D30" i="10"/>
  <c r="O31" i="10"/>
  <c r="Q41" i="10" l="1"/>
  <c r="S41" i="10"/>
  <c r="E31" i="10"/>
  <c r="U26" i="4"/>
  <c r="V26" i="4"/>
  <c r="U27" i="4"/>
  <c r="V27" i="4"/>
  <c r="U28" i="4"/>
  <c r="V28" i="4"/>
  <c r="U29" i="4"/>
  <c r="V29" i="4"/>
  <c r="U30" i="4"/>
  <c r="V30" i="4"/>
  <c r="U31" i="4"/>
  <c r="V31" i="4"/>
  <c r="P30" i="10"/>
  <c r="R30" i="10"/>
  <c r="K26" i="4"/>
  <c r="F26" i="4"/>
  <c r="F29" i="10" s="1"/>
  <c r="Q26" i="4" l="1"/>
  <c r="K29" i="10"/>
  <c r="R26" i="4"/>
  <c r="O26" i="4"/>
  <c r="E46" i="10" l="1"/>
  <c r="G46" i="10"/>
  <c r="H46" i="10"/>
  <c r="I46" i="10"/>
  <c r="J46" i="10"/>
  <c r="L46" i="10"/>
  <c r="M46" i="10"/>
  <c r="P46" i="10"/>
  <c r="E47" i="10"/>
  <c r="G47" i="10"/>
  <c r="H47" i="10"/>
  <c r="I47" i="10"/>
  <c r="J47" i="10"/>
  <c r="L47" i="10"/>
  <c r="M47" i="10"/>
  <c r="P47" i="10"/>
  <c r="P49" i="10"/>
  <c r="D47" i="10"/>
  <c r="D49" i="10"/>
  <c r="D46" i="10"/>
  <c r="O50" i="10"/>
  <c r="R49" i="10"/>
  <c r="R47" i="10"/>
  <c r="R46" i="10"/>
  <c r="G6" i="6"/>
  <c r="F6" i="6"/>
  <c r="D6" i="6"/>
  <c r="E44" i="4"/>
  <c r="G44" i="4"/>
  <c r="H44" i="4"/>
  <c r="I44" i="4"/>
  <c r="U44" i="4" s="1"/>
  <c r="J44" i="4"/>
  <c r="L44" i="4"/>
  <c r="M44" i="4"/>
  <c r="V44" i="4" s="1"/>
  <c r="D44" i="4"/>
  <c r="K43" i="4"/>
  <c r="F43" i="4"/>
  <c r="F49" i="10" s="1"/>
  <c r="K41" i="4"/>
  <c r="R41" i="4" s="1"/>
  <c r="F41" i="4"/>
  <c r="F47" i="10" s="1"/>
  <c r="K40" i="4"/>
  <c r="F40" i="4"/>
  <c r="F46" i="10" s="1"/>
  <c r="R43" i="4" l="1"/>
  <c r="K49" i="10"/>
  <c r="Q49" i="10" s="1"/>
  <c r="M50" i="10"/>
  <c r="H50" i="10"/>
  <c r="L50" i="10"/>
  <c r="I50" i="10"/>
  <c r="J50" i="10"/>
  <c r="G50" i="10"/>
  <c r="R40" i="4"/>
  <c r="Q40" i="4"/>
  <c r="E50" i="10"/>
  <c r="Q41" i="4"/>
  <c r="D50" i="10"/>
  <c r="O40" i="4"/>
  <c r="O43" i="4"/>
  <c r="O41" i="4"/>
  <c r="P50" i="10"/>
  <c r="Q43" i="4"/>
  <c r="C6" i="6"/>
  <c r="K47" i="10"/>
  <c r="Q47" i="10" s="1"/>
  <c r="K46" i="10"/>
  <c r="F50" i="10"/>
  <c r="E6" i="6"/>
  <c r="F4" i="4"/>
  <c r="U25" i="4"/>
  <c r="V25" i="4"/>
  <c r="R23" i="10"/>
  <c r="R22" i="10"/>
  <c r="R21" i="10"/>
  <c r="R20" i="10"/>
  <c r="R40" i="10"/>
  <c r="R39" i="10"/>
  <c r="R35" i="10"/>
  <c r="R33" i="10"/>
  <c r="R32" i="10"/>
  <c r="R29" i="10"/>
  <c r="R28" i="10"/>
  <c r="R27" i="10"/>
  <c r="R26" i="10"/>
  <c r="R25" i="10"/>
  <c r="R17" i="10"/>
  <c r="R16" i="10"/>
  <c r="R12" i="10"/>
  <c r="R11" i="10"/>
  <c r="R10" i="10"/>
  <c r="R9" i="10"/>
  <c r="R6" i="10"/>
  <c r="R5" i="10"/>
  <c r="R4" i="10"/>
  <c r="Q46" i="10" l="1"/>
  <c r="K50" i="10"/>
  <c r="S50" i="10" s="1"/>
  <c r="S47" i="10"/>
  <c r="S49" i="10"/>
  <c r="S46" i="10"/>
  <c r="Q50" i="10" l="1"/>
  <c r="P29" i="10"/>
  <c r="K25" i="4"/>
  <c r="F25" i="4"/>
  <c r="F28" i="10" s="1"/>
  <c r="R25" i="4" l="1"/>
  <c r="K28" i="10"/>
  <c r="Q25" i="4"/>
  <c r="O25" i="4"/>
  <c r="O38" i="10" l="1"/>
  <c r="G11" i="6"/>
  <c r="P37" i="10" l="1"/>
  <c r="M37" i="10"/>
  <c r="L37" i="10"/>
  <c r="J37" i="10"/>
  <c r="I37" i="10"/>
  <c r="H37" i="10"/>
  <c r="G37" i="10"/>
  <c r="E37" i="10"/>
  <c r="D37" i="10"/>
  <c r="F10" i="6" l="1"/>
  <c r="D10" i="6"/>
  <c r="F11" i="6"/>
  <c r="F33" i="4"/>
  <c r="F37" i="10" s="1"/>
  <c r="F34" i="4"/>
  <c r="K33" i="4" l="1"/>
  <c r="R33" i="4" s="1"/>
  <c r="R34" i="4"/>
  <c r="P28" i="10"/>
  <c r="O33" i="4" l="1"/>
  <c r="Q33" i="4"/>
  <c r="K37" i="10"/>
  <c r="F27" i="4"/>
  <c r="F30" i="10" s="1"/>
  <c r="K27" i="4"/>
  <c r="R27" i="4" l="1"/>
  <c r="K30" i="10"/>
  <c r="S29" i="10"/>
  <c r="S37" i="10"/>
  <c r="Q37" i="10"/>
  <c r="O27" i="4"/>
  <c r="Q27" i="4"/>
  <c r="Q29" i="10" l="1"/>
  <c r="Q28" i="10"/>
  <c r="S28" i="10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U24" i="4"/>
  <c r="V24" i="4"/>
  <c r="F44" i="10" l="1"/>
  <c r="F35" i="4"/>
  <c r="E5" i="6" l="1"/>
  <c r="E22" i="10"/>
  <c r="G22" i="10"/>
  <c r="H22" i="10"/>
  <c r="I22" i="10"/>
  <c r="J22" i="10"/>
  <c r="L22" i="10"/>
  <c r="M22" i="10"/>
  <c r="P22" i="10"/>
  <c r="D22" i="10"/>
  <c r="K20" i="4"/>
  <c r="R20" i="4" s="1"/>
  <c r="F20" i="4"/>
  <c r="F22" i="10" s="1"/>
  <c r="O20" i="4" l="1"/>
  <c r="K22" i="10"/>
  <c r="Q20" i="4"/>
  <c r="Q22" i="10" l="1"/>
  <c r="S22" i="10"/>
  <c r="E5" i="10" l="1"/>
  <c r="G5" i="10"/>
  <c r="H5" i="10"/>
  <c r="I5" i="10"/>
  <c r="J5" i="10"/>
  <c r="L5" i="10"/>
  <c r="M5" i="10"/>
  <c r="N5" i="10"/>
  <c r="P5" i="10" s="1"/>
  <c r="D5" i="10"/>
  <c r="F5" i="4"/>
  <c r="F5" i="10" s="1"/>
  <c r="K5" i="4"/>
  <c r="R5" i="4" s="1"/>
  <c r="O5" i="4" l="1"/>
  <c r="K5" i="10"/>
  <c r="S5" i="10" s="1"/>
  <c r="Q5" i="4"/>
  <c r="Q5" i="10" l="1"/>
  <c r="K35" i="4"/>
  <c r="R35" i="4" l="1"/>
  <c r="N43" i="7"/>
  <c r="O43" i="7"/>
  <c r="K43" i="7"/>
  <c r="L43" i="7"/>
  <c r="P43" i="7"/>
  <c r="M43" i="7"/>
  <c r="Q43" i="7"/>
  <c r="K4" i="4"/>
  <c r="Q4" i="4" s="1"/>
  <c r="U4" i="4" l="1"/>
  <c r="V4" i="4"/>
  <c r="O7" i="10"/>
  <c r="D4" i="10"/>
  <c r="D6" i="10"/>
  <c r="D7" i="10" l="1"/>
  <c r="N6" i="10"/>
  <c r="P6" i="10" s="1"/>
  <c r="M6" i="10"/>
  <c r="L6" i="10"/>
  <c r="J6" i="10"/>
  <c r="I6" i="10"/>
  <c r="H6" i="10"/>
  <c r="G6" i="10"/>
  <c r="E6" i="10"/>
  <c r="N4" i="10"/>
  <c r="M4" i="10"/>
  <c r="L4" i="10"/>
  <c r="J4" i="10"/>
  <c r="I4" i="10"/>
  <c r="H4" i="10"/>
  <c r="G4" i="10"/>
  <c r="E4" i="10"/>
  <c r="G3" i="6"/>
  <c r="F3" i="6"/>
  <c r="D3" i="6"/>
  <c r="S3" i="7"/>
  <c r="K6" i="4"/>
  <c r="R6" i="4" s="1"/>
  <c r="F6" i="4"/>
  <c r="M7" i="10" l="1"/>
  <c r="J7" i="10"/>
  <c r="H7" i="10"/>
  <c r="F6" i="10"/>
  <c r="F4" i="10"/>
  <c r="L7" i="10"/>
  <c r="I7" i="10"/>
  <c r="Q6" i="4"/>
  <c r="C3" i="6"/>
  <c r="R4" i="4"/>
  <c r="G7" i="10"/>
  <c r="E7" i="10"/>
  <c r="P4" i="10"/>
  <c r="N7" i="10"/>
  <c r="P7" i="10" s="1"/>
  <c r="K6" i="10"/>
  <c r="S6" i="10" s="1"/>
  <c r="O6" i="4"/>
  <c r="K4" i="10"/>
  <c r="Q4" i="10" s="1"/>
  <c r="E3" i="6"/>
  <c r="O4" i="4"/>
  <c r="F7" i="10" l="1"/>
  <c r="R3" i="7"/>
  <c r="Q6" i="10"/>
  <c r="S4" i="10"/>
  <c r="K7" i="10"/>
  <c r="E40" i="10"/>
  <c r="G40" i="10"/>
  <c r="H40" i="10"/>
  <c r="I40" i="10"/>
  <c r="J40" i="10"/>
  <c r="L40" i="10"/>
  <c r="M40" i="10"/>
  <c r="P40" i="10"/>
  <c r="D40" i="10"/>
  <c r="S7" i="10" l="1"/>
  <c r="Q7" i="10"/>
  <c r="F40" i="10" l="1"/>
  <c r="Q35" i="4"/>
  <c r="O35" i="4"/>
  <c r="K40" i="10"/>
  <c r="E39" i="10"/>
  <c r="G39" i="10"/>
  <c r="H39" i="10"/>
  <c r="I39" i="10"/>
  <c r="J39" i="10"/>
  <c r="L39" i="10"/>
  <c r="M39" i="10"/>
  <c r="D39" i="10"/>
  <c r="E32" i="10"/>
  <c r="G32" i="10"/>
  <c r="H32" i="10"/>
  <c r="I32" i="10"/>
  <c r="J32" i="10"/>
  <c r="L32" i="10"/>
  <c r="M32" i="10"/>
  <c r="E33" i="10"/>
  <c r="G33" i="10"/>
  <c r="H33" i="10"/>
  <c r="I33" i="10"/>
  <c r="J33" i="10"/>
  <c r="L33" i="10"/>
  <c r="M33" i="10"/>
  <c r="E34" i="10"/>
  <c r="G34" i="10"/>
  <c r="H34" i="10"/>
  <c r="I34" i="10"/>
  <c r="J34" i="10"/>
  <c r="L34" i="10"/>
  <c r="M34" i="10"/>
  <c r="E35" i="10"/>
  <c r="G35" i="10"/>
  <c r="H35" i="10"/>
  <c r="I35" i="10"/>
  <c r="J35" i="10"/>
  <c r="L35" i="10"/>
  <c r="M35" i="10"/>
  <c r="D35" i="10"/>
  <c r="D34" i="10"/>
  <c r="D33" i="10"/>
  <c r="D32" i="10"/>
  <c r="G25" i="10"/>
  <c r="G31" i="10" s="1"/>
  <c r="H25" i="10"/>
  <c r="H31" i="10" s="1"/>
  <c r="I25" i="10"/>
  <c r="I31" i="10" s="1"/>
  <c r="J25" i="10"/>
  <c r="J31" i="10" s="1"/>
  <c r="L25" i="10"/>
  <c r="L31" i="10" s="1"/>
  <c r="M25" i="10"/>
  <c r="M31" i="10" s="1"/>
  <c r="N31" i="10"/>
  <c r="D25" i="10"/>
  <c r="D31" i="10" s="1"/>
  <c r="E20" i="10"/>
  <c r="G20" i="10"/>
  <c r="H20" i="10"/>
  <c r="I20" i="10"/>
  <c r="J20" i="10"/>
  <c r="L20" i="10"/>
  <c r="M20" i="10"/>
  <c r="N20" i="10"/>
  <c r="E21" i="10"/>
  <c r="G21" i="10"/>
  <c r="H21" i="10"/>
  <c r="I21" i="10"/>
  <c r="J21" i="10"/>
  <c r="L21" i="10"/>
  <c r="M21" i="10"/>
  <c r="N21" i="10"/>
  <c r="E23" i="10"/>
  <c r="G23" i="10"/>
  <c r="H23" i="10"/>
  <c r="I23" i="10"/>
  <c r="J23" i="10"/>
  <c r="L23" i="10"/>
  <c r="M23" i="10"/>
  <c r="D21" i="10"/>
  <c r="D23" i="10"/>
  <c r="D20" i="10"/>
  <c r="M38" i="10" l="1"/>
  <c r="L38" i="10"/>
  <c r="N38" i="10"/>
  <c r="H38" i="10"/>
  <c r="J38" i="10"/>
  <c r="I38" i="10"/>
  <c r="G38" i="10"/>
  <c r="E38" i="10"/>
  <c r="D38" i="10"/>
  <c r="S40" i="10"/>
  <c r="Q40" i="10"/>
  <c r="E8" i="10"/>
  <c r="G8" i="10"/>
  <c r="H8" i="10"/>
  <c r="I8" i="10"/>
  <c r="J8" i="10"/>
  <c r="L8" i="10"/>
  <c r="M8" i="10"/>
  <c r="N8" i="10"/>
  <c r="E9" i="10"/>
  <c r="G9" i="10"/>
  <c r="H9" i="10"/>
  <c r="I9" i="10"/>
  <c r="J9" i="10"/>
  <c r="L9" i="10"/>
  <c r="M9" i="10"/>
  <c r="N9" i="10"/>
  <c r="P9" i="10" s="1"/>
  <c r="E10" i="10"/>
  <c r="G10" i="10"/>
  <c r="H10" i="10"/>
  <c r="I10" i="10"/>
  <c r="J10" i="10"/>
  <c r="L10" i="10"/>
  <c r="M10" i="10"/>
  <c r="N10" i="10"/>
  <c r="P10" i="10" s="1"/>
  <c r="E11" i="10"/>
  <c r="G11" i="10"/>
  <c r="H11" i="10"/>
  <c r="I11" i="10"/>
  <c r="J11" i="10"/>
  <c r="L11" i="10"/>
  <c r="M11" i="10"/>
  <c r="N11" i="10"/>
  <c r="P11" i="10" s="1"/>
  <c r="E12" i="10"/>
  <c r="G12" i="10"/>
  <c r="H12" i="10"/>
  <c r="I12" i="10"/>
  <c r="J12" i="10"/>
  <c r="L12" i="10"/>
  <c r="M12" i="10"/>
  <c r="N12" i="10"/>
  <c r="P12" i="10" s="1"/>
  <c r="E13" i="10"/>
  <c r="G13" i="10"/>
  <c r="H13" i="10"/>
  <c r="I13" i="10"/>
  <c r="J13" i="10"/>
  <c r="L13" i="10"/>
  <c r="M13" i="10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J16" i="10"/>
  <c r="L16" i="10"/>
  <c r="M16" i="10"/>
  <c r="N16" i="10"/>
  <c r="P16" i="10" s="1"/>
  <c r="P17" i="10"/>
  <c r="D9" i="10"/>
  <c r="D10" i="10"/>
  <c r="D11" i="10"/>
  <c r="D12" i="10"/>
  <c r="D13" i="10"/>
  <c r="D14" i="10"/>
  <c r="D15" i="10"/>
  <c r="D16" i="10"/>
  <c r="D8" i="10"/>
  <c r="AA51" i="10"/>
  <c r="O45" i="10"/>
  <c r="N45" i="10"/>
  <c r="M45" i="10"/>
  <c r="L45" i="10"/>
  <c r="J45" i="10"/>
  <c r="I45" i="10"/>
  <c r="H45" i="10"/>
  <c r="G45" i="10"/>
  <c r="E45" i="10"/>
  <c r="D45" i="10"/>
  <c r="P39" i="10"/>
  <c r="P35" i="10"/>
  <c r="P34" i="10"/>
  <c r="P33" i="10"/>
  <c r="P32" i="10"/>
  <c r="P27" i="10"/>
  <c r="P26" i="10"/>
  <c r="P25" i="10"/>
  <c r="O24" i="10"/>
  <c r="N24" i="10"/>
  <c r="M24" i="10"/>
  <c r="L24" i="10"/>
  <c r="J24" i="10"/>
  <c r="I24" i="10"/>
  <c r="H24" i="10"/>
  <c r="G24" i="10"/>
  <c r="E24" i="10"/>
  <c r="D24" i="10"/>
  <c r="P23" i="10"/>
  <c r="P21" i="10"/>
  <c r="P20" i="10"/>
  <c r="M19" i="10" l="1"/>
  <c r="L19" i="10"/>
  <c r="N19" i="10"/>
  <c r="P19" i="10" s="1"/>
  <c r="I19" i="10"/>
  <c r="J19" i="10"/>
  <c r="J51" i="10" s="1"/>
  <c r="H19" i="10"/>
  <c r="H51" i="10" s="1"/>
  <c r="G19" i="10"/>
  <c r="G51" i="10" s="1"/>
  <c r="E19" i="10"/>
  <c r="E51" i="10" s="1"/>
  <c r="D19" i="10"/>
  <c r="D51" i="10" s="1"/>
  <c r="O51" i="10"/>
  <c r="P31" i="10"/>
  <c r="P24" i="10"/>
  <c r="P38" i="10"/>
  <c r="P8" i="10"/>
  <c r="L51" i="10"/>
  <c r="M51" i="10"/>
  <c r="P45" i="10"/>
  <c r="N51" i="10" l="1"/>
  <c r="P51" i="10" s="1"/>
  <c r="I51" i="10"/>
  <c r="K15" i="4" l="1"/>
  <c r="R15" i="4" s="1"/>
  <c r="F15" i="4"/>
  <c r="F16" i="10" l="1"/>
  <c r="Q15" i="4"/>
  <c r="K16" i="10"/>
  <c r="O15" i="4"/>
  <c r="Q16" i="10" l="1"/>
  <c r="S16" i="10"/>
  <c r="K8" i="4"/>
  <c r="R8" i="4" s="1"/>
  <c r="K9" i="4"/>
  <c r="R9" i="4" s="1"/>
  <c r="K10" i="4"/>
  <c r="R10" i="4" s="1"/>
  <c r="K11" i="4"/>
  <c r="R11" i="4" s="1"/>
  <c r="K12" i="4"/>
  <c r="R12" i="4" s="1"/>
  <c r="K13" i="4"/>
  <c r="R13" i="4" s="1"/>
  <c r="K14" i="4"/>
  <c r="R14" i="4" s="1"/>
  <c r="K17" i="4"/>
  <c r="R17" i="4" l="1"/>
  <c r="K18" i="10"/>
  <c r="K9" i="10"/>
  <c r="K12" i="10"/>
  <c r="K11" i="10"/>
  <c r="K13" i="10"/>
  <c r="K15" i="10"/>
  <c r="K14" i="10"/>
  <c r="K10" i="10"/>
  <c r="Q18" i="10" l="1"/>
  <c r="S18" i="10"/>
  <c r="Q13" i="10"/>
  <c r="S13" i="10"/>
  <c r="S15" i="10"/>
  <c r="Q15" i="10"/>
  <c r="S14" i="10"/>
  <c r="Q14" i="10"/>
  <c r="Q17" i="10"/>
  <c r="S17" i="10"/>
  <c r="Q11" i="10"/>
  <c r="S11" i="10"/>
  <c r="Q9" i="10"/>
  <c r="AB9" i="10"/>
  <c r="S9" i="10"/>
  <c r="S10" i="10"/>
  <c r="Q10" i="10"/>
  <c r="S12" i="10"/>
  <c r="Q12" i="10"/>
  <c r="Q13" i="4"/>
  <c r="O14" i="4"/>
  <c r="F13" i="4"/>
  <c r="F14" i="4"/>
  <c r="F15" i="10" l="1"/>
  <c r="F14" i="10"/>
  <c r="AC9" i="10"/>
  <c r="O13" i="4"/>
  <c r="Q14" i="4"/>
  <c r="H5" i="6" l="1"/>
  <c r="G5" i="6"/>
  <c r="F5" i="6"/>
  <c r="D5" i="6"/>
  <c r="K39" i="4"/>
  <c r="C5" i="6" s="1"/>
  <c r="H4" i="6"/>
  <c r="G4" i="6"/>
  <c r="F4" i="6"/>
  <c r="D4" i="6"/>
  <c r="R39" i="4" l="1"/>
  <c r="Q39" i="4"/>
  <c r="K44" i="10"/>
  <c r="F39" i="10"/>
  <c r="O39" i="4"/>
  <c r="K39" i="10"/>
  <c r="O34" i="4"/>
  <c r="Q34" i="4"/>
  <c r="Q12" i="4"/>
  <c r="Q17" i="4"/>
  <c r="K18" i="4"/>
  <c r="R18" i="4" s="1"/>
  <c r="K19" i="4"/>
  <c r="R19" i="4" s="1"/>
  <c r="K21" i="4"/>
  <c r="R21" i="4" s="1"/>
  <c r="K22" i="4"/>
  <c r="R22" i="4" s="1"/>
  <c r="K23" i="4"/>
  <c r="K24" i="4"/>
  <c r="K28" i="4"/>
  <c r="R28" i="4" s="1"/>
  <c r="K29" i="4"/>
  <c r="R29" i="4" s="1"/>
  <c r="K30" i="4"/>
  <c r="R30" i="4" s="1"/>
  <c r="K31" i="4"/>
  <c r="R31" i="4" s="1"/>
  <c r="Q44" i="10" l="1"/>
  <c r="S44" i="10"/>
  <c r="R23" i="4"/>
  <c r="K26" i="10"/>
  <c r="R24" i="4"/>
  <c r="K27" i="10"/>
  <c r="C11" i="6"/>
  <c r="F45" i="10"/>
  <c r="C10" i="6"/>
  <c r="K23" i="10"/>
  <c r="K20" i="10"/>
  <c r="S20" i="10" s="1"/>
  <c r="K21" i="10"/>
  <c r="S21" i="10" s="1"/>
  <c r="K25" i="10"/>
  <c r="Q28" i="4"/>
  <c r="K32" i="10"/>
  <c r="Q31" i="4"/>
  <c r="K35" i="10"/>
  <c r="Q30" i="4"/>
  <c r="K34" i="10"/>
  <c r="S34" i="10" s="1"/>
  <c r="Q29" i="4"/>
  <c r="K33" i="10"/>
  <c r="S39" i="10"/>
  <c r="K45" i="10"/>
  <c r="Q39" i="10"/>
  <c r="Q22" i="4"/>
  <c r="Q24" i="4"/>
  <c r="Q21" i="4"/>
  <c r="Q19" i="4"/>
  <c r="Q18" i="4"/>
  <c r="O12" i="4"/>
  <c r="O17" i="4"/>
  <c r="F12" i="4"/>
  <c r="F17" i="4"/>
  <c r="F18" i="10" s="1"/>
  <c r="K7" i="4"/>
  <c r="R7" i="4" s="1"/>
  <c r="K31" i="10" l="1"/>
  <c r="Q31" i="10" s="1"/>
  <c r="S30" i="10"/>
  <c r="Q30" i="10"/>
  <c r="K44" i="4"/>
  <c r="K38" i="10"/>
  <c r="Q25" i="10"/>
  <c r="S25" i="10"/>
  <c r="F13" i="10"/>
  <c r="Q21" i="10"/>
  <c r="K24" i="10"/>
  <c r="S24" i="10" s="1"/>
  <c r="S23" i="10"/>
  <c r="Q23" i="10"/>
  <c r="Q20" i="10"/>
  <c r="S27" i="10"/>
  <c r="Q27" i="10"/>
  <c r="S33" i="10"/>
  <c r="Q33" i="10"/>
  <c r="Q35" i="10"/>
  <c r="S35" i="10"/>
  <c r="Q34" i="10"/>
  <c r="Q32" i="10"/>
  <c r="AB32" i="10"/>
  <c r="S32" i="10"/>
  <c r="S26" i="10"/>
  <c r="Q26" i="10"/>
  <c r="C4" i="6"/>
  <c r="K8" i="10"/>
  <c r="K19" i="10" s="1"/>
  <c r="Q45" i="10"/>
  <c r="S45" i="10"/>
  <c r="Q24" i="10" l="1"/>
  <c r="S31" i="10"/>
  <c r="AC32" i="10"/>
  <c r="AB51" i="10"/>
  <c r="S38" i="10"/>
  <c r="Q38" i="10"/>
  <c r="Q8" i="10"/>
  <c r="K51" i="10"/>
  <c r="S8" i="10"/>
  <c r="O24" i="4"/>
  <c r="F24" i="4"/>
  <c r="F27" i="10" s="1"/>
  <c r="AC51" i="10" l="1"/>
  <c r="S19" i="10"/>
  <c r="Q19" i="10"/>
  <c r="O31" i="4"/>
  <c r="O30" i="4"/>
  <c r="O29" i="4"/>
  <c r="F29" i="4"/>
  <c r="F30" i="4"/>
  <c r="F31" i="4"/>
  <c r="F34" i="10" l="1"/>
  <c r="F33" i="10"/>
  <c r="F35" i="10"/>
  <c r="S51" i="10"/>
  <c r="Q51" i="10"/>
  <c r="O10" i="4"/>
  <c r="F10" i="4"/>
  <c r="F11" i="10" l="1"/>
  <c r="Q10" i="4"/>
  <c r="F11" i="4" l="1"/>
  <c r="F23" i="4"/>
  <c r="F26" i="10" s="1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F21" i="4"/>
  <c r="O19" i="4"/>
  <c r="F18" i="4"/>
  <c r="F19" i="4"/>
  <c r="F9" i="4"/>
  <c r="E9" i="6" l="1"/>
  <c r="F20" i="10"/>
  <c r="F10" i="10"/>
  <c r="F12" i="10"/>
  <c r="F23" i="10"/>
  <c r="F21" i="10"/>
  <c r="O18" i="4"/>
  <c r="Q11" i="4"/>
  <c r="O11" i="4"/>
  <c r="O23" i="4"/>
  <c r="Q23" i="4"/>
  <c r="O21" i="4"/>
  <c r="K6" i="9"/>
  <c r="O6" i="9" s="1"/>
  <c r="F6" i="9"/>
  <c r="O4" i="9"/>
  <c r="F24" i="10" l="1"/>
  <c r="O9" i="4"/>
  <c r="Q9" i="4"/>
  <c r="F7" i="4" l="1"/>
  <c r="F8" i="10" l="1"/>
  <c r="O7" i="4"/>
  <c r="Q7" i="4"/>
  <c r="G10" i="6" l="1"/>
  <c r="F22" i="4" l="1"/>
  <c r="E10" i="6" s="1"/>
  <c r="F25" i="10" l="1"/>
  <c r="F31" i="10" s="1"/>
  <c r="C40" i="6"/>
  <c r="O22" i="4"/>
  <c r="S43" i="7" l="1"/>
  <c r="F8" i="4" l="1"/>
  <c r="E4" i="6" s="1"/>
  <c r="F9" i="10" l="1"/>
  <c r="Q44" i="4"/>
  <c r="Q8" i="4"/>
  <c r="Z8" i="4"/>
  <c r="AA8" i="4" s="1"/>
  <c r="AB8" i="4" s="1"/>
  <c r="O8" i="4"/>
  <c r="F28" i="4"/>
  <c r="AD9" i="10" l="1"/>
  <c r="F19" i="10"/>
  <c r="F44" i="4"/>
  <c r="E11" i="6"/>
  <c r="E14" i="6" s="1"/>
  <c r="F32" i="10"/>
  <c r="F38" i="10" s="1"/>
  <c r="O44" i="4"/>
  <c r="Y44" i="4"/>
  <c r="F51" i="10" l="1"/>
  <c r="R43" i="7"/>
  <c r="AD32" i="10"/>
  <c r="H10" i="6"/>
  <c r="AD51" i="10" l="1"/>
  <c r="H11" i="6" l="1"/>
  <c r="H14" i="6" l="1"/>
  <c r="D43" i="6" l="1"/>
  <c r="C43" i="6" l="1"/>
  <c r="Z28" i="4" l="1"/>
  <c r="C9" i="6" l="1"/>
  <c r="AA28" i="4" l="1"/>
  <c r="AB28" i="4" s="1"/>
  <c r="O28" i="4"/>
  <c r="D40" i="6"/>
  <c r="D36" i="6"/>
  <c r="K29" i="6" l="1"/>
  <c r="H29" i="6"/>
  <c r="D18" i="6" l="1"/>
  <c r="L18" i="6" s="1"/>
  <c r="C18" i="6"/>
  <c r="D33" i="6" l="1"/>
  <c r="I18" i="6"/>
  <c r="D20" i="6" l="1"/>
  <c r="L20" i="6" s="1"/>
  <c r="C20" i="6"/>
  <c r="I20" i="6" s="1"/>
  <c r="D35" i="6"/>
  <c r="D27" i="6" l="1"/>
  <c r="L27" i="6" s="1"/>
  <c r="C27" i="6"/>
  <c r="I27" i="6" s="1"/>
  <c r="D42" i="6"/>
  <c r="C42" i="6" l="1"/>
  <c r="D26" i="6" l="1"/>
  <c r="L26" i="6" s="1"/>
  <c r="C26" i="6"/>
  <c r="I26" i="6" s="1"/>
  <c r="D41" i="6" l="1"/>
  <c r="C41" i="6" l="1"/>
  <c r="E41" i="6" l="1"/>
  <c r="C23" i="6" l="1"/>
  <c r="I23" i="6" s="1"/>
  <c r="C25" i="6"/>
  <c r="I25" i="6" s="1"/>
  <c r="E40" i="6" l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39" i="6"/>
  <c r="D37" i="6"/>
  <c r="D38" i="6"/>
  <c r="D34" i="6" l="1"/>
  <c r="D14" i="6"/>
  <c r="F22" i="6"/>
  <c r="I29" i="6"/>
  <c r="F24" i="6"/>
  <c r="F19" i="6"/>
  <c r="F29" i="6"/>
  <c r="F18" i="6"/>
  <c r="F20" i="6"/>
  <c r="F27" i="6"/>
  <c r="F26" i="6"/>
  <c r="F25" i="6"/>
  <c r="F23" i="6"/>
  <c r="F21" i="6"/>
  <c r="D44" i="6" l="1"/>
  <c r="G14" i="6" l="1"/>
  <c r="F14" i="6"/>
  <c r="C36" i="6" l="1"/>
  <c r="E36" i="6" s="1"/>
  <c r="C33" i="6"/>
  <c r="C35" i="6"/>
  <c r="E35" i="6" s="1"/>
  <c r="C38" i="6"/>
  <c r="C37" i="6"/>
  <c r="C39" i="6"/>
  <c r="E39" i="6" s="1"/>
  <c r="C34" i="6"/>
  <c r="E34" i="6" l="1"/>
  <c r="Z44" i="4"/>
  <c r="C44" i="6"/>
  <c r="C14" i="6"/>
  <c r="J10" i="6" s="1"/>
  <c r="E44" i="6" l="1"/>
  <c r="AA44" i="4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44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  <c r="R44" i="4"/>
</calcChain>
</file>

<file path=xl/sharedStrings.xml><?xml version="1.0" encoding="utf-8"?>
<sst xmlns="http://schemas.openxmlformats.org/spreadsheetml/2006/main" count="313" uniqueCount="124">
  <si>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</si>
  <si>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</si>
  <si>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</si>
  <si>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</si>
  <si>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</si>
  <si>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</si>
  <si>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</si>
  <si>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</si>
  <si>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</si>
  <si>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</si>
  <si>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</si>
  <si>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</si>
  <si>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</si>
  <si>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</si>
  <si>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</si>
  <si>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</si>
  <si>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</si>
  <si>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</si>
  <si>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</si>
  <si>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</si>
  <si>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</si>
  <si>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</si>
  <si>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</si>
  <si>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</si>
  <si>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</si>
  <si>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</si>
  <si>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</si>
  <si>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</si>
  <si>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</si>
  <si>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</si>
  <si>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</si>
  <si>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</si>
  <si>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</si>
  <si>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</si>
  <si>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</si>
  <si>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</si>
  <si>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</si>
  <si>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</si>
  <si>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</si>
  <si>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</si>
  <si>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</si>
  <si>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</si>
  <si>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</si>
  <si>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</si>
  <si>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</si>
  <si>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</si>
  <si>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</si>
  <si>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</si>
  <si>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</si>
  <si>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</si>
  <si>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</si>
  <si>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</si>
  <si>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</si>
  <si>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</si>
  <si>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</si>
  <si>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</si>
  <si>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</si>
  <si>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</si>
  <si>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</si>
  <si>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</si>
  <si>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</si>
  <si>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</si>
  <si>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</si>
  <si>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</si>
  <si>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</si>
  <si>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</si>
  <si>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</si>
  <si>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</si>
  <si>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</si>
  <si>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Montepuez</t>
  </si>
  <si>
    <t>Gurue</t>
  </si>
  <si>
    <t>Mocuba</t>
  </si>
  <si>
    <t>Gile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</si>
  <si>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</si>
  <si>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</si>
  <si>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</si>
  <si>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Chiure</t>
  </si>
  <si>
    <t>Magoe</t>
  </si>
  <si>
    <t>Erati</t>
  </si>
  <si>
    <t>Mecuburi</t>
  </si>
  <si>
    <t>Cidade de Tete</t>
  </si>
  <si>
    <t>Maringue</t>
  </si>
  <si>
    <t>Tsangano</t>
  </si>
  <si>
    <t>Marara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</si>
  <si>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</si>
  <si>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</si>
  <si>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</si>
  <si>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</si>
  <si>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</si>
  <si>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</si>
  <si>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</si>
  <si>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</si>
  <si>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</si>
  <si>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</si>
  <si>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</si>
  <si>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</si>
  <si>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</si>
  <si>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</si>
  <si>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</si>
  <si>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</si>
  <si>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</si>
  <si>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</si>
  <si>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Total Manica</t>
  </si>
  <si>
    <t>Vanduzi</t>
  </si>
  <si>
    <t>Guro</t>
  </si>
  <si>
    <t>Chimoio</t>
  </si>
  <si>
    <t>Changara*</t>
  </si>
  <si>
    <t>Metuge</t>
  </si>
  <si>
    <t>Cheringoma</t>
  </si>
  <si>
    <t>Meconta</t>
  </si>
  <si>
    <r>
      <t>Ambulat</t>
    </r>
    <r>
      <rPr>
        <b/>
        <sz val="14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</si>
  <si>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r>
      <t>Ang</t>
    </r>
    <r>
      <rPr>
        <b/>
        <sz val="14"/>
        <color theme="9"/>
        <rFont val="Calibri"/>
        <family val="2"/>
      </rPr>
      <t>ó</t>
    </r>
    <r>
      <rPr>
        <b/>
        <sz val="12"/>
        <color theme="9"/>
        <rFont val="Arial"/>
        <family val="2"/>
      </rPr>
      <t>nia*</t>
    </r>
  </si>
  <si>
    <t>Angónia*</t>
  </si>
  <si>
    <t>Moatize*</t>
  </si>
  <si>
    <t>Muanza</t>
  </si>
  <si>
    <t>Tambara</t>
  </si>
  <si>
    <t>Malema*</t>
  </si>
  <si>
    <t>Balama*</t>
  </si>
  <si>
    <t>Zumbo*</t>
  </si>
  <si>
    <t>Chemba</t>
  </si>
  <si>
    <t>Cahora Bassa</t>
  </si>
  <si>
    <t>Macanga</t>
  </si>
  <si>
    <t>Cidade de Tete*</t>
  </si>
  <si>
    <t>Angonia*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</si>
</sst>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d/mm/yyyy;@"/>
    <numFmt numFmtId="166" formatCode="0.000%"/>
  </numFmts>
  <fonts count="25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  <font>
      <sz val="12"/>
      <name val="Arial"/>
      <family val="2"/>
    </font>
    <font>
      <b/>
      <sz val="14"/>
      <color theme="1"/>
      <name val="Times New Roman"/>
      <family val="1"/>
    </font>
    <font>
      <b/>
      <sz val="14"/>
      <color theme="9"/>
      <name val="Calibri"/>
      <family val="2"/>
    </font>
    <font>
      <sz val="10"/>
      <name val="Arial"/>
      <family val="2"/>
    </font>
    <font>
      <sz val="12"/>
      <name val="Times New Roman"/>
      <family val="1"/>
    </font>
    <font>
      <sz val="12"/>
      <color theme="9" tint="-0.24997711111789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</fills>
  <borders count="19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000000"/>
      </bottom>
      <diagonal/>
    </border>
    <border>
      <left style="medium">
        <color indexed="64"/>
      </left>
      <right/>
      <top style="thin">
        <color auto="1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/>
      <diagonal/>
    </border>
    <border>
      <left style="thin">
        <color rgb="FF000000"/>
      </left>
      <right style="double">
        <color rgb="FF000000"/>
      </right>
      <top/>
      <bottom style="thin">
        <color auto="1"/>
      </bottom>
      <diagonal/>
    </border>
    <border>
      <left style="thick">
        <color indexed="64"/>
      </left>
      <right/>
      <top style="double">
        <color rgb="FF000000"/>
      </top>
      <bottom/>
      <diagonal/>
    </border>
    <border>
      <left style="medium">
        <color indexed="64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auto="1"/>
      </bottom>
      <diagonal/>
    </border>
    <border>
      <left style="thick">
        <color indexed="64"/>
      </left>
      <right/>
      <top/>
      <bottom style="double">
        <color rgb="FF000000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/>
      <top style="double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2" fillId="0" borderId="0"/>
  </cellStyleXfs>
  <cellXfs count="427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0" fillId="5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0" xfId="0" applyFont="1" applyBorder="1" applyAlignment="1">
      <alignment vertic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2" fontId="2" fillId="5" borderId="34" xfId="0" applyNumberFormat="1" applyFont="1" applyFill="1" applyBorder="1" applyAlignment="1">
      <alignment horizontal="center" wrapText="1" readingOrder="1"/>
    </xf>
    <xf numFmtId="1" fontId="2" fillId="5" borderId="31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6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37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38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39" xfId="0" applyFont="1" applyFill="1" applyBorder="1" applyAlignment="1">
      <alignment horizontal="center" wrapText="1" readingOrder="1"/>
    </xf>
    <xf numFmtId="2" fontId="2" fillId="5" borderId="40" xfId="0" applyNumberFormat="1" applyFont="1" applyFill="1" applyBorder="1" applyAlignment="1">
      <alignment horizontal="center" wrapText="1" readingOrder="1"/>
    </xf>
    <xf numFmtId="0" fontId="2" fillId="5" borderId="41" xfId="0" applyFont="1" applyFill="1" applyBorder="1" applyAlignment="1">
      <alignment horizontal="left" vertical="center" wrapText="1" readingOrder="1"/>
    </xf>
    <xf numFmtId="0" fontId="1" fillId="2" borderId="42" xfId="0" applyFont="1" applyFill="1" applyBorder="1" applyAlignment="1">
      <alignment horizontal="left" wrapText="1" readingOrder="1"/>
    </xf>
    <xf numFmtId="0" fontId="1" fillId="2" borderId="43" xfId="0" applyFont="1" applyFill="1" applyBorder="1" applyAlignment="1">
      <alignment horizontal="center" wrapText="1" readingOrder="1"/>
    </xf>
    <xf numFmtId="0" fontId="1" fillId="2" borderId="44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vertical="center" wrapText="1" readingOrder="1"/>
    </xf>
    <xf numFmtId="0" fontId="1" fillId="2" borderId="46" xfId="0" applyFont="1" applyFill="1" applyBorder="1" applyAlignment="1">
      <alignment horizontal="center" vertic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2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48" xfId="1" applyNumberFormat="1" applyFont="1" applyFill="1" applyBorder="1" applyAlignment="1">
      <alignment horizont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164" fontId="2" fillId="5" borderId="49" xfId="1" applyNumberFormat="1" applyFont="1" applyFill="1" applyBorder="1" applyAlignment="1">
      <alignment horizontal="center" wrapText="1" readingOrder="1"/>
    </xf>
    <xf numFmtId="0" fontId="6" fillId="8" borderId="42" xfId="0" applyFont="1" applyFill="1" applyBorder="1" applyAlignment="1">
      <alignment horizontal="left" wrapText="1" readingOrder="1"/>
    </xf>
    <xf numFmtId="0" fontId="6" fillId="8" borderId="43" xfId="0" applyFont="1" applyFill="1" applyBorder="1" applyAlignment="1">
      <alignment horizontal="center" wrapText="1" readingOrder="1"/>
    </xf>
    <xf numFmtId="164" fontId="6" fillId="8" borderId="45" xfId="1" applyNumberFormat="1" applyFont="1" applyFill="1" applyBorder="1" applyAlignment="1">
      <alignment horizontal="center" wrapText="1" readingOrder="1"/>
    </xf>
    <xf numFmtId="0" fontId="2" fillId="5" borderId="50" xfId="0" applyFont="1" applyFill="1" applyBorder="1" applyAlignment="1">
      <alignment horizontal="left" vertical="center" wrapText="1" readingOrder="1"/>
    </xf>
    <xf numFmtId="0" fontId="2" fillId="5" borderId="51" xfId="0" applyFont="1" applyFill="1" applyBorder="1" applyAlignment="1">
      <alignment horizontal="center" wrapText="1" readingOrder="1"/>
    </xf>
    <xf numFmtId="0" fontId="2" fillId="5" borderId="52" xfId="0" applyFont="1" applyFill="1" applyBorder="1" applyAlignment="1">
      <alignment horizontal="center" wrapText="1" readingOrder="1"/>
    </xf>
    <xf numFmtId="0" fontId="1" fillId="2" borderId="56" xfId="0" applyFont="1" applyFill="1" applyBorder="1" applyAlignment="1">
      <alignment vertical="center" wrapText="1" readingOrder="1"/>
    </xf>
    <xf numFmtId="0" fontId="2" fillId="0" borderId="47" xfId="0" applyFont="1" applyBorder="1" applyAlignment="1">
      <alignment horizontal="left" wrapText="1" readingOrder="1"/>
    </xf>
    <xf numFmtId="0" fontId="2" fillId="0" borderId="57" xfId="0" applyFont="1" applyBorder="1" applyAlignment="1">
      <alignment horizontal="left" wrapText="1" readingOrder="1"/>
    </xf>
    <xf numFmtId="0" fontId="2" fillId="0" borderId="58" xfId="0" applyFont="1" applyBorder="1" applyAlignment="1">
      <alignment horizontal="left" wrapText="1" readingOrder="1"/>
    </xf>
    <xf numFmtId="1" fontId="2" fillId="5" borderId="38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40" xfId="0" applyNumberFormat="1" applyFont="1" applyFill="1" applyBorder="1" applyAlignment="1">
      <alignment horizontal="center" wrapText="1" readingOrder="1"/>
    </xf>
    <xf numFmtId="1" fontId="2" fillId="5" borderId="34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65" xfId="1" applyNumberFormat="1" applyFont="1" applyFill="1" applyBorder="1" applyAlignment="1">
      <alignment horizontal="center" wrapText="1" readingOrder="1"/>
    </xf>
    <xf numFmtId="164" fontId="2" fillId="5" borderId="66" xfId="1" applyNumberFormat="1" applyFont="1" applyFill="1" applyBorder="1" applyAlignment="1">
      <alignment horizontal="center" wrapText="1" readingOrder="1"/>
    </xf>
    <xf numFmtId="0" fontId="2" fillId="5" borderId="67" xfId="0" applyFont="1" applyFill="1" applyBorder="1" applyAlignment="1">
      <alignment horizontal="left" vertical="center" wrapText="1" readingOrder="1"/>
    </xf>
    <xf numFmtId="164" fontId="2" fillId="5" borderId="68" xfId="1" applyNumberFormat="1" applyFont="1" applyFill="1" applyBorder="1" applyAlignment="1">
      <alignment horizontal="center" wrapText="1" readingOrder="1"/>
    </xf>
    <xf numFmtId="0" fontId="2" fillId="5" borderId="69" xfId="0" applyFont="1" applyFill="1" applyBorder="1" applyAlignment="1">
      <alignment horizontal="left" vertical="center" wrapText="1" readingOrder="1"/>
    </xf>
    <xf numFmtId="0" fontId="2" fillId="5" borderId="70" xfId="0" applyFont="1" applyFill="1" applyBorder="1" applyAlignment="1">
      <alignment horizontal="left" vertical="center" wrapText="1" readingOrder="1"/>
    </xf>
    <xf numFmtId="0" fontId="2" fillId="5" borderId="71" xfId="0" applyFont="1" applyFill="1" applyBorder="1" applyAlignment="1">
      <alignment horizontal="center" wrapText="1" readingOrder="1"/>
    </xf>
    <xf numFmtId="164" fontId="2" fillId="5" borderId="72" xfId="1" applyNumberFormat="1" applyFont="1" applyFill="1" applyBorder="1" applyAlignment="1">
      <alignment horizontal="center" wrapText="1" readingOrder="1"/>
    </xf>
    <xf numFmtId="164" fontId="2" fillId="5" borderId="73" xfId="1" applyNumberFormat="1" applyFont="1" applyFill="1" applyBorder="1" applyAlignment="1">
      <alignment horizontal="center" wrapText="1" readingOrder="1"/>
    </xf>
    <xf numFmtId="1" fontId="2" fillId="5" borderId="74" xfId="0" applyNumberFormat="1" applyFont="1" applyFill="1" applyBorder="1" applyAlignment="1">
      <alignment horizontal="center" wrapText="1" readingOrder="1"/>
    </xf>
    <xf numFmtId="2" fontId="2" fillId="5" borderId="75" xfId="0" applyNumberFormat="1" applyFont="1" applyFill="1" applyBorder="1" applyAlignment="1">
      <alignment horizontal="center" wrapText="1" readingOrder="1"/>
    </xf>
    <xf numFmtId="1" fontId="2" fillId="5" borderId="77" xfId="0" applyNumberFormat="1" applyFont="1" applyFill="1" applyBorder="1" applyAlignment="1">
      <alignment horizontal="center" wrapText="1" readingOrder="1"/>
    </xf>
    <xf numFmtId="2" fontId="2" fillId="5" borderId="78" xfId="0" applyNumberFormat="1" applyFont="1" applyFill="1" applyBorder="1" applyAlignment="1">
      <alignment horizontal="center" wrapText="1" readingOrder="1"/>
    </xf>
    <xf numFmtId="1" fontId="6" fillId="8" borderId="35" xfId="0" applyNumberFormat="1" applyFont="1" applyFill="1" applyBorder="1" applyAlignment="1">
      <alignment horizontal="center" wrapText="1" readingOrder="1"/>
    </xf>
    <xf numFmtId="2" fontId="6" fillId="8" borderId="79" xfId="0" applyNumberFormat="1" applyFont="1" applyFill="1" applyBorder="1" applyAlignment="1">
      <alignment horizontal="center" wrapText="1" readingOrder="1"/>
    </xf>
    <xf numFmtId="1" fontId="2" fillId="5" borderId="81" xfId="0" applyNumberFormat="1" applyFont="1" applyFill="1" applyBorder="1" applyAlignment="1">
      <alignment horizontal="center" wrapText="1" readingOrder="1"/>
    </xf>
    <xf numFmtId="1" fontId="2" fillId="5" borderId="58" xfId="0" applyNumberFormat="1" applyFont="1" applyFill="1" applyBorder="1" applyAlignment="1">
      <alignment horizontal="center" wrapText="1" readingOrder="1"/>
    </xf>
    <xf numFmtId="1" fontId="2" fillId="5" borderId="82" xfId="0" applyNumberFormat="1" applyFont="1" applyFill="1" applyBorder="1" applyAlignment="1">
      <alignment horizontal="center" wrapText="1" readingOrder="1"/>
    </xf>
    <xf numFmtId="2" fontId="2" fillId="5" borderId="60" xfId="0" applyNumberFormat="1" applyFont="1" applyFill="1" applyBorder="1" applyAlignment="1">
      <alignment horizontal="center" wrapText="1" readingOrder="1"/>
    </xf>
    <xf numFmtId="2" fontId="2" fillId="5" borderId="61" xfId="0" applyNumberFormat="1" applyFont="1" applyFill="1" applyBorder="1" applyAlignment="1">
      <alignment horizontal="center" wrapText="1" readingOrder="1"/>
    </xf>
    <xf numFmtId="2" fontId="2" fillId="5" borderId="84" xfId="0" applyNumberFormat="1" applyFont="1" applyFill="1" applyBorder="1" applyAlignment="1">
      <alignment horizontal="center" wrapText="1" readingOrder="1"/>
    </xf>
    <xf numFmtId="1" fontId="2" fillId="5" borderId="58" xfId="0" applyNumberFormat="1" applyFont="1" applyFill="1" applyBorder="1" applyAlignment="1">
      <alignment horizontal="center" vertical="center" wrapText="1" readingOrder="1"/>
    </xf>
    <xf numFmtId="1" fontId="2" fillId="5" borderId="80" xfId="0" applyNumberFormat="1" applyFont="1" applyFill="1" applyBorder="1" applyAlignment="1">
      <alignment horizontal="center" vertical="center" wrapText="1" readingOrder="1"/>
    </xf>
    <xf numFmtId="1" fontId="2" fillId="5" borderId="83" xfId="0" applyNumberFormat="1" applyFont="1" applyFill="1" applyBorder="1" applyAlignment="1">
      <alignment horizontal="center" vertical="center" wrapText="1" readingOrder="1"/>
    </xf>
    <xf numFmtId="0" fontId="2" fillId="0" borderId="86" xfId="0" applyFont="1" applyBorder="1" applyAlignment="1">
      <alignment horizontal="left" wrapText="1" readingOrder="1"/>
    </xf>
    <xf numFmtId="0" fontId="2" fillId="5" borderId="71" xfId="0" applyFont="1" applyFill="1" applyBorder="1" applyAlignment="1">
      <alignment horizontal="left" vertical="center" wrapText="1" readingOrder="1"/>
    </xf>
    <xf numFmtId="2" fontId="2" fillId="5" borderId="61" xfId="0" applyNumberFormat="1" applyFont="1" applyFill="1" applyBorder="1" applyAlignment="1">
      <alignment horizontal="center" vertical="center" wrapText="1" readingOrder="1"/>
    </xf>
    <xf numFmtId="2" fontId="2" fillId="5" borderId="62" xfId="0" applyNumberFormat="1" applyFont="1" applyFill="1" applyBorder="1" applyAlignment="1">
      <alignment horizontal="center" vertical="center" wrapText="1" readingOrder="1"/>
    </xf>
    <xf numFmtId="2" fontId="2" fillId="5" borderId="85" xfId="0" applyNumberFormat="1" applyFont="1" applyFill="1" applyBorder="1" applyAlignment="1">
      <alignment horizontal="center" vertical="center" wrapText="1" readingOrder="1"/>
    </xf>
    <xf numFmtId="0" fontId="2" fillId="5" borderId="90" xfId="0" applyFont="1" applyFill="1" applyBorder="1" applyAlignment="1">
      <alignment horizontal="center" wrapText="1" readingOrder="1"/>
    </xf>
    <xf numFmtId="0" fontId="2" fillId="5" borderId="91" xfId="0" applyFont="1" applyFill="1" applyBorder="1" applyAlignment="1">
      <alignment horizontal="center" wrapText="1" readingOrder="1"/>
    </xf>
    <xf numFmtId="0" fontId="2" fillId="5" borderId="92" xfId="0" applyFont="1" applyFill="1" applyBorder="1" applyAlignment="1">
      <alignment horizontal="center" wrapText="1" readingOrder="1"/>
    </xf>
    <xf numFmtId="0" fontId="2" fillId="5" borderId="93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95" xfId="0" applyNumberFormat="1" applyFont="1" applyFill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97" xfId="0" applyFont="1" applyFill="1" applyBorder="1" applyAlignment="1">
      <alignment horizontal="center" wrapText="1" readingOrder="1"/>
    </xf>
    <xf numFmtId="164" fontId="2" fillId="5" borderId="97" xfId="1" applyNumberFormat="1" applyFont="1" applyFill="1" applyBorder="1" applyAlignment="1">
      <alignment horizontal="center" wrapText="1" readingOrder="1"/>
    </xf>
    <xf numFmtId="0" fontId="2" fillId="11" borderId="83" xfId="0" applyFont="1" applyFill="1" applyBorder="1" applyAlignment="1">
      <alignment horizontal="left" vertical="center" wrapText="1" readingOrder="1"/>
    </xf>
    <xf numFmtId="0" fontId="2" fillId="11" borderId="98" xfId="0" applyFont="1" applyFill="1" applyBorder="1" applyAlignment="1">
      <alignment horizontal="center" wrapText="1" readingOrder="1"/>
    </xf>
    <xf numFmtId="164" fontId="2" fillId="11" borderId="99" xfId="1" applyNumberFormat="1" applyFont="1" applyFill="1" applyBorder="1" applyAlignment="1">
      <alignment horizontal="center" wrapText="1" readingOrder="1"/>
    </xf>
    <xf numFmtId="164" fontId="2" fillId="11" borderId="100" xfId="1" applyNumberFormat="1" applyFont="1" applyFill="1" applyBorder="1" applyAlignment="1">
      <alignment horizontal="center" wrapText="1" readingOrder="1"/>
    </xf>
    <xf numFmtId="1" fontId="2" fillId="11" borderId="76" xfId="0" applyNumberFormat="1" applyFont="1" applyFill="1" applyBorder="1" applyAlignment="1">
      <alignment horizontal="center" wrapText="1" readingOrder="1"/>
    </xf>
    <xf numFmtId="2" fontId="2" fillId="11" borderId="76" xfId="0" applyNumberFormat="1" applyFont="1" applyFill="1" applyBorder="1" applyAlignment="1">
      <alignment horizontal="center" wrapText="1" readingOrder="1"/>
    </xf>
    <xf numFmtId="0" fontId="2" fillId="5" borderId="101" xfId="0" applyFont="1" applyFill="1" applyBorder="1" applyAlignment="1">
      <alignment horizontal="left" vertical="center" wrapText="1" readingOrder="1"/>
    </xf>
    <xf numFmtId="0" fontId="2" fillId="5" borderId="53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02" xfId="1" applyNumberFormat="1" applyFont="1" applyFill="1" applyBorder="1" applyAlignment="1">
      <alignment horizontal="center" wrapText="1" readingOrder="1"/>
    </xf>
    <xf numFmtId="1" fontId="2" fillId="5" borderId="103" xfId="0" applyNumberFormat="1" applyFont="1" applyFill="1" applyBorder="1" applyAlignment="1">
      <alignment horizontal="center" wrapText="1" readingOrder="1"/>
    </xf>
    <xf numFmtId="2" fontId="2" fillId="5" borderId="103" xfId="0" applyNumberFormat="1" applyFont="1" applyFill="1" applyBorder="1" applyAlignment="1">
      <alignment horizontal="center" wrapText="1" readingOrder="1"/>
    </xf>
    <xf numFmtId="164" fontId="2" fillId="5" borderId="104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05" xfId="0" applyFont="1" applyFill="1" applyBorder="1" applyAlignment="1">
      <alignment horizontal="center" wrapText="1" readingOrder="1"/>
    </xf>
    <xf numFmtId="0" fontId="2" fillId="5" borderId="106" xfId="0" applyFont="1" applyFill="1" applyBorder="1" applyAlignment="1">
      <alignment horizontal="center" wrapText="1" readingOrder="1"/>
    </xf>
    <xf numFmtId="164" fontId="2" fillId="5" borderId="106" xfId="1" applyNumberFormat="1" applyFont="1" applyFill="1" applyBorder="1" applyAlignment="1">
      <alignment horizontal="center" wrapText="1" readingOrder="1"/>
    </xf>
    <xf numFmtId="0" fontId="2" fillId="5" borderId="107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08" xfId="0" applyFont="1" applyFill="1" applyBorder="1" applyAlignment="1">
      <alignment horizontal="center" wrapText="1" readingOrder="1"/>
    </xf>
    <xf numFmtId="0" fontId="2" fillId="5" borderId="109" xfId="0" applyFont="1" applyFill="1" applyBorder="1" applyAlignment="1">
      <alignment horizontal="center" vertical="center" wrapText="1" readingOrder="1"/>
    </xf>
    <xf numFmtId="164" fontId="2" fillId="5" borderId="109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45" xfId="0" applyFont="1" applyFill="1" applyBorder="1" applyAlignment="1">
      <alignment horizontal="center" wrapText="1" readingOrder="1"/>
    </xf>
    <xf numFmtId="0" fontId="2" fillId="5" borderId="110" xfId="0" applyFont="1" applyFill="1" applyBorder="1" applyAlignment="1">
      <alignment horizontal="center" wrapText="1" readingOrder="1"/>
    </xf>
    <xf numFmtId="0" fontId="2" fillId="11" borderId="111" xfId="0" applyFont="1" applyFill="1" applyBorder="1" applyAlignment="1">
      <alignment horizontal="center" wrapText="1" readingOrder="1"/>
    </xf>
    <xf numFmtId="0" fontId="2" fillId="11" borderId="112" xfId="0" applyFont="1" applyFill="1" applyBorder="1" applyAlignment="1">
      <alignment horizontal="left" vertical="center" wrapText="1" readingOrder="1"/>
    </xf>
    <xf numFmtId="164" fontId="2" fillId="11" borderId="94" xfId="1" applyNumberFormat="1" applyFont="1" applyFill="1" applyBorder="1" applyAlignment="1">
      <alignment horizontal="center" wrapText="1" readingOrder="1"/>
    </xf>
    <xf numFmtId="164" fontId="2" fillId="11" borderId="113" xfId="1" applyNumberFormat="1" applyFont="1" applyFill="1" applyBorder="1" applyAlignment="1">
      <alignment horizontal="center" wrapText="1" readingOrder="1"/>
    </xf>
    <xf numFmtId="1" fontId="2" fillId="11" borderId="114" xfId="0" applyNumberFormat="1" applyFont="1" applyFill="1" applyBorder="1" applyAlignment="1">
      <alignment horizontal="center" wrapText="1" readingOrder="1"/>
    </xf>
    <xf numFmtId="2" fontId="2" fillId="11" borderId="114" xfId="0" applyNumberFormat="1" applyFont="1" applyFill="1" applyBorder="1" applyAlignment="1">
      <alignment horizontal="center" wrapText="1" readingOrder="1"/>
    </xf>
    <xf numFmtId="0" fontId="2" fillId="5" borderId="115" xfId="0" applyFont="1" applyFill="1" applyBorder="1" applyAlignment="1">
      <alignment horizontal="left" vertical="center" wrapText="1" readingOrder="1"/>
    </xf>
    <xf numFmtId="164" fontId="2" fillId="5" borderId="116" xfId="1" applyNumberFormat="1" applyFont="1" applyFill="1" applyBorder="1" applyAlignment="1">
      <alignment horizontal="center" wrapText="1" readingOrder="1"/>
    </xf>
    <xf numFmtId="1" fontId="2" fillId="5" borderId="86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17" xfId="0" applyFont="1" applyFill="1" applyBorder="1" applyAlignment="1">
      <alignment horizontal="center" vertical="center" wrapText="1" readingOrder="1"/>
    </xf>
    <xf numFmtId="164" fontId="2" fillId="5" borderId="117" xfId="1" applyNumberFormat="1" applyFont="1" applyFill="1" applyBorder="1" applyAlignment="1">
      <alignment horizontal="center" vertic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2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5" borderId="120" xfId="0" applyFont="1" applyFill="1" applyBorder="1" applyAlignment="1">
      <alignment horizontal="center" vertical="center" wrapText="1" readingOrder="1"/>
    </xf>
    <xf numFmtId="0" fontId="2" fillId="5" borderId="118" xfId="0" applyFont="1" applyFill="1" applyBorder="1" applyAlignment="1">
      <alignment horizontal="center" vertical="center" wrapText="1" readingOrder="1"/>
    </xf>
    <xf numFmtId="0" fontId="2" fillId="5" borderId="119" xfId="0" applyFont="1" applyFill="1" applyBorder="1" applyAlignment="1">
      <alignment horizontal="center" vertical="center" wrapText="1" readingOrder="1"/>
    </xf>
    <xf numFmtId="0" fontId="17" fillId="5" borderId="71" xfId="0" applyFont="1" applyFill="1" applyBorder="1" applyAlignment="1">
      <alignment horizontal="left" vertical="center" wrapText="1" readingOrder="1"/>
    </xf>
    <xf numFmtId="0" fontId="2" fillId="5" borderId="121" xfId="0" applyFont="1" applyFill="1" applyBorder="1" applyAlignment="1">
      <alignment vertical="center" wrapText="1" readingOrder="1"/>
    </xf>
    <xf numFmtId="1" fontId="2" fillId="5" borderId="78" xfId="0" applyNumberFormat="1" applyFont="1" applyFill="1" applyBorder="1" applyAlignment="1">
      <alignment horizontal="center" wrapText="1" readingOrder="1"/>
    </xf>
    <xf numFmtId="0" fontId="2" fillId="5" borderId="123" xfId="1" applyNumberFormat="1" applyFont="1" applyFill="1" applyBorder="1" applyAlignment="1">
      <alignment horizontal="center" wrapText="1" readingOrder="1"/>
    </xf>
    <xf numFmtId="0" fontId="2" fillId="5" borderId="104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64" fontId="2" fillId="5" borderId="51" xfId="1" applyNumberFormat="1" applyFont="1" applyFill="1" applyBorder="1" applyAlignment="1">
      <alignment horizontal="center" wrapText="1" readingOrder="1"/>
    </xf>
    <xf numFmtId="164" fontId="2" fillId="5" borderId="40" xfId="1" applyNumberFormat="1" applyFont="1" applyFill="1" applyBorder="1" applyAlignment="1">
      <alignment horizontal="center" wrapText="1" readingOrder="1"/>
    </xf>
    <xf numFmtId="164" fontId="2" fillId="5" borderId="78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6" xfId="0" applyNumberFormat="1" applyFont="1" applyFill="1" applyBorder="1" applyAlignment="1">
      <alignment horizontal="center" wrapText="1" readingOrder="1"/>
    </xf>
    <xf numFmtId="0" fontId="2" fillId="5" borderId="96" xfId="1" applyNumberFormat="1" applyFont="1" applyFill="1" applyBorder="1" applyAlignment="1">
      <alignment horizontal="center" wrapText="1" readingOrder="1"/>
    </xf>
    <xf numFmtId="164" fontId="2" fillId="5" borderId="53" xfId="1" applyNumberFormat="1" applyFont="1" applyFill="1" applyBorder="1" applyAlignment="1">
      <alignment horizontal="center" wrapText="1" readingOrder="1"/>
    </xf>
    <xf numFmtId="164" fontId="2" fillId="5" borderId="36" xfId="1" applyNumberFormat="1" applyFont="1" applyFill="1" applyBorder="1" applyAlignment="1">
      <alignment horizontal="center" wrapText="1" readingOrder="1"/>
    </xf>
    <xf numFmtId="1" fontId="2" fillId="5" borderId="36" xfId="0" applyNumberFormat="1" applyFont="1" applyFill="1" applyBorder="1" applyAlignment="1">
      <alignment horizontal="center" wrapText="1" readingOrder="1"/>
    </xf>
    <xf numFmtId="164" fontId="2" fillId="5" borderId="124" xfId="1" applyNumberFormat="1" applyFont="1" applyFill="1" applyBorder="1" applyAlignment="1">
      <alignment horizontal="center" wrapText="1" readingOrder="1"/>
    </xf>
    <xf numFmtId="164" fontId="2" fillId="5" borderId="59" xfId="1" applyNumberFormat="1" applyFont="1" applyFill="1" applyBorder="1" applyAlignment="1">
      <alignment horizontal="center" wrapText="1" readingOrder="1"/>
    </xf>
    <xf numFmtId="0" fontId="2" fillId="5" borderId="125" xfId="0" applyFont="1" applyFill="1" applyBorder="1" applyAlignment="1">
      <alignment horizontal="center" wrapText="1" readingOrder="1"/>
    </xf>
    <xf numFmtId="0" fontId="2" fillId="5" borderId="101" xfId="0" applyFont="1" applyFill="1" applyBorder="1" applyAlignment="1">
      <alignment vertical="center" wrapText="1" readingOrder="1"/>
    </xf>
    <xf numFmtId="0" fontId="2" fillId="0" borderId="23" xfId="0" applyFont="1" applyBorder="1" applyAlignment="1">
      <alignment horizontal="center" wrapText="1" readingOrder="1"/>
    </xf>
    <xf numFmtId="164" fontId="2" fillId="5" borderId="71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2" xfId="1" applyNumberFormat="1" applyFont="1" applyFill="1" applyBorder="1" applyAlignment="1">
      <alignment horizontal="center" wrapText="1" readingOrder="1"/>
    </xf>
    <xf numFmtId="1" fontId="2" fillId="5" borderId="52" xfId="0" applyNumberFormat="1" applyFont="1" applyFill="1" applyBorder="1" applyAlignment="1">
      <alignment horizontal="center" wrapText="1" readingOrder="1"/>
    </xf>
    <xf numFmtId="2" fontId="2" fillId="5" borderId="68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vertical="center" wrapText="1" readingOrder="1"/>
    </xf>
    <xf numFmtId="1" fontId="2" fillId="5" borderId="71" xfId="0" applyNumberFormat="1" applyFont="1" applyFill="1" applyBorder="1" applyAlignment="1">
      <alignment horizontal="center" wrapText="1" readingOrder="1"/>
    </xf>
    <xf numFmtId="2" fontId="2" fillId="5" borderId="72" xfId="0" applyNumberFormat="1" applyFont="1" applyFill="1" applyBorder="1" applyAlignment="1">
      <alignment horizontal="center" wrapText="1" readingOrder="1"/>
    </xf>
    <xf numFmtId="0" fontId="1" fillId="0" borderId="128" xfId="0" applyFont="1" applyBorder="1" applyAlignment="1">
      <alignment vertical="center" wrapText="1" readingOrder="1"/>
    </xf>
    <xf numFmtId="0" fontId="6" fillId="8" borderId="129" xfId="0" applyFont="1" applyFill="1" applyBorder="1" applyAlignment="1">
      <alignment horizontal="left" wrapText="1" readingOrder="1"/>
    </xf>
    <xf numFmtId="164" fontId="6" fillId="8" borderId="129" xfId="1" applyNumberFormat="1" applyFont="1" applyFill="1" applyBorder="1" applyAlignment="1">
      <alignment horizontal="center" wrapText="1" readingOrder="1"/>
    </xf>
    <xf numFmtId="1" fontId="6" fillId="8" borderId="129" xfId="0" applyNumberFormat="1" applyFont="1" applyFill="1" applyBorder="1" applyAlignment="1">
      <alignment horizontal="center" wrapText="1" readingOrder="1"/>
    </xf>
    <xf numFmtId="2" fontId="6" fillId="8" borderId="130" xfId="0" applyNumberFormat="1" applyFont="1" applyFill="1" applyBorder="1" applyAlignment="1">
      <alignment horizontal="center" wrapText="1" readingOrder="1"/>
    </xf>
    <xf numFmtId="0" fontId="2" fillId="5" borderId="52" xfId="0" applyFont="1" applyFill="1" applyBorder="1" applyAlignment="1">
      <alignment horizontal="center" vertical="center" wrapText="1" readingOrder="1"/>
    </xf>
    <xf numFmtId="1" fontId="2" fillId="5" borderId="52" xfId="0" applyNumberFormat="1" applyFont="1" applyFill="1" applyBorder="1" applyAlignment="1">
      <alignment horizontal="center" vertical="center" wrapText="1" readingOrder="1"/>
    </xf>
    <xf numFmtId="2" fontId="2" fillId="5" borderId="68" xfId="0" applyNumberFormat="1" applyFont="1" applyFill="1" applyBorder="1" applyAlignment="1">
      <alignment horizontal="center" vertical="center" wrapText="1" readingOrder="1"/>
    </xf>
    <xf numFmtId="0" fontId="2" fillId="5" borderId="71" xfId="0" applyFont="1" applyFill="1" applyBorder="1" applyAlignment="1">
      <alignment horizontal="center" vertical="center" wrapText="1" readingOrder="1"/>
    </xf>
    <xf numFmtId="1" fontId="2" fillId="5" borderId="71" xfId="0" applyNumberFormat="1" applyFont="1" applyFill="1" applyBorder="1" applyAlignment="1">
      <alignment horizontal="center" vertical="center" wrapText="1" readingOrder="1"/>
    </xf>
    <xf numFmtId="2" fontId="2" fillId="5" borderId="72" xfId="0" applyNumberFormat="1" applyFont="1" applyFill="1" applyBorder="1" applyAlignment="1">
      <alignment horizontal="center" vertical="center" wrapText="1" readingOrder="1"/>
    </xf>
    <xf numFmtId="0" fontId="2" fillId="5" borderId="126" xfId="0" applyFont="1" applyFill="1" applyBorder="1" applyAlignment="1">
      <alignment horizontal="left" vertical="center" wrapText="1" readingOrder="1"/>
    </xf>
    <xf numFmtId="0" fontId="2" fillId="5" borderId="131" xfId="0" applyFont="1" applyFill="1" applyBorder="1" applyAlignment="1">
      <alignment horizontal="center" wrapText="1" readingOrder="1"/>
    </xf>
    <xf numFmtId="0" fontId="2" fillId="5" borderId="97" xfId="0" applyFont="1" applyFill="1" applyBorder="1" applyAlignment="1">
      <alignment horizontal="center" vertical="center" wrapText="1" readingOrder="1"/>
    </xf>
    <xf numFmtId="164" fontId="2" fillId="5" borderId="97" xfId="1" applyNumberFormat="1" applyFont="1" applyFill="1" applyBorder="1" applyAlignment="1">
      <alignment horizontal="center" vertical="center" wrapText="1" readingOrder="1"/>
    </xf>
    <xf numFmtId="1" fontId="2" fillId="5" borderId="82" xfId="0" applyNumberFormat="1" applyFont="1" applyFill="1" applyBorder="1" applyAlignment="1">
      <alignment horizontal="center" vertical="center" wrapText="1" readingOrder="1"/>
    </xf>
    <xf numFmtId="2" fontId="2" fillId="5" borderId="84" xfId="0" applyNumberFormat="1" applyFont="1" applyFill="1" applyBorder="1" applyAlignment="1">
      <alignment horizontal="center" vertical="center" wrapText="1" readingOrder="1"/>
    </xf>
    <xf numFmtId="0" fontId="2" fillId="5" borderId="132" xfId="0" applyFont="1" applyFill="1" applyBorder="1" applyAlignment="1">
      <alignment horizontal="center" wrapText="1" readingOrder="1"/>
    </xf>
    <xf numFmtId="0" fontId="2" fillId="0" borderId="133" xfId="0" applyFont="1" applyBorder="1" applyAlignment="1">
      <alignment horizontal="left" wrapText="1" readingOrder="1"/>
    </xf>
    <xf numFmtId="0" fontId="2" fillId="0" borderId="87" xfId="0" applyFont="1" applyBorder="1" applyAlignment="1">
      <alignment horizontal="center" wrapText="1" readingOrder="1"/>
    </xf>
    <xf numFmtId="0" fontId="2" fillId="0" borderId="69" xfId="0" applyFont="1" applyBorder="1" applyAlignment="1">
      <alignment horizontal="left" wrapText="1" readingOrder="1"/>
    </xf>
    <xf numFmtId="0" fontId="2" fillId="0" borderId="88" xfId="0" applyFont="1" applyBorder="1" applyAlignment="1">
      <alignment horizontal="center" wrapText="1" readingOrder="1"/>
    </xf>
    <xf numFmtId="0" fontId="18" fillId="5" borderId="71" xfId="0" applyFont="1" applyFill="1" applyBorder="1" applyAlignment="1">
      <alignment horizontal="left" vertical="center" wrapText="1" readingOrder="1"/>
    </xf>
    <xf numFmtId="0" fontId="2" fillId="11" borderId="134" xfId="0" applyFont="1" applyFill="1" applyBorder="1" applyAlignment="1">
      <alignment horizontal="center" wrapText="1" readingOrder="1"/>
    </xf>
    <xf numFmtId="1" fontId="2" fillId="5" borderId="61" xfId="0" applyNumberFormat="1" applyFont="1" applyFill="1" applyBorder="1" applyAlignment="1">
      <alignment horizontal="center" wrapText="1" readingOrder="1"/>
    </xf>
    <xf numFmtId="2" fontId="2" fillId="5" borderId="135" xfId="0" applyNumberFormat="1" applyFont="1" applyFill="1" applyBorder="1" applyAlignment="1">
      <alignment horizontal="center" wrapText="1" readingOrder="1"/>
    </xf>
    <xf numFmtId="0" fontId="2" fillId="0" borderId="126" xfId="0" applyFont="1" applyBorder="1" applyAlignment="1">
      <alignment horizontal="left" wrapText="1" readingOrder="1"/>
    </xf>
    <xf numFmtId="0" fontId="18" fillId="5" borderId="23" xfId="0" applyFont="1" applyFill="1" applyBorder="1" applyAlignment="1">
      <alignment horizontal="left" vertical="center" wrapText="1" readingOrder="1"/>
    </xf>
    <xf numFmtId="0" fontId="2" fillId="11" borderId="136" xfId="0" applyFont="1" applyFill="1" applyBorder="1" applyAlignment="1">
      <alignment horizontal="center" wrapText="1" readingOrder="1"/>
    </xf>
    <xf numFmtId="0" fontId="19" fillId="5" borderId="71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0" fontId="2" fillId="5" borderId="127" xfId="0" applyFont="1" applyFill="1" applyBorder="1" applyAlignment="1">
      <alignment horizontal="left" vertical="center" wrapText="1" readingOrder="1"/>
    </xf>
    <xf numFmtId="0" fontId="2" fillId="5" borderId="115" xfId="0" applyFont="1" applyFill="1" applyBorder="1" applyAlignment="1">
      <alignment horizontal="center" wrapText="1" readingOrder="1"/>
    </xf>
    <xf numFmtId="164" fontId="2" fillId="5" borderId="115" xfId="1" applyNumberFormat="1" applyFont="1" applyFill="1" applyBorder="1" applyAlignment="1">
      <alignment horizontal="center" wrapText="1" readingOrder="1"/>
    </xf>
    <xf numFmtId="1" fontId="2" fillId="5" borderId="18" xfId="0" applyNumberFormat="1" applyFont="1" applyFill="1" applyBorder="1" applyAlignment="1">
      <alignment horizontal="center" wrapText="1" readingOrder="1"/>
    </xf>
    <xf numFmtId="2" fontId="2" fillId="5" borderId="137" xfId="0" applyNumberFormat="1" applyFont="1" applyFill="1" applyBorder="1" applyAlignment="1">
      <alignment horizontal="center" wrapText="1" readingOrder="1"/>
    </xf>
    <xf numFmtId="164" fontId="2" fillId="5" borderId="139" xfId="1" applyNumberFormat="1" applyFont="1" applyFill="1" applyBorder="1" applyAlignment="1">
      <alignment horizontal="center" wrapText="1" readingOrder="1"/>
    </xf>
    <xf numFmtId="1" fontId="2" fillId="5" borderId="138" xfId="0" applyNumberFormat="1" applyFont="1" applyFill="1" applyBorder="1" applyAlignment="1">
      <alignment horizontal="center" wrapText="1" readingOrder="1"/>
    </xf>
    <xf numFmtId="0" fontId="2" fillId="0" borderId="140" xfId="0" applyFont="1" applyBorder="1" applyAlignment="1">
      <alignment horizontal="center" wrapText="1" readingOrder="1"/>
    </xf>
    <xf numFmtId="0" fontId="2" fillId="0" borderId="24" xfId="0" applyFont="1" applyBorder="1" applyAlignment="1">
      <alignment horizontal="center" wrapText="1" readingOrder="1"/>
    </xf>
    <xf numFmtId="0" fontId="2" fillId="0" borderId="141" xfId="0" applyFont="1" applyBorder="1" applyAlignment="1">
      <alignment horizontal="center" wrapText="1" readingOrder="1"/>
    </xf>
    <xf numFmtId="0" fontId="5" fillId="0" borderId="23" xfId="0" applyFont="1" applyBorder="1" applyAlignment="1">
      <alignment horizontal="center"/>
    </xf>
    <xf numFmtId="0" fontId="0" fillId="0" borderId="23" xfId="0" applyBorder="1"/>
    <xf numFmtId="0" fontId="5" fillId="0" borderId="23" xfId="0" applyFont="1" applyBorder="1"/>
    <xf numFmtId="164" fontId="2" fillId="5" borderId="23" xfId="1" applyNumberFormat="1" applyFont="1" applyFill="1" applyBorder="1" applyAlignment="1">
      <alignment horizontal="center" vertical="center" wrapText="1" readingOrder="1"/>
    </xf>
    <xf numFmtId="0" fontId="2" fillId="5" borderId="142" xfId="0" applyFont="1" applyFill="1" applyBorder="1" applyAlignment="1">
      <alignment horizontal="center" vertical="center" wrapText="1" readingOrder="1"/>
    </xf>
    <xf numFmtId="0" fontId="2" fillId="0" borderId="143" xfId="0" applyFont="1" applyBorder="1" applyAlignment="1">
      <alignment horizontal="center" wrapText="1" readingOrder="1"/>
    </xf>
    <xf numFmtId="0" fontId="2" fillId="0" borderId="142" xfId="0" applyFont="1" applyBorder="1" applyAlignment="1">
      <alignment horizontal="center" wrapText="1" readingOrder="1"/>
    </xf>
    <xf numFmtId="0" fontId="2" fillId="0" borderId="144" xfId="0" applyFont="1" applyBorder="1" applyAlignment="1">
      <alignment horizontal="center" wrapText="1" readingOrder="1"/>
    </xf>
    <xf numFmtId="0" fontId="2" fillId="0" borderId="122" xfId="0" applyFont="1" applyBorder="1" applyAlignment="1">
      <alignment horizontal="center" wrapText="1" readingOrder="1"/>
    </xf>
    <xf numFmtId="0" fontId="2" fillId="0" borderId="55" xfId="0" applyFont="1" applyBorder="1" applyAlignment="1">
      <alignment horizontal="center" wrapText="1" readingOrder="1"/>
    </xf>
    <xf numFmtId="0" fontId="2" fillId="0" borderId="89" xfId="0" applyFont="1" applyBorder="1" applyAlignment="1">
      <alignment horizontal="center" wrapText="1" readingOrder="1"/>
    </xf>
    <xf numFmtId="0" fontId="5" fillId="0" borderId="145" xfId="0" applyFont="1" applyBorder="1" applyAlignment="1">
      <alignment horizontal="center" vertical="center" wrapText="1"/>
    </xf>
    <xf numFmtId="0" fontId="5" fillId="0" borderId="146" xfId="0" applyFont="1" applyBorder="1" applyAlignment="1">
      <alignment horizontal="center" vertical="center" wrapText="1"/>
    </xf>
    <xf numFmtId="0" fontId="2" fillId="5" borderId="143" xfId="0" applyFont="1" applyFill="1" applyBorder="1" applyAlignment="1">
      <alignment horizontal="center" vertical="center" wrapText="1" readingOrder="1"/>
    </xf>
    <xf numFmtId="0" fontId="2" fillId="5" borderId="144" xfId="0" applyFont="1" applyFill="1" applyBorder="1" applyAlignment="1">
      <alignment horizontal="center" vertical="center" wrapText="1" readingOrder="1"/>
    </xf>
    <xf numFmtId="0" fontId="2" fillId="5" borderId="147" xfId="0" applyFont="1" applyFill="1" applyBorder="1" applyAlignment="1">
      <alignment vertical="center" wrapText="1" readingOrder="1"/>
    </xf>
    <xf numFmtId="0" fontId="2" fillId="5" borderId="148" xfId="0" applyFont="1" applyFill="1" applyBorder="1" applyAlignment="1">
      <alignment horizontal="center" vertical="center" wrapText="1" readingOrder="1"/>
    </xf>
    <xf numFmtId="0" fontId="2" fillId="5" borderId="149" xfId="0" applyFont="1" applyFill="1" applyBorder="1" applyAlignment="1">
      <alignment horizontal="center" vertical="center" wrapText="1" readingOrder="1"/>
    </xf>
    <xf numFmtId="0" fontId="2" fillId="5" borderId="150" xfId="0" applyFont="1" applyFill="1" applyBorder="1" applyAlignment="1">
      <alignment horizontal="center" vertical="center" wrapText="1" readingOrder="1"/>
    </xf>
    <xf numFmtId="0" fontId="2" fillId="0" borderId="149" xfId="0" applyFont="1" applyBorder="1" applyAlignment="1">
      <alignment horizontal="center" wrapText="1" readingOrder="1"/>
    </xf>
    <xf numFmtId="0" fontId="2" fillId="0" borderId="148" xfId="0" applyFont="1" applyBorder="1" applyAlignment="1">
      <alignment horizontal="center" wrapText="1" readingOrder="1"/>
    </xf>
    <xf numFmtId="0" fontId="2" fillId="0" borderId="150" xfId="0" applyFont="1" applyBorder="1" applyAlignment="1">
      <alignment horizontal="center" wrapText="1" readingOrder="1"/>
    </xf>
    <xf numFmtId="0" fontId="2" fillId="0" borderId="152" xfId="0" applyFont="1" applyBorder="1" applyAlignment="1">
      <alignment horizontal="center" wrapText="1" readingOrder="1"/>
    </xf>
    <xf numFmtId="0" fontId="2" fillId="0" borderId="151" xfId="0" applyFont="1" applyBorder="1" applyAlignment="1">
      <alignment horizontal="center" wrapText="1" readingOrder="1"/>
    </xf>
    <xf numFmtId="0" fontId="2" fillId="0" borderId="153" xfId="0" applyFont="1" applyBorder="1" applyAlignment="1">
      <alignment horizontal="center" wrapText="1" readingOrder="1"/>
    </xf>
    <xf numFmtId="0" fontId="2" fillId="0" borderId="155" xfId="0" applyFont="1" applyBorder="1" applyAlignment="1">
      <alignment horizontal="center" wrapText="1" readingOrder="1"/>
    </xf>
    <xf numFmtId="0" fontId="2" fillId="0" borderId="154" xfId="0" applyFont="1" applyBorder="1" applyAlignment="1">
      <alignment horizontal="center" wrapText="1" readingOrder="1"/>
    </xf>
    <xf numFmtId="0" fontId="2" fillId="0" borderId="156" xfId="0" applyFont="1" applyBorder="1" applyAlignment="1">
      <alignment horizontal="center" wrapText="1" readingOrder="1"/>
    </xf>
    <xf numFmtId="0" fontId="2" fillId="5" borderId="157" xfId="0" applyFont="1" applyFill="1" applyBorder="1" applyAlignment="1">
      <alignment horizontal="left" vertical="center" wrapText="1" readingOrder="1"/>
    </xf>
    <xf numFmtId="0" fontId="2" fillId="5" borderId="147" xfId="0" applyFont="1" applyFill="1" applyBorder="1" applyAlignment="1">
      <alignment horizontal="left" vertical="center" wrapText="1" readingOrder="1"/>
    </xf>
    <xf numFmtId="0" fontId="2" fillId="0" borderId="82" xfId="0" applyFont="1" applyBorder="1" applyAlignment="1">
      <alignment horizontal="left" wrapText="1" readingOrder="1"/>
    </xf>
    <xf numFmtId="2" fontId="2" fillId="5" borderId="62" xfId="0" applyNumberFormat="1" applyFont="1" applyFill="1" applyBorder="1" applyAlignment="1">
      <alignment horizontal="center" wrapText="1" readingOrder="1"/>
    </xf>
    <xf numFmtId="1" fontId="2" fillId="5" borderId="61" xfId="0" applyNumberFormat="1" applyFont="1" applyFill="1" applyBorder="1" applyAlignment="1">
      <alignment horizontal="center" vertical="center" wrapText="1" readingOrder="1"/>
    </xf>
    <xf numFmtId="0" fontId="2" fillId="11" borderId="158" xfId="0" applyFont="1" applyFill="1" applyBorder="1" applyAlignment="1">
      <alignment horizontal="center" wrapText="1" readingOrder="1"/>
    </xf>
    <xf numFmtId="164" fontId="2" fillId="11" borderId="134" xfId="1" applyNumberFormat="1" applyFont="1" applyFill="1" applyBorder="1" applyAlignment="1">
      <alignment horizontal="center" wrapText="1" readingOrder="1"/>
    </xf>
    <xf numFmtId="0" fontId="15" fillId="5" borderId="52" xfId="0" applyFont="1" applyFill="1" applyBorder="1" applyAlignment="1">
      <alignment horizontal="left" vertical="center" wrapText="1" readingOrder="1"/>
    </xf>
    <xf numFmtId="0" fontId="6" fillId="8" borderId="159" xfId="0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left" vertical="center" wrapText="1" readingOrder="1"/>
    </xf>
    <xf numFmtId="3" fontId="23" fillId="0" borderId="117" xfId="2" applyNumberFormat="1" applyFont="1" applyBorder="1"/>
    <xf numFmtId="0" fontId="5" fillId="0" borderId="160" xfId="0" applyFont="1" applyBorder="1" applyAlignment="1">
      <alignment horizontal="center" vertical="center" wrapText="1"/>
    </xf>
    <xf numFmtId="0" fontId="5" fillId="0" borderId="161" xfId="0" applyFont="1" applyBorder="1" applyAlignment="1">
      <alignment horizontal="center" vertical="center" wrapText="1"/>
    </xf>
    <xf numFmtId="0" fontId="5" fillId="0" borderId="162" xfId="0" applyFont="1" applyBorder="1" applyAlignment="1">
      <alignment horizontal="center" vertical="center" wrapText="1"/>
    </xf>
    <xf numFmtId="0" fontId="5" fillId="0" borderId="163" xfId="0" applyFont="1" applyBorder="1" applyAlignment="1">
      <alignment horizontal="center" vertical="center" wrapText="1"/>
    </xf>
    <xf numFmtId="0" fontId="5" fillId="0" borderId="164" xfId="0" applyFont="1" applyBorder="1" applyAlignment="1">
      <alignment horizontal="center" vertical="center" wrapText="1"/>
    </xf>
    <xf numFmtId="0" fontId="5" fillId="0" borderId="165" xfId="0" applyFont="1" applyBorder="1" applyAlignment="1">
      <alignment horizontal="center" vertical="center" wrapText="1"/>
    </xf>
    <xf numFmtId="0" fontId="5" fillId="0" borderId="166" xfId="0" applyFont="1" applyBorder="1" applyAlignment="1">
      <alignment horizontal="center" vertical="center" wrapText="1"/>
    </xf>
    <xf numFmtId="0" fontId="5" fillId="0" borderId="167" xfId="0" applyFont="1" applyBorder="1" applyAlignment="1">
      <alignment horizontal="center" vertical="center" wrapText="1"/>
    </xf>
    <xf numFmtId="0" fontId="2" fillId="5" borderId="168" xfId="0" applyFont="1" applyFill="1" applyBorder="1" applyAlignment="1">
      <alignment horizontal="center" wrapText="1" readingOrder="1"/>
    </xf>
    <xf numFmtId="0" fontId="2" fillId="5" borderId="169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70" xfId="0" applyFont="1" applyFill="1" applyBorder="1" applyAlignment="1">
      <alignment horizontal="center" wrapText="1" readingOrder="1"/>
    </xf>
    <xf numFmtId="0" fontId="2" fillId="5" borderId="171" xfId="0" applyFont="1" applyFill="1" applyBorder="1" applyAlignment="1">
      <alignment horizontal="center" vertical="center" wrapText="1" readingOrder="1"/>
    </xf>
    <xf numFmtId="164" fontId="2" fillId="5" borderId="172" xfId="1" applyNumberFormat="1" applyFont="1" applyFill="1" applyBorder="1" applyAlignment="1">
      <alignment horizontal="center" vertical="center" wrapText="1" readingOrder="1"/>
    </xf>
    <xf numFmtId="164" fontId="2" fillId="5" borderId="173" xfId="1" applyNumberFormat="1" applyFont="1" applyFill="1" applyBorder="1" applyAlignment="1">
      <alignment horizontal="center" wrapText="1" readingOrder="1"/>
    </xf>
    <xf numFmtId="1" fontId="2" fillId="5" borderId="174" xfId="0" applyNumberFormat="1" applyFont="1" applyFill="1" applyBorder="1" applyAlignment="1">
      <alignment horizontal="center" vertical="center" wrapText="1" readingOrder="1"/>
    </xf>
    <xf numFmtId="2" fontId="2" fillId="5" borderId="175" xfId="0" applyNumberFormat="1" applyFont="1" applyFill="1" applyBorder="1" applyAlignment="1">
      <alignment horizontal="center" vertical="center" wrapText="1" readingOrder="1"/>
    </xf>
    <xf numFmtId="0" fontId="2" fillId="5" borderId="176" xfId="0" applyFont="1" applyFill="1" applyBorder="1" applyAlignment="1">
      <alignment horizontal="center" vertical="center" wrapText="1" readingOrder="1"/>
    </xf>
    <xf numFmtId="164" fontId="2" fillId="11" borderId="177" xfId="1" applyNumberFormat="1" applyFont="1" applyFill="1" applyBorder="1" applyAlignment="1">
      <alignment horizontal="center" wrapText="1" readingOrder="1"/>
    </xf>
    <xf numFmtId="1" fontId="2" fillId="11" borderId="178" xfId="0" applyNumberFormat="1" applyFont="1" applyFill="1" applyBorder="1" applyAlignment="1">
      <alignment horizontal="center" wrapText="1" readingOrder="1"/>
    </xf>
    <xf numFmtId="2" fontId="2" fillId="11" borderId="178" xfId="0" applyNumberFormat="1" applyFont="1" applyFill="1" applyBorder="1" applyAlignment="1">
      <alignment horizontal="center" wrapText="1" readingOrder="1"/>
    </xf>
    <xf numFmtId="164" fontId="2" fillId="5" borderId="109" xfId="1" applyNumberFormat="1" applyFont="1" applyFill="1" applyBorder="1" applyAlignment="1">
      <alignment horizontal="center" wrapText="1" readingOrder="1"/>
    </xf>
    <xf numFmtId="1" fontId="2" fillId="5" borderId="62" xfId="0" applyNumberFormat="1" applyFont="1" applyFill="1" applyBorder="1" applyAlignment="1">
      <alignment horizontal="center" vertical="center" wrapText="1" readingOrder="1"/>
    </xf>
    <xf numFmtId="0" fontId="2" fillId="0" borderId="52" xfId="0" applyFont="1" applyBorder="1" applyAlignment="1">
      <alignment horizontal="center" wrapText="1" readingOrder="1"/>
    </xf>
    <xf numFmtId="164" fontId="2" fillId="5" borderId="26" xfId="1" applyNumberFormat="1" applyFont="1" applyFill="1" applyBorder="1" applyAlignment="1">
      <alignment horizontal="center" wrapText="1" readingOrder="1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0" fontId="1" fillId="5" borderId="67" xfId="0" applyFont="1" applyFill="1" applyBorder="1" applyAlignment="1">
      <alignment horizontal="left" vertical="center" wrapText="1" readingOrder="1"/>
    </xf>
    <xf numFmtId="0" fontId="1" fillId="5" borderId="69" xfId="0" applyFont="1" applyFill="1" applyBorder="1" applyAlignment="1">
      <alignment horizontal="left" vertical="center" wrapText="1" readingOrder="1"/>
    </xf>
    <xf numFmtId="0" fontId="1" fillId="5" borderId="70" xfId="0" applyFont="1" applyFill="1" applyBorder="1" applyAlignment="1">
      <alignment horizontal="left" vertical="center" wrapText="1" readingOrder="1"/>
    </xf>
    <xf numFmtId="0" fontId="1" fillId="5" borderId="126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1" fillId="5" borderId="81" xfId="0" applyFont="1" applyFill="1" applyBorder="1" applyAlignment="1">
      <alignment horizontal="left" vertical="center" wrapText="1" readingOrder="1"/>
    </xf>
    <xf numFmtId="0" fontId="1" fillId="5" borderId="58" xfId="0" applyFont="1" applyFill="1" applyBorder="1" applyAlignment="1">
      <alignment horizontal="left" vertical="center" wrapText="1" readingOrder="1"/>
    </xf>
    <xf numFmtId="0" fontId="1" fillId="5" borderId="83" xfId="0" applyFont="1" applyFill="1" applyBorder="1" applyAlignment="1">
      <alignment horizontal="left" vertical="center" wrapText="1" readingOrder="1"/>
    </xf>
    <xf numFmtId="0" fontId="1" fillId="5" borderId="67" xfId="0" applyFont="1" applyFill="1" applyBorder="1" applyAlignment="1">
      <alignment horizontal="center" vertical="center" wrapText="1" readingOrder="1"/>
    </xf>
    <xf numFmtId="0" fontId="1" fillId="5" borderId="69" xfId="0" applyFont="1" applyFill="1" applyBorder="1" applyAlignment="1">
      <alignment horizontal="center" vertical="center" wrapText="1" readingOrder="1"/>
    </xf>
    <xf numFmtId="0" fontId="1" fillId="5" borderId="70" xfId="0" applyFont="1" applyFill="1" applyBorder="1" applyAlignment="1">
      <alignment horizontal="center" vertical="center" wrapText="1" readingOrder="1"/>
    </xf>
    <xf numFmtId="165" fontId="1" fillId="2" borderId="32" xfId="0" applyNumberFormat="1" applyFont="1" applyFill="1" applyBorder="1" applyAlignment="1">
      <alignment horizontal="center" vertical="center" wrapText="1" readingOrder="1"/>
    </xf>
    <xf numFmtId="165" fontId="1" fillId="2" borderId="48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54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33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54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" fillId="5" borderId="63" xfId="0" applyFont="1" applyFill="1" applyBorder="1" applyAlignment="1">
      <alignment horizontal="center" vertical="center" wrapText="1" readingOrder="1"/>
    </xf>
    <xf numFmtId="0" fontId="1" fillId="5" borderId="86" xfId="0" applyFont="1" applyFill="1" applyBorder="1" applyAlignment="1">
      <alignment horizontal="center" vertical="center" wrapText="1" readingOrder="1"/>
    </xf>
    <xf numFmtId="0" fontId="1" fillId="5" borderId="64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5" borderId="63" xfId="0" applyFont="1" applyFill="1" applyBorder="1" applyAlignment="1">
      <alignment horizontal="center" vertical="center" wrapText="1" readingOrder="1"/>
    </xf>
    <xf numFmtId="0" fontId="2" fillId="5" borderId="86" xfId="0" applyFont="1" applyFill="1" applyBorder="1" applyAlignment="1">
      <alignment horizontal="center" vertical="center" wrapText="1" readingOrder="1"/>
    </xf>
    <xf numFmtId="0" fontId="2" fillId="5" borderId="64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5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2" fillId="0" borderId="71" xfId="0" applyFont="1" applyBorder="1" applyAlignment="1">
      <alignment horizontal="center" wrapText="1" readingOrder="1"/>
    </xf>
    <xf numFmtId="0" fontId="2" fillId="5" borderId="179" xfId="0" applyFont="1" applyFill="1" applyBorder="1" applyAlignment="1">
      <alignment horizontal="center" vertical="center" wrapText="1" readingOrder="1"/>
    </xf>
    <xf numFmtId="0" fontId="2" fillId="5" borderId="180" xfId="0" applyFont="1" applyFill="1" applyBorder="1" applyAlignment="1">
      <alignment horizontal="center" vertical="center" wrapText="1" readingOrder="1"/>
    </xf>
    <xf numFmtId="0" fontId="2" fillId="5" borderId="181" xfId="0" applyFont="1" applyFill="1" applyBorder="1" applyAlignment="1">
      <alignment horizontal="center" vertical="center" wrapText="1" readingOrder="1"/>
    </xf>
    <xf numFmtId="0" fontId="2" fillId="5" borderId="182" xfId="0" applyFont="1" applyFill="1" applyBorder="1" applyAlignment="1">
      <alignment horizontal="center" vertical="center" wrapText="1" readingOrder="1"/>
    </xf>
    <xf numFmtId="0" fontId="2" fillId="5" borderId="183" xfId="0" applyFont="1" applyFill="1" applyBorder="1" applyAlignment="1">
      <alignment horizontal="center" vertical="center" wrapText="1" readingOrder="1"/>
    </xf>
    <xf numFmtId="0" fontId="2" fillId="5" borderId="151" xfId="0" applyFont="1" applyFill="1" applyBorder="1" applyAlignment="1">
      <alignment horizontal="center" vertical="center" wrapText="1" readingOrder="1"/>
    </xf>
    <xf numFmtId="0" fontId="2" fillId="5" borderId="184" xfId="0" applyFont="1" applyFill="1" applyBorder="1" applyAlignment="1">
      <alignment horizontal="center" vertical="center" wrapText="1" readingOrder="1"/>
    </xf>
    <xf numFmtId="0" fontId="1" fillId="4" borderId="185" xfId="0" applyFont="1" applyFill="1" applyBorder="1" applyAlignment="1">
      <alignment horizontal="left" vertical="center" wrapText="1" readingOrder="1"/>
    </xf>
    <xf numFmtId="0" fontId="2" fillId="5" borderId="186" xfId="0" applyFont="1" applyFill="1" applyBorder="1" applyAlignment="1">
      <alignment horizontal="left" vertical="center" wrapText="1" readingOrder="1"/>
    </xf>
    <xf numFmtId="0" fontId="2" fillId="5" borderId="187" xfId="0" applyFont="1" applyFill="1" applyBorder="1" applyAlignment="1">
      <alignment horizontal="center" vertical="center" wrapText="1" readingOrder="1"/>
    </xf>
    <xf numFmtId="0" fontId="2" fillId="5" borderId="188" xfId="0" applyFont="1" applyFill="1" applyBorder="1" applyAlignment="1">
      <alignment horizontal="center" vertical="center" wrapText="1" readingOrder="1"/>
    </xf>
    <xf numFmtId="0" fontId="1" fillId="4" borderId="189" xfId="0" applyFont="1" applyFill="1" applyBorder="1" applyAlignment="1">
      <alignment horizontal="left" vertical="center" wrapText="1" readingOrder="1"/>
    </xf>
    <xf numFmtId="0" fontId="2" fillId="5" borderId="190" xfId="0" applyFont="1" applyFill="1" applyBorder="1" applyAlignment="1">
      <alignment horizontal="left" vertical="center" wrapText="1" readingOrder="1"/>
    </xf>
    <xf numFmtId="0" fontId="1" fillId="4" borderId="185" xfId="0" applyFont="1" applyFill="1" applyBorder="1" applyAlignment="1">
      <alignment horizontal="center" vertical="center" wrapText="1" readingOrder="1"/>
    </xf>
    <xf numFmtId="0" fontId="2" fillId="0" borderId="191" xfId="0" applyFont="1" applyBorder="1" applyAlignment="1">
      <alignment horizontal="left" wrapText="1" readingOrder="1"/>
    </xf>
    <xf numFmtId="0" fontId="1" fillId="4" borderId="189" xfId="0" applyFont="1" applyFill="1" applyBorder="1" applyAlignment="1">
      <alignment horizontal="center" vertical="center" wrapText="1" readingOrder="1"/>
    </xf>
    <xf numFmtId="0" fontId="2" fillId="0" borderId="190" xfId="0" applyFont="1" applyBorder="1" applyAlignment="1">
      <alignment horizontal="left" wrapText="1" readingOrder="1"/>
    </xf>
    <xf numFmtId="0" fontId="1" fillId="4" borderId="192" xfId="0" applyFont="1" applyFill="1" applyBorder="1" applyAlignment="1">
      <alignment horizontal="left" vertical="center" wrapText="1" readingOrder="1"/>
    </xf>
    <xf numFmtId="0" fontId="1" fillId="4" borderId="194" xfId="0" applyFont="1" applyFill="1" applyBorder="1" applyAlignment="1">
      <alignment horizontal="left" vertical="center" wrapText="1" readingOrder="1"/>
    </xf>
    <xf numFmtId="0" fontId="2" fillId="5" borderId="195" xfId="0" applyFont="1" applyFill="1" applyBorder="1" applyAlignment="1">
      <alignment horizontal="left" vertical="center" wrapText="1" readingOrder="1"/>
    </xf>
    <xf numFmtId="0" fontId="2" fillId="5" borderId="154" xfId="0" applyFont="1" applyFill="1" applyBorder="1" applyAlignment="1">
      <alignment horizontal="center" vertical="center" wrapText="1" readingOrder="1"/>
    </xf>
    <xf numFmtId="0" fontId="2" fillId="5" borderId="196" xfId="0" applyFont="1" applyFill="1" applyBorder="1" applyAlignment="1">
      <alignment horizontal="center" vertical="center" wrapText="1" readingOrder="1"/>
    </xf>
    <xf numFmtId="0" fontId="2" fillId="0" borderId="197" xfId="0" applyFont="1" applyBorder="1" applyAlignment="1">
      <alignment horizontal="left" wrapText="1" readingOrder="1"/>
    </xf>
    <xf numFmtId="0" fontId="2" fillId="0" borderId="26" xfId="0" applyFont="1" applyBorder="1" applyAlignment="1">
      <alignment horizontal="center" wrapText="1" readingOrder="1"/>
    </xf>
    <xf numFmtId="1" fontId="2" fillId="5" borderId="26" xfId="0" applyNumberFormat="1" applyFont="1" applyFill="1" applyBorder="1" applyAlignment="1">
      <alignment horizontal="center" wrapText="1" readingOrder="1"/>
    </xf>
    <xf numFmtId="2" fontId="2" fillId="5" borderId="48" xfId="0" applyNumberFormat="1" applyFont="1" applyFill="1" applyBorder="1" applyAlignment="1">
      <alignment horizontal="center" wrapText="1" readingOrder="1"/>
    </xf>
    <xf numFmtId="0" fontId="18" fillId="5" borderId="26" xfId="0" applyFont="1" applyFill="1" applyBorder="1" applyAlignment="1">
      <alignment horizontal="left" vertical="center" wrapText="1" readingOrder="1"/>
    </xf>
    <xf numFmtId="1" fontId="2" fillId="5" borderId="198" xfId="0" applyNumberFormat="1" applyFont="1" applyFill="1" applyBorder="1" applyAlignment="1">
      <alignment horizontal="center" wrapText="1" readingOrder="1"/>
    </xf>
    <xf numFmtId="0" fontId="15" fillId="5" borderId="69" xfId="0" applyFont="1" applyFill="1" applyBorder="1" applyAlignment="1">
      <alignment horizontal="left" vertical="center" wrapText="1" readingOrder="1"/>
    </xf>
    <xf numFmtId="1" fontId="2" fillId="5" borderId="76" xfId="0" applyNumberFormat="1" applyFont="1" applyFill="1" applyBorder="1" applyAlignment="1">
      <alignment horizontal="center" wrapText="1" readingOrder="1"/>
    </xf>
    <xf numFmtId="2" fontId="2" fillId="5" borderId="76" xfId="0" applyNumberFormat="1" applyFont="1" applyFill="1" applyBorder="1" applyAlignment="1">
      <alignment horizontal="center" wrapText="1" readingOrder="1"/>
    </xf>
    <xf numFmtId="0" fontId="2" fillId="5" borderId="99" xfId="0" applyFont="1" applyFill="1" applyBorder="1" applyAlignment="1">
      <alignment horizontal="center" wrapText="1" readingOrder="1"/>
    </xf>
    <xf numFmtId="164" fontId="2" fillId="5" borderId="99" xfId="1" applyNumberFormat="1" applyFont="1" applyFill="1" applyBorder="1" applyAlignment="1">
      <alignment horizontal="center" wrapText="1" readingOrder="1"/>
    </xf>
    <xf numFmtId="0" fontId="17" fillId="5" borderId="83" xfId="0" applyFont="1" applyFill="1" applyBorder="1" applyAlignment="1">
      <alignment horizontal="left" vertical="center" wrapText="1" readingOrder="1"/>
    </xf>
    <xf numFmtId="0" fontId="24" fillId="0" borderId="193" xfId="0" applyFont="1" applyBorder="1" applyAlignment="1">
      <alignment horizontal="left" wrapText="1" readingOrder="1"/>
    </xf>
    <xf numFmtId="0" fontId="24" fillId="0" borderId="47" xfId="0" applyFont="1" applyBorder="1" applyAlignment="1">
      <alignment horizontal="left" wrapText="1" readingOrder="1"/>
    </xf>
    <xf numFmtId="0" fontId="24" fillId="5" borderId="69" xfId="0" applyFont="1" applyFill="1" applyBorder="1" applyAlignment="1">
      <alignment horizontal="left" vertical="center" wrapText="1" readingOrder="1"/>
    </xf>
    <xf numFmtId="0" fontId="24" fillId="5" borderId="25" xfId="0" applyFont="1" applyFill="1" applyBorder="1" applyAlignment="1">
      <alignment horizontal="left" vertical="center" wrapText="1" readingOrder="1"/>
    </xf>
    <xf numFmtId="0" fontId="24" fillId="5" borderId="147" xfId="0" applyFont="1" applyFill="1" applyBorder="1" applyAlignment="1">
      <alignment horizontal="left" vertical="center" wrapText="1" readingOrder="1"/>
    </xf>
    <xf numFmtId="0" fontId="24" fillId="0" borderId="69" xfId="0" applyFont="1" applyBorder="1" applyAlignment="1">
      <alignment horizontal="left" wrapText="1" readingOrder="1"/>
    </xf>
    <xf numFmtId="0" fontId="24" fillId="0" borderId="58" xfId="0" applyFont="1" applyBorder="1" applyAlignment="1">
      <alignment horizontal="left" wrapText="1" readingOrder="1"/>
    </xf>
  </cellXfs>
  <cellStyles count="3">
    <cellStyle name="Normal" xfId="0" builtinId="0"/>
    <cellStyle name="Normal 2" xfId="2" xr:uid="{4EFA6C47-E2FB-4DBA-93E8-C773D6CFB53C}"/>
    <cellStyle name="Percent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:H14" totalsRowShown="0" headerRowDxfId="31" headerRowBorderDxfId="30" tableBorderDxfId="29" totalsRowBorderDxfId="28">
  <tableColumns count="7">
    <tableColumn id="1" xr3:uid="{00000000-0010-0000-0100-000001000000}" name="Provincia" dataDxfId="27"/>
    <tableColumn id="5" xr3:uid="{00000000-0010-0000-0100-000005000000}" name="Casos Cumulativos" dataDxfId="26"/>
    <tableColumn id="6" xr3:uid="{00000000-0010-0000-0100-000006000000}" name="Obitos Cumulativos" dataDxfId="25"/>
    <tableColumn id="2" xr3:uid="{00000000-0010-0000-0100-000002000000}" name="Casos 24h" dataDxfId="24"/>
    <tableColumn id="3" xr3:uid="{00000000-0010-0000-0100-000003000000}" name="Internamentos 24h" dataDxfId="23"/>
    <tableColumn id="4" xr3:uid="{00000000-0010-0000-0100-000004000000}" name="Obitos 24h" dataDxfId="22"/>
    <tableColumn id="7" xr3:uid="{00000000-0010-0000-0100-000007000000}" name="Actualmente Internados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17:D29" totalsRowShown="0" headerRowDxfId="20" headerRowBorderDxfId="19" tableBorderDxfId="18" totalsRowBorderDxfId="17">
  <tableColumns count="3">
    <tableColumn id="1" xr3:uid="{00000000-0010-0000-0200-000001000000}" name="Provincia" dataDxfId="16"/>
    <tableColumn id="3" xr3:uid="{00000000-0010-0000-0200-000003000000}" name="Casos Week 16" dataDxfId="15"/>
    <tableColumn id="4" xr3:uid="{00000000-0010-0000-0200-000004000000}" name="Obitos Week 15" dataDxf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6"/>
  <sheetViews>
    <sheetView tabSelected="1" zoomScale="90" zoomScaleNormal="90" workbookViewId="0">
      <pane xSplit="3" ySplit="3" topLeftCell="E33" activePane="bottomRight" state="frozen"/>
      <selection pane="topRight" activeCell="D1" sqref="D1"/>
      <selection pane="bottomLeft" activeCell="A6" sqref="A6"/>
      <selection pane="bottomRight" activeCell="E38" sqref="E38"/>
    </sheetView>
  </sheetViews>
  <sheetFormatPr defaultRowHeight="14.5" outlineLevelCol="2" x14ac:dyDescent="0.35"/>
  <cols>
    <col min="1" max="1" width="2" style="45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5.54296875" customWidth="1"/>
    <col min="16" max="16" width="13.453125" hidden="1" customWidth="1"/>
    <col min="17" max="17" width="18.26953125" customWidth="1"/>
    <col min="18" max="18" width="5.81640625" hidden="1" customWidth="1" outlineLevel="2"/>
    <col min="19" max="19" width="9.1796875" style="10" hidden="1" customWidth="1" outlineLevel="2"/>
    <col min="20" max="20" width="8" style="10" hidden="1" customWidth="1" outlineLevel="2"/>
    <col min="21" max="21" width="16.26953125" style="10" hidden="1" customWidth="1" outlineLevel="2"/>
    <col min="22" max="23" width="11.26953125" style="10" hidden="1" customWidth="1" outlineLevel="2"/>
    <col min="24" max="24" width="8.81640625" collapsed="1"/>
    <col min="25" max="28" width="9.1796875" style="24" hidden="1" customWidth="1"/>
    <col min="29" max="29" width="8.81640625" style="24" customWidth="1"/>
  </cols>
  <sheetData>
    <row r="1" spans="1:30" x14ac:dyDescent="0.35">
      <c r="Y1" s="24" t="s">
        <v>68</v>
      </c>
    </row>
    <row r="2" spans="1:30" ht="29.5" customHeight="1" x14ac:dyDescent="0.35">
      <c r="B2" s="331" t="s">
        <v>41</v>
      </c>
      <c r="C2" s="323" t="s">
        <v>30</v>
      </c>
      <c r="D2" s="323" t="s">
        <v>1</v>
      </c>
      <c r="E2" s="323"/>
      <c r="F2" s="323"/>
      <c r="G2" s="323"/>
      <c r="H2" s="323"/>
      <c r="I2" s="323" t="s">
        <v>2</v>
      </c>
      <c r="J2" s="323"/>
      <c r="K2" s="323"/>
      <c r="L2" s="323"/>
      <c r="M2" s="323"/>
      <c r="N2" s="323" t="s">
        <v>3</v>
      </c>
      <c r="O2" s="323" t="s">
        <v>4</v>
      </c>
      <c r="P2" s="323" t="s">
        <v>31</v>
      </c>
      <c r="Q2" s="325" t="s">
        <v>32</v>
      </c>
      <c r="U2" s="322" t="s">
        <v>35</v>
      </c>
      <c r="V2" s="322" t="s">
        <v>36</v>
      </c>
      <c r="W2" s="40"/>
    </row>
    <row r="3" spans="1:30" ht="19.5" customHeight="1" thickBot="1" x14ac:dyDescent="0.4">
      <c r="B3" s="332"/>
      <c r="C3" s="324"/>
      <c r="D3" s="176" t="s">
        <v>5</v>
      </c>
      <c r="E3" s="176" t="s">
        <v>52</v>
      </c>
      <c r="F3" s="176" t="s">
        <v>40</v>
      </c>
      <c r="G3" s="176" t="s">
        <v>6</v>
      </c>
      <c r="H3" s="176" t="s">
        <v>7</v>
      </c>
      <c r="I3" s="176" t="s">
        <v>5</v>
      </c>
      <c r="J3" s="176" t="s">
        <v>110</v>
      </c>
      <c r="K3" s="176" t="s">
        <v>40</v>
      </c>
      <c r="L3" s="176" t="s">
        <v>6</v>
      </c>
      <c r="M3" s="176" t="s">
        <v>7</v>
      </c>
      <c r="N3" s="324"/>
      <c r="O3" s="324"/>
      <c r="P3" s="324"/>
      <c r="Q3" s="326"/>
      <c r="S3" s="10" t="s">
        <v>37</v>
      </c>
      <c r="T3" s="10" t="s">
        <v>38</v>
      </c>
      <c r="U3" s="322"/>
      <c r="V3" s="322"/>
      <c r="W3" s="40"/>
      <c r="Y3" s="24" t="s">
        <v>48</v>
      </c>
      <c r="Z3" s="24" t="s">
        <v>49</v>
      </c>
      <c r="AA3" s="24" t="s">
        <v>50</v>
      </c>
      <c r="AB3" s="24" t="s">
        <v>51</v>
      </c>
    </row>
    <row r="4" spans="1:30" ht="19.5" customHeight="1" x14ac:dyDescent="0.35">
      <c r="B4" s="327" t="s">
        <v>21</v>
      </c>
      <c r="C4" s="178" t="s">
        <v>93</v>
      </c>
      <c r="D4" s="319">
        <v>2</v>
      </c>
      <c r="E4" s="319">
        <v>0</v>
      </c>
      <c r="F4" s="83">
        <f t="shared" ref="F4:F39" si="0">SUM(D4:E4)</f>
        <v>2</v>
      </c>
      <c r="G4" s="83">
        <v>3</v>
      </c>
      <c r="H4" s="83">
        <v>0</v>
      </c>
      <c r="I4" s="83">
        <v>179</v>
      </c>
      <c r="J4" s="83">
        <v>0</v>
      </c>
      <c r="K4" s="83">
        <f t="shared" ref="K4:K39" si="1">J4+I4</f>
        <v>179</v>
      </c>
      <c r="L4" s="83">
        <v>177</v>
      </c>
      <c r="M4" s="83">
        <v>0</v>
      </c>
      <c r="N4" s="83">
        <v>2</v>
      </c>
      <c r="O4" s="209">
        <f t="shared" ref="O4:O7" si="2">M4/K4</f>
        <v>0</v>
      </c>
      <c r="P4" s="210">
        <v>336264.32329028018</v>
      </c>
      <c r="Q4" s="211">
        <f>(K4/P4)*100000</f>
        <v>53.231933215073262</v>
      </c>
      <c r="R4" s="10" t="str">
        <f t="shared" ref="R4:R43" si="3">IF(K4&lt;&gt;SUM(L4:N4),"NOT OK","OK")</f>
        <v>OK</v>
      </c>
      <c r="S4" s="10">
        <v>169</v>
      </c>
      <c r="T4" s="10">
        <v>0</v>
      </c>
      <c r="U4" s="10" t="str">
        <f t="shared" ref="U4" si="4">IF(I4-S4&lt;0,"Not OK","Ok")</f>
        <v>Ok</v>
      </c>
      <c r="V4" s="10" t="str">
        <f t="shared" ref="V4" si="5">IF(M4-T4&lt;0,"Not OK","Ok")</f>
        <v>Ok</v>
      </c>
      <c r="W4" s="40"/>
      <c r="AD4" s="24"/>
    </row>
    <row r="5" spans="1:30" ht="19.5" customHeight="1" x14ac:dyDescent="0.35">
      <c r="B5" s="328"/>
      <c r="C5" s="204" t="s">
        <v>96</v>
      </c>
      <c r="D5" s="202">
        <v>1</v>
      </c>
      <c r="E5" s="202">
        <v>0</v>
      </c>
      <c r="F5" s="71">
        <f t="shared" si="0"/>
        <v>1</v>
      </c>
      <c r="G5" s="71">
        <v>0</v>
      </c>
      <c r="H5" s="71">
        <v>0</v>
      </c>
      <c r="I5" s="71">
        <v>44</v>
      </c>
      <c r="J5" s="71">
        <v>0</v>
      </c>
      <c r="K5" s="71">
        <f t="shared" si="1"/>
        <v>44</v>
      </c>
      <c r="L5" s="71">
        <v>42</v>
      </c>
      <c r="M5" s="71">
        <v>1</v>
      </c>
      <c r="N5" s="71">
        <v>1</v>
      </c>
      <c r="O5" s="205">
        <f t="shared" si="2"/>
        <v>2.2727272727272728E-2</v>
      </c>
      <c r="P5" s="206">
        <v>52060.454851553091</v>
      </c>
      <c r="Q5" s="212">
        <f t="shared" ref="Q5:Q7" si="6">(K5/P5)*100000</f>
        <v>84.517125571536141</v>
      </c>
      <c r="R5" s="10" t="str">
        <f t="shared" si="3"/>
        <v>OK</v>
      </c>
      <c r="S5" s="10">
        <v>43</v>
      </c>
      <c r="T5" s="10">
        <v>1</v>
      </c>
      <c r="U5" s="10" t="str">
        <f t="shared" ref="U5:U24" si="7">IF(I5-S5&lt;0,"Not OK","Ok")</f>
        <v>Ok</v>
      </c>
      <c r="V5" s="10" t="str">
        <f t="shared" ref="V5:V24" si="8">IF(M5-T5&lt;0,"Not OK","Ok")</f>
        <v>Ok</v>
      </c>
      <c r="W5" s="40"/>
      <c r="AD5" s="24"/>
    </row>
    <row r="6" spans="1:30" ht="19.5" customHeight="1" thickBot="1" x14ac:dyDescent="0.4">
      <c r="A6" s="321"/>
      <c r="B6" s="329"/>
      <c r="C6" s="183" t="s">
        <v>94</v>
      </c>
      <c r="D6" s="385">
        <v>0</v>
      </c>
      <c r="E6" s="385">
        <v>0</v>
      </c>
      <c r="F6" s="99">
        <f t="shared" si="0"/>
        <v>0</v>
      </c>
      <c r="G6" s="99">
        <v>2</v>
      </c>
      <c r="H6" s="99">
        <v>0</v>
      </c>
      <c r="I6" s="99">
        <v>82</v>
      </c>
      <c r="J6" s="99">
        <v>1</v>
      </c>
      <c r="K6" s="99">
        <f t="shared" si="1"/>
        <v>83</v>
      </c>
      <c r="L6" s="99">
        <v>82</v>
      </c>
      <c r="M6" s="99">
        <v>0</v>
      </c>
      <c r="N6" s="99">
        <v>1</v>
      </c>
      <c r="O6" s="203">
        <f t="shared" si="2"/>
        <v>0</v>
      </c>
      <c r="P6" s="214">
        <v>94353.671419741513</v>
      </c>
      <c r="Q6" s="215">
        <f t="shared" si="6"/>
        <v>87.966900228785377</v>
      </c>
      <c r="R6" s="10" t="str">
        <f t="shared" si="3"/>
        <v>OK</v>
      </c>
      <c r="S6" s="10">
        <v>79</v>
      </c>
      <c r="T6" s="10">
        <v>0</v>
      </c>
      <c r="U6" s="10" t="str">
        <f t="shared" si="7"/>
        <v>Ok</v>
      </c>
      <c r="V6" s="10" t="str">
        <f t="shared" si="8"/>
        <v>Ok</v>
      </c>
      <c r="W6" s="40"/>
      <c r="AD6" s="24"/>
    </row>
    <row r="7" spans="1:30" ht="19" customHeight="1" x14ac:dyDescent="0.35">
      <c r="B7" s="327" t="s">
        <v>22</v>
      </c>
      <c r="C7" s="292" t="s">
        <v>113</v>
      </c>
      <c r="D7" s="319">
        <v>0</v>
      </c>
      <c r="E7" s="319">
        <v>0</v>
      </c>
      <c r="F7" s="83">
        <f t="shared" si="0"/>
        <v>0</v>
      </c>
      <c r="G7" s="83">
        <v>0</v>
      </c>
      <c r="H7" s="83">
        <v>0</v>
      </c>
      <c r="I7" s="83">
        <v>77</v>
      </c>
      <c r="J7" s="83">
        <v>296</v>
      </c>
      <c r="K7" s="83">
        <f t="shared" si="1"/>
        <v>373</v>
      </c>
      <c r="L7" s="83">
        <v>373</v>
      </c>
      <c r="M7" s="83">
        <v>0</v>
      </c>
      <c r="N7" s="83">
        <v>0</v>
      </c>
      <c r="O7" s="209">
        <f t="shared" si="2"/>
        <v>0</v>
      </c>
      <c r="P7" s="210">
        <v>342584.14810972248</v>
      </c>
      <c r="Q7" s="211">
        <f t="shared" si="6"/>
        <v>108.87835939231373</v>
      </c>
      <c r="R7" s="10" t="str">
        <f t="shared" si="3"/>
        <v>OK</v>
      </c>
      <c r="S7" s="10">
        <v>77</v>
      </c>
      <c r="T7" s="10">
        <v>0</v>
      </c>
      <c r="U7" s="10" t="str">
        <f t="shared" si="7"/>
        <v>Ok</v>
      </c>
      <c r="V7" s="10" t="str">
        <f t="shared" si="8"/>
        <v>Ok</v>
      </c>
      <c r="AD7" s="24"/>
    </row>
    <row r="8" spans="1:30" ht="19" customHeight="1" x14ac:dyDescent="0.35">
      <c r="B8" s="328"/>
      <c r="C8" s="204" t="s">
        <v>121</v>
      </c>
      <c r="D8" s="202">
        <v>5</v>
      </c>
      <c r="E8" s="202">
        <v>0</v>
      </c>
      <c r="F8" s="71">
        <f t="shared" si="0"/>
        <v>5</v>
      </c>
      <c r="G8" s="71">
        <v>11</v>
      </c>
      <c r="H8" s="71">
        <v>1</v>
      </c>
      <c r="I8" s="71">
        <v>165</v>
      </c>
      <c r="J8" s="71">
        <v>16</v>
      </c>
      <c r="K8" s="71">
        <f t="shared" si="1"/>
        <v>181</v>
      </c>
      <c r="L8" s="71">
        <v>170</v>
      </c>
      <c r="M8" s="71">
        <v>3</v>
      </c>
      <c r="N8" s="71">
        <v>8</v>
      </c>
      <c r="O8" s="205">
        <f t="shared" ref="O8" si="9">M8/K8</f>
        <v>1.6574585635359115E-2</v>
      </c>
      <c r="P8" s="206">
        <v>188074.15671123541</v>
      </c>
      <c r="Q8" s="212">
        <f t="shared" ref="Q8" si="10">(K8/P8)*100000</f>
        <v>96.238634358415908</v>
      </c>
      <c r="R8" s="10" t="str">
        <f t="shared" si="3"/>
        <v>OK</v>
      </c>
      <c r="S8" s="10">
        <v>101</v>
      </c>
      <c r="T8" s="10">
        <v>2</v>
      </c>
      <c r="U8" s="10" t="str">
        <f t="shared" si="7"/>
        <v>Ok</v>
      </c>
      <c r="V8" s="10" t="str">
        <f t="shared" si="8"/>
        <v>Ok</v>
      </c>
      <c r="Y8" s="24">
        <v>48</v>
      </c>
      <c r="Z8" s="24">
        <f t="shared" ref="Z8:Z28" si="11">K8</f>
        <v>181</v>
      </c>
      <c r="AA8" s="24">
        <f t="shared" ref="AA8" si="12">Z8-Y8</f>
        <v>133</v>
      </c>
      <c r="AB8" s="24" t="str">
        <f t="shared" ref="AB8" si="13">IF(AA8&lt;&gt;F8,"Not OK","Ok")</f>
        <v>Not OK</v>
      </c>
      <c r="AD8" s="24"/>
    </row>
    <row r="9" spans="1:30" ht="19" customHeight="1" x14ac:dyDescent="0.35">
      <c r="B9" s="328"/>
      <c r="C9" s="207" t="s">
        <v>118</v>
      </c>
      <c r="D9" s="202">
        <v>0</v>
      </c>
      <c r="E9" s="202">
        <v>0</v>
      </c>
      <c r="F9" s="71">
        <f>SUM(D9:E9)</f>
        <v>0</v>
      </c>
      <c r="G9" s="71">
        <v>0</v>
      </c>
      <c r="H9" s="71">
        <v>0</v>
      </c>
      <c r="I9" s="71">
        <v>283</v>
      </c>
      <c r="J9" s="71">
        <v>478</v>
      </c>
      <c r="K9" s="71">
        <f t="shared" si="1"/>
        <v>761</v>
      </c>
      <c r="L9" s="71">
        <v>758</v>
      </c>
      <c r="M9" s="71">
        <v>3</v>
      </c>
      <c r="N9" s="71">
        <v>0</v>
      </c>
      <c r="O9" s="205">
        <f>M9/K9</f>
        <v>3.9421813403416554E-3</v>
      </c>
      <c r="P9" s="206">
        <v>98420.049258469153</v>
      </c>
      <c r="Q9" s="212">
        <f>(K9/P9)*100000</f>
        <v>773.21643885939739</v>
      </c>
      <c r="R9" s="10" t="str">
        <f t="shared" si="3"/>
        <v>OK</v>
      </c>
      <c r="S9" s="10">
        <v>283</v>
      </c>
      <c r="T9" s="10">
        <v>3</v>
      </c>
      <c r="U9" s="10" t="str">
        <f t="shared" si="7"/>
        <v>Ok</v>
      </c>
      <c r="V9" s="10" t="str">
        <f t="shared" si="8"/>
        <v>Ok</v>
      </c>
      <c r="X9" s="10"/>
      <c r="AD9" s="24"/>
    </row>
    <row r="10" spans="1:30" ht="19" customHeight="1" x14ac:dyDescent="0.35">
      <c r="B10" s="328"/>
      <c r="C10" s="207" t="s">
        <v>99</v>
      </c>
      <c r="D10" s="202">
        <v>0</v>
      </c>
      <c r="E10" s="202">
        <v>0</v>
      </c>
      <c r="F10" s="71">
        <f>SUM(D10:E10)</f>
        <v>0</v>
      </c>
      <c r="G10" s="71">
        <v>0</v>
      </c>
      <c r="H10" s="71">
        <v>0</v>
      </c>
      <c r="I10" s="71">
        <v>0</v>
      </c>
      <c r="J10" s="71">
        <v>29</v>
      </c>
      <c r="K10" s="71">
        <f t="shared" si="1"/>
        <v>29</v>
      </c>
      <c r="L10" s="71">
        <v>29</v>
      </c>
      <c r="M10" s="71">
        <v>0</v>
      </c>
      <c r="N10" s="71">
        <v>0</v>
      </c>
      <c r="O10" s="205">
        <f t="shared" ref="O10:O17" si="14">M10/K10</f>
        <v>0</v>
      </c>
      <c r="P10" s="206">
        <v>149898.26902074186</v>
      </c>
      <c r="Q10" s="212">
        <f t="shared" ref="Q10:Q40" si="15">(K10/P10)*100000</f>
        <v>19.346454224889808</v>
      </c>
      <c r="R10" s="10" t="str">
        <f t="shared" si="3"/>
        <v>OK</v>
      </c>
      <c r="S10" s="10">
        <v>0</v>
      </c>
      <c r="T10" s="10">
        <v>0</v>
      </c>
      <c r="U10" s="10" t="str">
        <f t="shared" si="7"/>
        <v>Ok</v>
      </c>
      <c r="V10" s="10" t="str">
        <f t="shared" si="8"/>
        <v>Ok</v>
      </c>
      <c r="X10" s="10"/>
      <c r="AD10" s="24"/>
    </row>
    <row r="11" spans="1:30" ht="19" customHeight="1" x14ac:dyDescent="0.35">
      <c r="B11" s="328"/>
      <c r="C11" s="204" t="s">
        <v>77</v>
      </c>
      <c r="D11" s="202">
        <v>0</v>
      </c>
      <c r="E11" s="202">
        <v>0</v>
      </c>
      <c r="F11" s="71">
        <f>SUM(D11:E11)</f>
        <v>0</v>
      </c>
      <c r="G11" s="71">
        <v>0</v>
      </c>
      <c r="H11" s="71">
        <v>0</v>
      </c>
      <c r="I11" s="71">
        <v>74</v>
      </c>
      <c r="J11" s="71">
        <v>289</v>
      </c>
      <c r="K11" s="71">
        <f t="shared" si="1"/>
        <v>363</v>
      </c>
      <c r="L11" s="71">
        <v>362</v>
      </c>
      <c r="M11" s="71">
        <v>1</v>
      </c>
      <c r="N11" s="71">
        <v>0</v>
      </c>
      <c r="O11" s="205">
        <f t="shared" si="14"/>
        <v>2.7548209366391185E-3</v>
      </c>
      <c r="P11" s="206">
        <v>105697.59164224498</v>
      </c>
      <c r="Q11" s="212">
        <f t="shared" si="15"/>
        <v>343.43261219105864</v>
      </c>
      <c r="R11" s="10" t="str">
        <f t="shared" si="3"/>
        <v>OK</v>
      </c>
      <c r="S11" s="10">
        <v>74</v>
      </c>
      <c r="T11" s="10">
        <v>1</v>
      </c>
      <c r="U11" s="10" t="str">
        <f t="shared" si="7"/>
        <v>Ok</v>
      </c>
      <c r="V11" s="10" t="str">
        <f t="shared" si="8"/>
        <v>Ok</v>
      </c>
      <c r="X11" s="10"/>
      <c r="AD11" s="24"/>
    </row>
    <row r="12" spans="1:30" ht="19" customHeight="1" x14ac:dyDescent="0.35">
      <c r="B12" s="328"/>
      <c r="C12" s="243" t="s">
        <v>111</v>
      </c>
      <c r="D12" s="202">
        <v>0</v>
      </c>
      <c r="E12" s="202">
        <v>0</v>
      </c>
      <c r="F12" s="71">
        <f t="shared" ref="F12:F17" si="16">SUM(D12:E12)</f>
        <v>0</v>
      </c>
      <c r="G12" s="71">
        <v>0</v>
      </c>
      <c r="H12" s="71">
        <v>0</v>
      </c>
      <c r="I12" s="71">
        <v>4</v>
      </c>
      <c r="J12" s="71">
        <v>0</v>
      </c>
      <c r="K12" s="71">
        <f t="shared" si="1"/>
        <v>4</v>
      </c>
      <c r="L12" s="71">
        <v>4</v>
      </c>
      <c r="M12" s="71">
        <v>0</v>
      </c>
      <c r="N12" s="71">
        <v>0</v>
      </c>
      <c r="O12" s="205">
        <f t="shared" si="14"/>
        <v>0</v>
      </c>
      <c r="P12" s="206">
        <v>582465.4765337389</v>
      </c>
      <c r="Q12" s="212">
        <f t="shared" si="15"/>
        <v>0.6867359802685753</v>
      </c>
      <c r="R12" s="10" t="str">
        <f t="shared" si="3"/>
        <v>OK</v>
      </c>
      <c r="S12" s="10">
        <v>4</v>
      </c>
      <c r="T12" s="10">
        <v>0</v>
      </c>
      <c r="U12" s="10" t="str">
        <f t="shared" si="7"/>
        <v>Ok</v>
      </c>
      <c r="V12" s="10" t="str">
        <f t="shared" si="8"/>
        <v>Ok</v>
      </c>
      <c r="X12" s="10"/>
      <c r="AD12" s="24"/>
    </row>
    <row r="13" spans="1:30" ht="19" customHeight="1" x14ac:dyDescent="0.35">
      <c r="A13" s="321"/>
      <c r="B13" s="328"/>
      <c r="C13" s="204" t="s">
        <v>80</v>
      </c>
      <c r="D13" s="202">
        <v>0</v>
      </c>
      <c r="E13" s="202">
        <v>0</v>
      </c>
      <c r="F13" s="71">
        <f t="shared" si="16"/>
        <v>0</v>
      </c>
      <c r="G13" s="71">
        <v>0</v>
      </c>
      <c r="H13" s="71">
        <v>0</v>
      </c>
      <c r="I13" s="71">
        <v>34</v>
      </c>
      <c r="J13" s="71">
        <v>8</v>
      </c>
      <c r="K13" s="71">
        <f t="shared" si="1"/>
        <v>42</v>
      </c>
      <c r="L13" s="71">
        <v>42</v>
      </c>
      <c r="M13" s="71">
        <v>0</v>
      </c>
      <c r="N13" s="71">
        <v>0</v>
      </c>
      <c r="O13" s="205">
        <f t="shared" si="14"/>
        <v>0</v>
      </c>
      <c r="P13" s="206">
        <v>523973.48002292763</v>
      </c>
      <c r="Q13" s="212">
        <f t="shared" si="15"/>
        <v>8.015672853931882</v>
      </c>
      <c r="R13" s="10" t="str">
        <f t="shared" si="3"/>
        <v>OK</v>
      </c>
      <c r="S13" s="10">
        <v>34</v>
      </c>
      <c r="T13" s="10">
        <v>0</v>
      </c>
      <c r="U13" s="10" t="str">
        <f t="shared" si="7"/>
        <v>Ok</v>
      </c>
      <c r="V13" s="10" t="str">
        <f t="shared" si="8"/>
        <v>Ok</v>
      </c>
      <c r="X13" s="10"/>
      <c r="AD13" s="24"/>
    </row>
    <row r="14" spans="1:30" ht="19" customHeight="1" x14ac:dyDescent="0.35">
      <c r="B14" s="328"/>
      <c r="C14" s="204" t="s">
        <v>82</v>
      </c>
      <c r="D14" s="202">
        <v>0</v>
      </c>
      <c r="E14" s="202">
        <v>0</v>
      </c>
      <c r="F14" s="71">
        <f t="shared" si="16"/>
        <v>0</v>
      </c>
      <c r="G14" s="71">
        <v>0</v>
      </c>
      <c r="H14" s="71">
        <v>0</v>
      </c>
      <c r="I14" s="71">
        <v>15</v>
      </c>
      <c r="J14" s="71">
        <v>2</v>
      </c>
      <c r="K14" s="71">
        <f t="shared" si="1"/>
        <v>17</v>
      </c>
      <c r="L14" s="71">
        <v>17</v>
      </c>
      <c r="M14" s="71">
        <v>0</v>
      </c>
      <c r="N14" s="71">
        <v>0</v>
      </c>
      <c r="O14" s="205">
        <f t="shared" si="14"/>
        <v>0</v>
      </c>
      <c r="P14" s="206">
        <v>253967.90029942515</v>
      </c>
      <c r="Q14" s="212">
        <f t="shared" si="15"/>
        <v>6.6937593215352029</v>
      </c>
      <c r="R14" s="10" t="str">
        <f t="shared" si="3"/>
        <v>OK</v>
      </c>
      <c r="S14" s="10">
        <v>15</v>
      </c>
      <c r="T14" s="10">
        <v>0</v>
      </c>
      <c r="U14" s="10" t="str">
        <f t="shared" si="7"/>
        <v>Ok</v>
      </c>
      <c r="V14" s="10" t="str">
        <f t="shared" si="8"/>
        <v>Ok</v>
      </c>
      <c r="X14" s="10"/>
      <c r="AD14" s="24"/>
    </row>
    <row r="15" spans="1:30" ht="19" customHeight="1" x14ac:dyDescent="0.35">
      <c r="B15" s="328"/>
      <c r="C15" s="204" t="s">
        <v>83</v>
      </c>
      <c r="D15" s="202">
        <v>0</v>
      </c>
      <c r="E15" s="202">
        <v>0</v>
      </c>
      <c r="F15" s="71">
        <f t="shared" ref="F15:F16" si="17">SUM(D15:E15)</f>
        <v>0</v>
      </c>
      <c r="G15" s="71">
        <v>0</v>
      </c>
      <c r="H15" s="71">
        <v>0</v>
      </c>
      <c r="I15" s="71">
        <v>132</v>
      </c>
      <c r="J15" s="71">
        <v>33</v>
      </c>
      <c r="K15" s="71">
        <f t="shared" si="1"/>
        <v>165</v>
      </c>
      <c r="L15" s="71">
        <v>165</v>
      </c>
      <c r="M15" s="71">
        <v>0</v>
      </c>
      <c r="N15" s="71">
        <v>0</v>
      </c>
      <c r="O15" s="205">
        <f t="shared" si="14"/>
        <v>0</v>
      </c>
      <c r="P15" s="206">
        <v>86458.017080248916</v>
      </c>
      <c r="Q15" s="212">
        <f t="shared" si="15"/>
        <v>190.84407157620757</v>
      </c>
      <c r="R15" s="10" t="str">
        <f t="shared" si="3"/>
        <v>OK</v>
      </c>
      <c r="S15" s="10">
        <v>132</v>
      </c>
      <c r="T15" s="10">
        <v>0</v>
      </c>
      <c r="U15" s="10" t="str">
        <f t="shared" si="7"/>
        <v>Ok</v>
      </c>
      <c r="V15" s="10" t="str">
        <f t="shared" si="8"/>
        <v>Ok</v>
      </c>
      <c r="X15" s="10"/>
      <c r="AD15" s="24"/>
    </row>
    <row r="16" spans="1:30" ht="19" customHeight="1" x14ac:dyDescent="0.35">
      <c r="B16" s="330"/>
      <c r="C16" s="412" t="s">
        <v>106</v>
      </c>
      <c r="D16" s="409">
        <v>0</v>
      </c>
      <c r="E16" s="409">
        <v>0</v>
      </c>
      <c r="F16" s="246">
        <f t="shared" si="17"/>
        <v>0</v>
      </c>
      <c r="G16" s="246">
        <v>0</v>
      </c>
      <c r="H16" s="246">
        <v>0</v>
      </c>
      <c r="I16" s="246">
        <v>20</v>
      </c>
      <c r="J16" s="246">
        <v>61</v>
      </c>
      <c r="K16" s="246">
        <f t="shared" ref="K16" si="18">J16+I16</f>
        <v>81</v>
      </c>
      <c r="L16" s="246">
        <v>81</v>
      </c>
      <c r="M16" s="246">
        <v>0</v>
      </c>
      <c r="N16" s="246">
        <v>0</v>
      </c>
      <c r="O16" s="320">
        <f t="shared" ref="O16" si="19">M16/K16</f>
        <v>0</v>
      </c>
      <c r="P16" s="410">
        <v>145652.82069082581</v>
      </c>
      <c r="Q16" s="411">
        <f t="shared" ref="Q16" si="20">(K16/P16)*100000</f>
        <v>55.611693351230734</v>
      </c>
      <c r="R16" s="10"/>
      <c r="X16" s="10"/>
      <c r="AD16" s="24"/>
    </row>
    <row r="17" spans="1:30" ht="19" customHeight="1" thickBot="1" x14ac:dyDescent="0.4">
      <c r="B17" s="329"/>
      <c r="C17" s="183" t="s">
        <v>120</v>
      </c>
      <c r="D17" s="385">
        <v>10</v>
      </c>
      <c r="E17" s="385">
        <v>26</v>
      </c>
      <c r="F17" s="99">
        <f t="shared" si="16"/>
        <v>36</v>
      </c>
      <c r="G17" s="99">
        <v>36</v>
      </c>
      <c r="H17" s="99">
        <v>0</v>
      </c>
      <c r="I17" s="99">
        <v>10</v>
      </c>
      <c r="J17" s="99">
        <v>119</v>
      </c>
      <c r="K17" s="99">
        <f t="shared" si="1"/>
        <v>129</v>
      </c>
      <c r="L17" s="99">
        <v>129</v>
      </c>
      <c r="M17" s="99">
        <v>0</v>
      </c>
      <c r="N17" s="99">
        <v>0</v>
      </c>
      <c r="O17" s="203">
        <f t="shared" si="14"/>
        <v>0</v>
      </c>
      <c r="P17" s="214">
        <v>172943.23267577705</v>
      </c>
      <c r="Q17" s="215">
        <f t="shared" si="15"/>
        <v>74.590949876507153</v>
      </c>
      <c r="R17" s="10" t="str">
        <f t="shared" si="3"/>
        <v>OK</v>
      </c>
      <c r="S17" s="10">
        <v>20</v>
      </c>
      <c r="T17" s="10">
        <v>0</v>
      </c>
      <c r="U17" s="10" t="str">
        <f t="shared" si="7"/>
        <v>Not OK</v>
      </c>
      <c r="V17" s="10" t="str">
        <f t="shared" si="8"/>
        <v>Ok</v>
      </c>
      <c r="X17" s="10"/>
      <c r="AD17" s="24"/>
    </row>
    <row r="18" spans="1:30" ht="19" customHeight="1" x14ac:dyDescent="0.35">
      <c r="B18" s="333" t="s">
        <v>33</v>
      </c>
      <c r="C18" s="95" t="s">
        <v>70</v>
      </c>
      <c r="D18" s="319">
        <v>6</v>
      </c>
      <c r="E18" s="319">
        <v>0</v>
      </c>
      <c r="F18" s="83">
        <f t="shared" si="0"/>
        <v>6</v>
      </c>
      <c r="G18" s="83">
        <v>5</v>
      </c>
      <c r="H18" s="83">
        <v>0</v>
      </c>
      <c r="I18" s="83">
        <v>661</v>
      </c>
      <c r="J18" s="83">
        <v>328</v>
      </c>
      <c r="K18" s="83">
        <f t="shared" si="1"/>
        <v>989</v>
      </c>
      <c r="L18" s="83">
        <v>981</v>
      </c>
      <c r="M18" s="83">
        <v>1</v>
      </c>
      <c r="N18" s="83">
        <v>7</v>
      </c>
      <c r="O18" s="209">
        <f t="shared" ref="O18:O39" si="21">M18/K18</f>
        <v>1.0111223458038423E-3</v>
      </c>
      <c r="P18" s="210">
        <v>516704.9271270897</v>
      </c>
      <c r="Q18" s="211">
        <f t="shared" si="15"/>
        <v>191.40518080578391</v>
      </c>
      <c r="R18" s="10" t="str">
        <f t="shared" si="3"/>
        <v>OK</v>
      </c>
      <c r="S18" s="10">
        <v>649</v>
      </c>
      <c r="T18" s="10">
        <v>1</v>
      </c>
      <c r="U18" s="10" t="str">
        <f t="shared" si="7"/>
        <v>Ok</v>
      </c>
      <c r="V18" s="10" t="str">
        <f t="shared" si="8"/>
        <v>Ok</v>
      </c>
      <c r="AD18" s="24"/>
    </row>
    <row r="19" spans="1:30" ht="19" customHeight="1" x14ac:dyDescent="0.35">
      <c r="B19" s="334"/>
      <c r="C19" s="97" t="s">
        <v>71</v>
      </c>
      <c r="D19" s="202">
        <v>1</v>
      </c>
      <c r="E19" s="202">
        <v>0</v>
      </c>
      <c r="F19" s="71">
        <f t="shared" si="0"/>
        <v>1</v>
      </c>
      <c r="G19" s="71">
        <v>1</v>
      </c>
      <c r="H19" s="71">
        <v>0</v>
      </c>
      <c r="I19" s="71">
        <v>232</v>
      </c>
      <c r="J19" s="71">
        <v>19</v>
      </c>
      <c r="K19" s="71">
        <f t="shared" si="1"/>
        <v>251</v>
      </c>
      <c r="L19" s="71">
        <v>251</v>
      </c>
      <c r="M19" s="71">
        <v>0</v>
      </c>
      <c r="N19" s="71">
        <v>0</v>
      </c>
      <c r="O19" s="205">
        <f t="shared" si="21"/>
        <v>0</v>
      </c>
      <c r="P19" s="206">
        <v>495778.75929512957</v>
      </c>
      <c r="Q19" s="212">
        <f t="shared" si="15"/>
        <v>50.627421061131727</v>
      </c>
      <c r="R19" s="10" t="str">
        <f t="shared" si="3"/>
        <v>OK</v>
      </c>
      <c r="S19" s="10">
        <v>231</v>
      </c>
      <c r="T19" s="10">
        <v>0</v>
      </c>
      <c r="U19" s="10" t="str">
        <f t="shared" si="7"/>
        <v>Ok</v>
      </c>
      <c r="V19" s="10" t="str">
        <f t="shared" si="8"/>
        <v>Ok</v>
      </c>
      <c r="AD19" s="24"/>
    </row>
    <row r="20" spans="1:30" ht="19" customHeight="1" x14ac:dyDescent="0.35">
      <c r="A20" s="321"/>
      <c r="B20" s="334"/>
      <c r="C20" s="97" t="s">
        <v>75</v>
      </c>
      <c r="D20" s="202">
        <v>3</v>
      </c>
      <c r="E20" s="202">
        <v>0</v>
      </c>
      <c r="F20" s="71">
        <f t="shared" si="0"/>
        <v>3</v>
      </c>
      <c r="G20" s="71">
        <v>2</v>
      </c>
      <c r="H20" s="71">
        <v>0</v>
      </c>
      <c r="I20" s="71">
        <v>123</v>
      </c>
      <c r="J20" s="71">
        <v>0</v>
      </c>
      <c r="K20" s="71">
        <f t="shared" si="1"/>
        <v>123</v>
      </c>
      <c r="L20" s="71">
        <v>120</v>
      </c>
      <c r="M20" s="71">
        <v>0</v>
      </c>
      <c r="N20" s="71">
        <v>3</v>
      </c>
      <c r="O20" s="205">
        <f t="shared" si="21"/>
        <v>0</v>
      </c>
      <c r="P20" s="206">
        <v>425021.8104728043</v>
      </c>
      <c r="Q20" s="212">
        <f t="shared" si="15"/>
        <v>28.939691321528159</v>
      </c>
      <c r="R20" s="10" t="str">
        <f t="shared" si="3"/>
        <v>OK</v>
      </c>
      <c r="S20" s="10">
        <v>118</v>
      </c>
      <c r="T20" s="10">
        <v>0</v>
      </c>
      <c r="U20" s="10" t="str">
        <f t="shared" si="7"/>
        <v>Ok</v>
      </c>
      <c r="V20" s="10" t="str">
        <f t="shared" si="8"/>
        <v>Ok</v>
      </c>
      <c r="AD20" s="24"/>
    </row>
    <row r="21" spans="1:30" ht="21" customHeight="1" thickBot="1" x14ac:dyDescent="0.4">
      <c r="B21" s="335"/>
      <c r="C21" s="98" t="s">
        <v>72</v>
      </c>
      <c r="D21" s="385">
        <v>1</v>
      </c>
      <c r="E21" s="385">
        <v>0</v>
      </c>
      <c r="F21" s="99">
        <f t="shared" si="0"/>
        <v>1</v>
      </c>
      <c r="G21" s="99">
        <v>1</v>
      </c>
      <c r="H21" s="99">
        <v>0</v>
      </c>
      <c r="I21" s="99">
        <v>336</v>
      </c>
      <c r="J21" s="99">
        <v>61</v>
      </c>
      <c r="K21" s="99">
        <f t="shared" si="1"/>
        <v>397</v>
      </c>
      <c r="L21" s="99">
        <v>397</v>
      </c>
      <c r="M21" s="99">
        <v>0</v>
      </c>
      <c r="N21" s="99">
        <v>0</v>
      </c>
      <c r="O21" s="203">
        <f t="shared" si="21"/>
        <v>0</v>
      </c>
      <c r="P21" s="214">
        <v>261887.52247528784</v>
      </c>
      <c r="Q21" s="215">
        <f t="shared" si="15"/>
        <v>151.59179645050162</v>
      </c>
      <c r="R21" s="10" t="str">
        <f t="shared" si="3"/>
        <v>OK</v>
      </c>
      <c r="S21" s="10">
        <v>335</v>
      </c>
      <c r="T21" s="10">
        <v>0</v>
      </c>
      <c r="U21" s="10" t="str">
        <f t="shared" si="7"/>
        <v>Ok</v>
      </c>
      <c r="V21" s="10" t="str">
        <f t="shared" si="8"/>
        <v>Ok</v>
      </c>
      <c r="AD21" s="24"/>
    </row>
    <row r="22" spans="1:30" ht="19" customHeight="1" x14ac:dyDescent="0.35">
      <c r="B22" s="336" t="s">
        <v>39</v>
      </c>
      <c r="C22" s="178" t="s">
        <v>69</v>
      </c>
      <c r="D22" s="319">
        <v>0</v>
      </c>
      <c r="E22" s="319">
        <v>0</v>
      </c>
      <c r="F22" s="83">
        <f t="shared" si="0"/>
        <v>0</v>
      </c>
      <c r="G22" s="83">
        <v>0</v>
      </c>
      <c r="H22" s="83">
        <v>0</v>
      </c>
      <c r="I22" s="83">
        <v>388</v>
      </c>
      <c r="J22" s="83">
        <v>235</v>
      </c>
      <c r="K22" s="83">
        <f t="shared" si="1"/>
        <v>623</v>
      </c>
      <c r="L22" s="83">
        <v>622</v>
      </c>
      <c r="M22" s="83">
        <v>1</v>
      </c>
      <c r="N22" s="83">
        <v>0</v>
      </c>
      <c r="O22" s="209">
        <f t="shared" ref="O22:O27" si="22">M22/K22</f>
        <v>1.6051364365971107E-3</v>
      </c>
      <c r="P22" s="210">
        <v>342007.76203903509</v>
      </c>
      <c r="Q22" s="211">
        <f t="shared" si="15"/>
        <v>182.1596083918393</v>
      </c>
      <c r="R22" s="10" t="str">
        <f t="shared" si="3"/>
        <v>OK</v>
      </c>
      <c r="S22" s="10">
        <v>388</v>
      </c>
      <c r="T22" s="10">
        <v>1</v>
      </c>
      <c r="U22" s="10" t="str">
        <f t="shared" si="7"/>
        <v>Ok</v>
      </c>
      <c r="V22" s="10" t="str">
        <f t="shared" si="8"/>
        <v>Ok</v>
      </c>
      <c r="X22" s="10"/>
      <c r="AD22" s="24"/>
    </row>
    <row r="23" spans="1:30" ht="19" customHeight="1" x14ac:dyDescent="0.35">
      <c r="B23" s="337"/>
      <c r="C23" s="204" t="s">
        <v>76</v>
      </c>
      <c r="D23" s="202">
        <v>0</v>
      </c>
      <c r="E23" s="202">
        <v>0</v>
      </c>
      <c r="F23" s="71">
        <f t="shared" si="0"/>
        <v>0</v>
      </c>
      <c r="G23" s="71">
        <v>0</v>
      </c>
      <c r="H23" s="71">
        <v>0</v>
      </c>
      <c r="I23" s="71">
        <v>280</v>
      </c>
      <c r="J23" s="71">
        <v>124</v>
      </c>
      <c r="K23" s="71">
        <f t="shared" si="1"/>
        <v>404</v>
      </c>
      <c r="L23" s="71">
        <v>404</v>
      </c>
      <c r="M23" s="71">
        <v>0</v>
      </c>
      <c r="N23" s="71">
        <v>0</v>
      </c>
      <c r="O23" s="205">
        <f t="shared" si="22"/>
        <v>0</v>
      </c>
      <c r="P23" s="206">
        <v>371741.61071145313</v>
      </c>
      <c r="Q23" s="212">
        <f t="shared" ref="Q23" si="23">(K23/P23)*100000</f>
        <v>108.6776374661985</v>
      </c>
      <c r="R23" s="10" t="str">
        <f t="shared" si="3"/>
        <v>OK</v>
      </c>
      <c r="S23" s="10">
        <v>280</v>
      </c>
      <c r="T23" s="10">
        <v>0</v>
      </c>
      <c r="U23" s="10" t="str">
        <f t="shared" si="7"/>
        <v>Ok</v>
      </c>
      <c r="V23" s="10" t="str">
        <f t="shared" si="8"/>
        <v>Ok</v>
      </c>
      <c r="X23" s="10"/>
      <c r="AD23" s="24"/>
    </row>
    <row r="24" spans="1:30" ht="19" customHeight="1" x14ac:dyDescent="0.35">
      <c r="B24" s="337"/>
      <c r="C24" s="243" t="s">
        <v>117</v>
      </c>
      <c r="D24" s="202">
        <v>0</v>
      </c>
      <c r="E24" s="202">
        <v>0</v>
      </c>
      <c r="F24" s="71">
        <f t="shared" si="0"/>
        <v>0</v>
      </c>
      <c r="G24" s="71">
        <v>0</v>
      </c>
      <c r="H24" s="71">
        <v>0</v>
      </c>
      <c r="I24" s="71">
        <v>89</v>
      </c>
      <c r="J24" s="71">
        <v>29</v>
      </c>
      <c r="K24" s="71">
        <f t="shared" si="1"/>
        <v>118</v>
      </c>
      <c r="L24" s="71">
        <v>118</v>
      </c>
      <c r="M24" s="71">
        <v>0</v>
      </c>
      <c r="N24" s="71">
        <v>0</v>
      </c>
      <c r="O24" s="205">
        <f t="shared" si="22"/>
        <v>0</v>
      </c>
      <c r="P24" s="206">
        <v>215852.42876214883</v>
      </c>
      <c r="Q24" s="212">
        <f t="shared" si="15"/>
        <v>54.666978118659976</v>
      </c>
      <c r="R24" s="10" t="str">
        <f t="shared" si="3"/>
        <v>OK</v>
      </c>
      <c r="S24" s="10">
        <v>89</v>
      </c>
      <c r="T24" s="10">
        <v>0</v>
      </c>
      <c r="U24" s="10" t="str">
        <f t="shared" si="7"/>
        <v>Ok</v>
      </c>
      <c r="V24" s="10" t="str">
        <f t="shared" si="8"/>
        <v>Ok</v>
      </c>
      <c r="X24" s="10"/>
      <c r="AD24" s="24"/>
    </row>
    <row r="25" spans="1:30" ht="19" customHeight="1" x14ac:dyDescent="0.35">
      <c r="B25" s="337"/>
      <c r="C25" s="204" t="s">
        <v>97</v>
      </c>
      <c r="D25" s="202">
        <v>1</v>
      </c>
      <c r="E25" s="202">
        <v>0</v>
      </c>
      <c r="F25" s="71">
        <f t="shared" si="0"/>
        <v>1</v>
      </c>
      <c r="G25" s="71">
        <v>4</v>
      </c>
      <c r="H25" s="71">
        <v>0</v>
      </c>
      <c r="I25" s="71">
        <v>236</v>
      </c>
      <c r="J25" s="71">
        <v>134</v>
      </c>
      <c r="K25" s="71">
        <f t="shared" si="1"/>
        <v>370</v>
      </c>
      <c r="L25" s="71">
        <v>369</v>
      </c>
      <c r="M25" s="71">
        <v>0</v>
      </c>
      <c r="N25" s="71">
        <v>1</v>
      </c>
      <c r="O25" s="205">
        <f t="shared" si="22"/>
        <v>0</v>
      </c>
      <c r="P25" s="206">
        <v>195729.21838740172</v>
      </c>
      <c r="Q25" s="212">
        <f t="shared" si="15"/>
        <v>189.0366717081906</v>
      </c>
      <c r="R25" s="10" t="str">
        <f t="shared" si="3"/>
        <v>OK</v>
      </c>
      <c r="S25" s="10">
        <v>231</v>
      </c>
      <c r="T25" s="10">
        <v>0</v>
      </c>
      <c r="U25" s="10" t="str">
        <f t="shared" ref="U25" si="24">IF(I25-S25&lt;0,"Not OK","Ok")</f>
        <v>Ok</v>
      </c>
      <c r="V25" s="10" t="str">
        <f t="shared" ref="V25" si="25">IF(M25-T25&lt;0,"Not OK","Ok")</f>
        <v>Ok</v>
      </c>
      <c r="X25" s="10"/>
      <c r="AD25" s="24"/>
    </row>
    <row r="26" spans="1:30" ht="19" customHeight="1" x14ac:dyDescent="0.35">
      <c r="B26" s="337"/>
      <c r="C26" s="204" t="s">
        <v>101</v>
      </c>
      <c r="D26" s="202">
        <v>0</v>
      </c>
      <c r="E26" s="202">
        <v>0</v>
      </c>
      <c r="F26" s="71">
        <f t="shared" si="0"/>
        <v>0</v>
      </c>
      <c r="G26" s="71">
        <v>0</v>
      </c>
      <c r="H26" s="71">
        <v>0</v>
      </c>
      <c r="I26" s="71">
        <v>281</v>
      </c>
      <c r="J26" s="71">
        <v>87</v>
      </c>
      <c r="K26" s="71">
        <f t="shared" si="1"/>
        <v>368</v>
      </c>
      <c r="L26" s="71">
        <v>368</v>
      </c>
      <c r="M26" s="71">
        <v>0</v>
      </c>
      <c r="N26" s="71">
        <v>0</v>
      </c>
      <c r="O26" s="205">
        <f t="shared" ref="O26" si="26">M26/K26</f>
        <v>0</v>
      </c>
      <c r="P26" s="206">
        <v>301237.28610864433</v>
      </c>
      <c r="Q26" s="212">
        <f t="shared" ref="Q26" si="27">(K26/P26)*100000</f>
        <v>122.1628320829039</v>
      </c>
      <c r="R26" s="10" t="str">
        <f t="shared" si="3"/>
        <v>OK</v>
      </c>
      <c r="S26" s="10">
        <v>281</v>
      </c>
      <c r="T26" s="10">
        <v>0</v>
      </c>
      <c r="U26" s="10" t="str">
        <f t="shared" ref="U26:U31" si="28">IF(I26-S26&lt;0,"Not OK","Ok")</f>
        <v>Ok</v>
      </c>
      <c r="V26" s="10" t="str">
        <f t="shared" ref="V26:V31" si="29">IF(M26-T26&lt;0,"Not OK","Ok")</f>
        <v>Ok</v>
      </c>
      <c r="X26" s="10"/>
      <c r="AD26" s="24"/>
    </row>
    <row r="27" spans="1:30" ht="19" customHeight="1" thickBot="1" x14ac:dyDescent="0.4">
      <c r="A27" s="321"/>
      <c r="B27" s="338"/>
      <c r="C27" s="118" t="s">
        <v>107</v>
      </c>
      <c r="D27" s="385">
        <v>1</v>
      </c>
      <c r="E27" s="385">
        <v>0</v>
      </c>
      <c r="F27" s="99">
        <f t="shared" si="0"/>
        <v>1</v>
      </c>
      <c r="G27" s="99">
        <v>1</v>
      </c>
      <c r="H27" s="99">
        <v>0</v>
      </c>
      <c r="I27" s="99">
        <v>42</v>
      </c>
      <c r="J27" s="99">
        <v>18</v>
      </c>
      <c r="K27" s="99">
        <f t="shared" si="1"/>
        <v>60</v>
      </c>
      <c r="L27" s="99">
        <v>59</v>
      </c>
      <c r="M27" s="99">
        <v>0</v>
      </c>
      <c r="N27" s="99">
        <v>1</v>
      </c>
      <c r="O27" s="203">
        <f t="shared" si="22"/>
        <v>0</v>
      </c>
      <c r="P27" s="214">
        <v>106705.0824880022</v>
      </c>
      <c r="Q27" s="215">
        <f t="shared" si="15"/>
        <v>56.229748950099292</v>
      </c>
      <c r="R27" s="10" t="str">
        <f t="shared" si="3"/>
        <v>OK</v>
      </c>
      <c r="S27" s="10">
        <v>41</v>
      </c>
      <c r="T27" s="10">
        <v>0</v>
      </c>
      <c r="U27" s="10" t="str">
        <f t="shared" si="28"/>
        <v>Ok</v>
      </c>
      <c r="V27" s="10" t="str">
        <f t="shared" si="29"/>
        <v>Ok</v>
      </c>
      <c r="X27" s="10"/>
      <c r="AD27" s="24"/>
    </row>
    <row r="28" spans="1:30" ht="19" customHeight="1" x14ac:dyDescent="0.35">
      <c r="B28" s="327" t="s">
        <v>53</v>
      </c>
      <c r="C28" s="178" t="s">
        <v>66</v>
      </c>
      <c r="D28" s="319">
        <v>5</v>
      </c>
      <c r="E28" s="319">
        <v>0</v>
      </c>
      <c r="F28" s="83">
        <f t="shared" si="0"/>
        <v>5</v>
      </c>
      <c r="G28" s="83">
        <v>9</v>
      </c>
      <c r="H28" s="83">
        <v>0</v>
      </c>
      <c r="I28" s="83">
        <v>2134</v>
      </c>
      <c r="J28" s="83">
        <v>147</v>
      </c>
      <c r="K28" s="83">
        <f t="shared" si="1"/>
        <v>2281</v>
      </c>
      <c r="L28" s="83">
        <v>2274</v>
      </c>
      <c r="M28" s="83">
        <v>3</v>
      </c>
      <c r="N28" s="83">
        <v>4</v>
      </c>
      <c r="O28" s="209">
        <f t="shared" si="21"/>
        <v>1.31521262604121E-3</v>
      </c>
      <c r="P28" s="210">
        <v>1020952.7356870017</v>
      </c>
      <c r="Q28" s="211">
        <f t="shared" si="15"/>
        <v>223.41876565569993</v>
      </c>
      <c r="R28" s="10" t="str">
        <f t="shared" si="3"/>
        <v>OK</v>
      </c>
      <c r="S28" s="10">
        <v>2120</v>
      </c>
      <c r="T28" s="10">
        <v>3</v>
      </c>
      <c r="U28" s="10" t="str">
        <f t="shared" si="28"/>
        <v>Ok</v>
      </c>
      <c r="V28" s="10" t="str">
        <f t="shared" si="29"/>
        <v>Ok</v>
      </c>
      <c r="X28" s="10"/>
      <c r="Y28" s="24">
        <v>1598</v>
      </c>
      <c r="Z28" s="24">
        <f t="shared" si="11"/>
        <v>2281</v>
      </c>
      <c r="AA28" s="24">
        <f t="shared" ref="AA28" si="30">Z28-Y28</f>
        <v>683</v>
      </c>
      <c r="AB28" s="24" t="str">
        <f t="shared" ref="AB28:AB44" si="31">IF(AA28&lt;&gt;F28,"Not OK","Ok")</f>
        <v>Not OK</v>
      </c>
      <c r="AD28" s="24"/>
    </row>
    <row r="29" spans="1:30" ht="19" customHeight="1" x14ac:dyDescent="0.35">
      <c r="B29" s="328"/>
      <c r="C29" s="204" t="s">
        <v>78</v>
      </c>
      <c r="D29" s="202">
        <v>2</v>
      </c>
      <c r="E29" s="202">
        <v>0</v>
      </c>
      <c r="F29" s="71">
        <f t="shared" si="0"/>
        <v>2</v>
      </c>
      <c r="G29" s="71">
        <v>1</v>
      </c>
      <c r="H29" s="71">
        <v>0</v>
      </c>
      <c r="I29" s="72">
        <v>412</v>
      </c>
      <c r="J29" s="72">
        <v>0</v>
      </c>
      <c r="K29" s="71">
        <f t="shared" si="1"/>
        <v>412</v>
      </c>
      <c r="L29" s="72">
        <v>410</v>
      </c>
      <c r="M29" s="72">
        <v>0</v>
      </c>
      <c r="N29" s="71">
        <v>2</v>
      </c>
      <c r="O29" s="205">
        <f t="shared" si="21"/>
        <v>0</v>
      </c>
      <c r="P29" s="208">
        <v>469537.67557841213</v>
      </c>
      <c r="Q29" s="213">
        <f t="shared" si="15"/>
        <v>87.74588737580369</v>
      </c>
      <c r="R29" s="10" t="str">
        <f t="shared" si="3"/>
        <v>OK</v>
      </c>
      <c r="S29" s="10">
        <v>409</v>
      </c>
      <c r="T29" s="10">
        <v>0</v>
      </c>
      <c r="U29" s="10" t="str">
        <f t="shared" si="28"/>
        <v>Ok</v>
      </c>
      <c r="V29" s="10" t="str">
        <f t="shared" si="29"/>
        <v>Ok</v>
      </c>
      <c r="X29" s="10"/>
      <c r="AD29" s="24"/>
    </row>
    <row r="30" spans="1:30" ht="19" customHeight="1" x14ac:dyDescent="0.35">
      <c r="B30" s="328"/>
      <c r="C30" s="243" t="s">
        <v>116</v>
      </c>
      <c r="D30" s="202">
        <v>0</v>
      </c>
      <c r="E30" s="202">
        <v>0</v>
      </c>
      <c r="F30" s="71">
        <f t="shared" si="0"/>
        <v>0</v>
      </c>
      <c r="G30" s="71">
        <v>0</v>
      </c>
      <c r="H30" s="71">
        <v>0</v>
      </c>
      <c r="I30" s="72">
        <v>34</v>
      </c>
      <c r="J30" s="72">
        <v>0</v>
      </c>
      <c r="K30" s="71">
        <f t="shared" si="1"/>
        <v>34</v>
      </c>
      <c r="L30" s="72">
        <v>34</v>
      </c>
      <c r="M30" s="72">
        <v>0</v>
      </c>
      <c r="N30" s="71">
        <v>0</v>
      </c>
      <c r="O30" s="205">
        <f t="shared" si="21"/>
        <v>0</v>
      </c>
      <c r="P30" s="208">
        <v>265250.258077587</v>
      </c>
      <c r="Q30" s="213">
        <f t="shared" si="15"/>
        <v>12.818083664240898</v>
      </c>
      <c r="R30" s="10" t="str">
        <f t="shared" si="3"/>
        <v>OK</v>
      </c>
      <c r="S30" s="10">
        <v>34</v>
      </c>
      <c r="T30" s="10">
        <v>0</v>
      </c>
      <c r="U30" s="10" t="str">
        <f t="shared" si="28"/>
        <v>Ok</v>
      </c>
      <c r="V30" s="10" t="str">
        <f t="shared" si="29"/>
        <v>Ok</v>
      </c>
      <c r="X30" s="10"/>
      <c r="AD30" s="24"/>
    </row>
    <row r="31" spans="1:30" ht="19" customHeight="1" x14ac:dyDescent="0.35">
      <c r="B31" s="328"/>
      <c r="C31" s="204" t="s">
        <v>79</v>
      </c>
      <c r="D31" s="202">
        <v>3</v>
      </c>
      <c r="E31" s="202">
        <v>0</v>
      </c>
      <c r="F31" s="71">
        <f t="shared" si="0"/>
        <v>3</v>
      </c>
      <c r="G31" s="71">
        <v>0</v>
      </c>
      <c r="H31" s="71">
        <v>0</v>
      </c>
      <c r="I31" s="72">
        <v>308</v>
      </c>
      <c r="J31" s="72">
        <v>54</v>
      </c>
      <c r="K31" s="71">
        <f t="shared" si="1"/>
        <v>362</v>
      </c>
      <c r="L31" s="72">
        <v>350</v>
      </c>
      <c r="M31" s="72">
        <v>9</v>
      </c>
      <c r="N31" s="71">
        <v>3</v>
      </c>
      <c r="O31" s="205">
        <f t="shared" si="21"/>
        <v>2.4861878453038673E-2</v>
      </c>
      <c r="P31" s="208">
        <v>248010.56044110621</v>
      </c>
      <c r="Q31" s="213">
        <f t="shared" si="15"/>
        <v>145.96152653990001</v>
      </c>
      <c r="R31" s="10" t="str">
        <f t="shared" si="3"/>
        <v>OK</v>
      </c>
      <c r="S31" s="10">
        <v>305</v>
      </c>
      <c r="T31" s="10">
        <v>9</v>
      </c>
      <c r="U31" s="10" t="str">
        <f t="shared" si="28"/>
        <v>Ok</v>
      </c>
      <c r="V31" s="10" t="str">
        <f t="shared" si="29"/>
        <v>Ok</v>
      </c>
      <c r="X31" s="10"/>
      <c r="AD31" s="24"/>
    </row>
    <row r="32" spans="1:30" ht="19" customHeight="1" x14ac:dyDescent="0.35">
      <c r="B32" s="328"/>
      <c r="C32" s="204" t="s">
        <v>98</v>
      </c>
      <c r="D32" s="202">
        <v>0</v>
      </c>
      <c r="E32" s="202">
        <v>0</v>
      </c>
      <c r="F32" s="71">
        <f t="shared" si="0"/>
        <v>0</v>
      </c>
      <c r="G32" s="71">
        <v>0</v>
      </c>
      <c r="H32" s="71">
        <v>0</v>
      </c>
      <c r="I32" s="72">
        <v>208</v>
      </c>
      <c r="J32" s="72">
        <v>0</v>
      </c>
      <c r="K32" s="71">
        <f t="shared" si="1"/>
        <v>208</v>
      </c>
      <c r="L32" s="72">
        <v>205</v>
      </c>
      <c r="M32" s="72">
        <v>0</v>
      </c>
      <c r="N32" s="71">
        <v>3</v>
      </c>
      <c r="O32" s="205">
        <f t="shared" si="21"/>
        <v>0</v>
      </c>
      <c r="P32" s="208">
        <v>174025.86075197981</v>
      </c>
      <c r="Q32" s="213">
        <f t="shared" si="15"/>
        <v>119.5224658572095</v>
      </c>
      <c r="R32" s="10" t="str">
        <f t="shared" si="3"/>
        <v>OK</v>
      </c>
      <c r="S32" s="10">
        <v>207</v>
      </c>
      <c r="T32" s="10">
        <v>0</v>
      </c>
      <c r="U32" s="10" t="str">
        <f t="shared" ref="U32:U36" si="32">IF(I32-S32&lt;0,"Not OK","Ok")</f>
        <v>Ok</v>
      </c>
      <c r="V32" s="10" t="str">
        <f t="shared" ref="V32:V36" si="33">IF(M32-T32&lt;0,"Not OK","Ok")</f>
        <v>Ok</v>
      </c>
      <c r="X32" s="10"/>
      <c r="AD32" s="24"/>
    </row>
    <row r="33" spans="1:30" ht="19" customHeight="1" thickBot="1" x14ac:dyDescent="0.4">
      <c r="A33" s="321"/>
      <c r="B33" s="329"/>
      <c r="C33" s="118" t="s">
        <v>109</v>
      </c>
      <c r="D33" s="385">
        <v>3</v>
      </c>
      <c r="E33" s="385">
        <v>0</v>
      </c>
      <c r="F33" s="99">
        <f t="shared" si="0"/>
        <v>3</v>
      </c>
      <c r="G33" s="99">
        <v>3</v>
      </c>
      <c r="H33" s="99">
        <v>0</v>
      </c>
      <c r="I33" s="224">
        <v>134</v>
      </c>
      <c r="J33" s="224">
        <v>0</v>
      </c>
      <c r="K33" s="99">
        <f t="shared" si="1"/>
        <v>134</v>
      </c>
      <c r="L33" s="224">
        <v>124</v>
      </c>
      <c r="M33" s="224">
        <v>0</v>
      </c>
      <c r="N33" s="99">
        <v>10</v>
      </c>
      <c r="O33" s="203">
        <f t="shared" si="21"/>
        <v>0</v>
      </c>
      <c r="P33" s="225">
        <v>276882.53196513921</v>
      </c>
      <c r="Q33" s="226">
        <f t="shared" si="15"/>
        <v>48.39597465717744</v>
      </c>
      <c r="R33" s="10" t="str">
        <f t="shared" si="3"/>
        <v>OK</v>
      </c>
      <c r="S33" s="10">
        <v>126</v>
      </c>
      <c r="T33" s="10">
        <v>0</v>
      </c>
      <c r="U33" s="10" t="str">
        <f t="shared" si="32"/>
        <v>Ok</v>
      </c>
      <c r="V33" s="10" t="str">
        <f t="shared" si="33"/>
        <v>Ok</v>
      </c>
      <c r="X33" s="10"/>
      <c r="AD33" s="24"/>
    </row>
    <row r="34" spans="1:30" ht="19" customHeight="1" x14ac:dyDescent="0.35">
      <c r="B34" s="327" t="s">
        <v>23</v>
      </c>
      <c r="C34" s="178" t="s">
        <v>81</v>
      </c>
      <c r="D34" s="319">
        <v>0</v>
      </c>
      <c r="E34" s="319">
        <v>0</v>
      </c>
      <c r="F34" s="83">
        <f t="shared" si="0"/>
        <v>0</v>
      </c>
      <c r="G34" s="83">
        <v>0</v>
      </c>
      <c r="H34" s="83">
        <v>0</v>
      </c>
      <c r="I34" s="221">
        <v>367</v>
      </c>
      <c r="J34" s="221">
        <v>237</v>
      </c>
      <c r="K34" s="83">
        <f t="shared" si="1"/>
        <v>604</v>
      </c>
      <c r="L34" s="221">
        <v>602</v>
      </c>
      <c r="M34" s="221">
        <v>1</v>
      </c>
      <c r="N34" s="83">
        <v>1</v>
      </c>
      <c r="O34" s="209">
        <f t="shared" si="21"/>
        <v>1.6556291390728477E-3</v>
      </c>
      <c r="P34" s="222">
        <v>116330.83416912338</v>
      </c>
      <c r="Q34" s="223">
        <f t="shared" si="15"/>
        <v>519.20886178972671</v>
      </c>
      <c r="R34" s="10" t="str">
        <f t="shared" si="3"/>
        <v>OK</v>
      </c>
      <c r="S34" s="10">
        <v>366</v>
      </c>
      <c r="T34" s="10">
        <v>1</v>
      </c>
      <c r="U34" s="10" t="str">
        <f t="shared" si="32"/>
        <v>Ok</v>
      </c>
      <c r="V34" s="10" t="str">
        <f t="shared" si="33"/>
        <v>Ok</v>
      </c>
      <c r="X34" s="10"/>
      <c r="AD34" s="24"/>
    </row>
    <row r="35" spans="1:30" ht="19" customHeight="1" x14ac:dyDescent="0.35">
      <c r="B35" s="328"/>
      <c r="C35" s="204" t="s">
        <v>91</v>
      </c>
      <c r="D35" s="202">
        <v>0</v>
      </c>
      <c r="E35" s="202">
        <v>0</v>
      </c>
      <c r="F35" s="71">
        <f t="shared" si="0"/>
        <v>0</v>
      </c>
      <c r="G35" s="71">
        <v>1</v>
      </c>
      <c r="H35" s="71">
        <v>0</v>
      </c>
      <c r="I35" s="72">
        <v>353</v>
      </c>
      <c r="J35" s="72">
        <v>68</v>
      </c>
      <c r="K35" s="71">
        <f t="shared" si="1"/>
        <v>421</v>
      </c>
      <c r="L35" s="72">
        <v>421</v>
      </c>
      <c r="M35" s="72">
        <v>0</v>
      </c>
      <c r="N35" s="71">
        <v>0</v>
      </c>
      <c r="O35" s="205">
        <f t="shared" si="21"/>
        <v>0</v>
      </c>
      <c r="P35" s="208">
        <v>195456.27773091197</v>
      </c>
      <c r="Q35" s="213">
        <f t="shared" si="15"/>
        <v>215.39343984622383</v>
      </c>
      <c r="R35" s="10" t="str">
        <f t="shared" si="3"/>
        <v>OK</v>
      </c>
      <c r="S35" s="10">
        <v>352</v>
      </c>
      <c r="T35" s="10">
        <v>0</v>
      </c>
      <c r="U35" s="10" t="str">
        <f t="shared" si="32"/>
        <v>Ok</v>
      </c>
      <c r="V35" s="10" t="str">
        <f t="shared" si="33"/>
        <v>Ok</v>
      </c>
      <c r="X35" s="10"/>
      <c r="AD35" s="24"/>
    </row>
    <row r="36" spans="1:30" ht="19" customHeight="1" x14ac:dyDescent="0.35">
      <c r="B36" s="328"/>
      <c r="C36" s="204" t="s">
        <v>108</v>
      </c>
      <c r="D36" s="202">
        <v>1</v>
      </c>
      <c r="E36" s="202">
        <v>0</v>
      </c>
      <c r="F36" s="71">
        <f t="shared" si="0"/>
        <v>1</v>
      </c>
      <c r="G36" s="71">
        <v>0</v>
      </c>
      <c r="H36" s="71">
        <v>0</v>
      </c>
      <c r="I36" s="72">
        <v>64</v>
      </c>
      <c r="J36" s="72">
        <v>14</v>
      </c>
      <c r="K36" s="71">
        <f t="shared" si="1"/>
        <v>78</v>
      </c>
      <c r="L36" s="72">
        <v>77</v>
      </c>
      <c r="M36" s="72">
        <v>0</v>
      </c>
      <c r="N36" s="71">
        <v>1</v>
      </c>
      <c r="O36" s="205">
        <f t="shared" si="21"/>
        <v>0</v>
      </c>
      <c r="P36" s="208">
        <v>72013.155784048577</v>
      </c>
      <c r="Q36" s="213">
        <f t="shared" si="15"/>
        <v>108.31354236704283</v>
      </c>
      <c r="R36" s="10" t="str">
        <f t="shared" si="3"/>
        <v>OK</v>
      </c>
      <c r="S36" s="10">
        <v>63</v>
      </c>
      <c r="T36" s="10">
        <v>0</v>
      </c>
      <c r="U36" s="10" t="str">
        <f t="shared" si="32"/>
        <v>Ok</v>
      </c>
      <c r="V36" s="10" t="str">
        <f t="shared" si="33"/>
        <v>Ok</v>
      </c>
      <c r="X36" s="10"/>
      <c r="AD36" s="24"/>
    </row>
    <row r="37" spans="1:30" ht="19" customHeight="1" x14ac:dyDescent="0.35">
      <c r="A37" s="321"/>
      <c r="B37" s="328"/>
      <c r="C37" s="204" t="s">
        <v>114</v>
      </c>
      <c r="D37" s="202">
        <v>0</v>
      </c>
      <c r="E37" s="202">
        <v>0</v>
      </c>
      <c r="F37" s="71">
        <f t="shared" si="0"/>
        <v>0</v>
      </c>
      <c r="G37" s="71">
        <v>0</v>
      </c>
      <c r="H37" s="71">
        <v>0</v>
      </c>
      <c r="I37" s="72">
        <v>3</v>
      </c>
      <c r="J37" s="72">
        <v>7</v>
      </c>
      <c r="K37" s="71">
        <f t="shared" si="1"/>
        <v>10</v>
      </c>
      <c r="L37" s="72">
        <v>10</v>
      </c>
      <c r="M37" s="72">
        <v>0</v>
      </c>
      <c r="N37" s="71">
        <v>0</v>
      </c>
      <c r="O37" s="205">
        <f t="shared" si="21"/>
        <v>0</v>
      </c>
      <c r="P37" s="208">
        <v>46610.125789435391</v>
      </c>
      <c r="Q37" s="213">
        <f t="shared" si="15"/>
        <v>21.454565570528004</v>
      </c>
      <c r="R37" s="10" t="str">
        <f t="shared" si="3"/>
        <v>OK</v>
      </c>
      <c r="S37" s="10">
        <v>3</v>
      </c>
      <c r="T37" s="10">
        <v>0</v>
      </c>
      <c r="U37" s="10" t="str">
        <f t="shared" ref="U37:U41" si="34">IF(I37-S37&lt;0,"Not OK","Ok")</f>
        <v>Ok</v>
      </c>
      <c r="V37" s="10" t="str">
        <f t="shared" ref="V37:V41" si="35">IF(M37-T37&lt;0,"Not OK","Ok")</f>
        <v>Ok</v>
      </c>
      <c r="X37" s="10"/>
      <c r="AD37" s="24"/>
    </row>
    <row r="38" spans="1:30" ht="19" customHeight="1" x14ac:dyDescent="0.35">
      <c r="A38" s="321"/>
      <c r="B38" s="328"/>
      <c r="C38" s="204" t="s">
        <v>119</v>
      </c>
      <c r="D38" s="202">
        <v>0</v>
      </c>
      <c r="E38" s="202">
        <v>0</v>
      </c>
      <c r="F38" s="71">
        <f t="shared" si="0"/>
        <v>0</v>
      </c>
      <c r="G38" s="71">
        <v>0</v>
      </c>
      <c r="H38" s="71">
        <v>0</v>
      </c>
      <c r="I38" s="72">
        <v>29</v>
      </c>
      <c r="J38" s="72">
        <v>18</v>
      </c>
      <c r="K38" s="71">
        <f t="shared" si="1"/>
        <v>47</v>
      </c>
      <c r="L38" s="72">
        <v>47</v>
      </c>
      <c r="M38" s="72">
        <v>0</v>
      </c>
      <c r="N38" s="71">
        <v>0</v>
      </c>
      <c r="O38" s="205">
        <f t="shared" si="21"/>
        <v>0</v>
      </c>
      <c r="P38" s="208">
        <v>101576.05359503486</v>
      </c>
      <c r="Q38" s="213">
        <f t="shared" si="15"/>
        <v>46.270748209396281</v>
      </c>
      <c r="R38" s="10" t="str">
        <f t="shared" si="3"/>
        <v>OK</v>
      </c>
      <c r="X38" s="10"/>
      <c r="AD38" s="24"/>
    </row>
    <row r="39" spans="1:30" ht="19" customHeight="1" thickBot="1" x14ac:dyDescent="0.4">
      <c r="B39" s="329"/>
      <c r="C39" s="238" t="s">
        <v>100</v>
      </c>
      <c r="D39" s="385">
        <v>0</v>
      </c>
      <c r="E39" s="385">
        <v>0</v>
      </c>
      <c r="F39" s="99">
        <f t="shared" si="0"/>
        <v>0</v>
      </c>
      <c r="G39" s="99">
        <v>0</v>
      </c>
      <c r="H39" s="99">
        <v>0</v>
      </c>
      <c r="I39" s="224">
        <v>1</v>
      </c>
      <c r="J39" s="224">
        <v>5</v>
      </c>
      <c r="K39" s="99">
        <f t="shared" si="1"/>
        <v>6</v>
      </c>
      <c r="L39" s="224">
        <v>6</v>
      </c>
      <c r="M39" s="224">
        <v>0</v>
      </c>
      <c r="N39" s="99">
        <v>0</v>
      </c>
      <c r="O39" s="203">
        <f t="shared" si="21"/>
        <v>0</v>
      </c>
      <c r="P39" s="225">
        <v>217763.58413614001</v>
      </c>
      <c r="Q39" s="226">
        <f t="shared" si="15"/>
        <v>2.7552816159789875</v>
      </c>
      <c r="R39" s="10" t="str">
        <f t="shared" si="3"/>
        <v>OK</v>
      </c>
      <c r="S39" s="10">
        <v>1</v>
      </c>
      <c r="T39" s="10">
        <v>0</v>
      </c>
      <c r="U39" s="10" t="str">
        <f t="shared" si="34"/>
        <v>Ok</v>
      </c>
      <c r="V39" s="10" t="str">
        <f t="shared" si="35"/>
        <v>Ok</v>
      </c>
      <c r="X39" s="10"/>
      <c r="AD39" s="24"/>
    </row>
    <row r="40" spans="1:30" ht="19" customHeight="1" x14ac:dyDescent="0.35">
      <c r="B40" s="327" t="s">
        <v>29</v>
      </c>
      <c r="C40" s="178" t="s">
        <v>104</v>
      </c>
      <c r="D40" s="319">
        <v>1</v>
      </c>
      <c r="E40" s="319">
        <v>0</v>
      </c>
      <c r="F40" s="83">
        <f t="shared" ref="F40:F43" si="36">SUM(D40:E40)</f>
        <v>1</v>
      </c>
      <c r="G40" s="83">
        <v>6</v>
      </c>
      <c r="H40" s="83">
        <v>0</v>
      </c>
      <c r="I40" s="221">
        <v>41</v>
      </c>
      <c r="J40" s="221">
        <v>0</v>
      </c>
      <c r="K40" s="83">
        <f t="shared" ref="K40:K43" si="37">J40+I40</f>
        <v>41</v>
      </c>
      <c r="L40" s="221">
        <v>36</v>
      </c>
      <c r="M40" s="221">
        <v>3</v>
      </c>
      <c r="N40" s="83">
        <v>2</v>
      </c>
      <c r="O40" s="209">
        <f t="shared" ref="O40:O43" si="38">M40/K40</f>
        <v>7.3170731707317069E-2</v>
      </c>
      <c r="P40" s="222">
        <v>116603.80734837931</v>
      </c>
      <c r="Q40" s="223">
        <f t="shared" si="15"/>
        <v>35.161802116378205</v>
      </c>
      <c r="R40" s="10" t="str">
        <f t="shared" si="3"/>
        <v>OK</v>
      </c>
      <c r="S40" s="10">
        <v>40</v>
      </c>
      <c r="T40" s="10">
        <v>3</v>
      </c>
      <c r="U40" s="10" t="str">
        <f t="shared" si="34"/>
        <v>Ok</v>
      </c>
      <c r="V40" s="10" t="str">
        <f t="shared" si="35"/>
        <v>Ok</v>
      </c>
      <c r="X40" s="10"/>
      <c r="AD40" s="24"/>
    </row>
    <row r="41" spans="1:30" ht="19" customHeight="1" x14ac:dyDescent="0.35">
      <c r="B41" s="328"/>
      <c r="C41" s="204" t="s">
        <v>103</v>
      </c>
      <c r="D41" s="202">
        <v>0</v>
      </c>
      <c r="E41" s="202">
        <v>0</v>
      </c>
      <c r="F41" s="71">
        <f t="shared" si="36"/>
        <v>0</v>
      </c>
      <c r="G41" s="71">
        <v>0</v>
      </c>
      <c r="H41" s="71">
        <v>0</v>
      </c>
      <c r="I41" s="72">
        <v>1</v>
      </c>
      <c r="J41" s="72">
        <v>0</v>
      </c>
      <c r="K41" s="71">
        <f t="shared" si="37"/>
        <v>1</v>
      </c>
      <c r="L41" s="72">
        <v>1</v>
      </c>
      <c r="M41" s="72">
        <v>0</v>
      </c>
      <c r="N41" s="71">
        <v>0</v>
      </c>
      <c r="O41" s="205">
        <f t="shared" si="38"/>
        <v>0</v>
      </c>
      <c r="P41" s="208">
        <v>138715.4519827622</v>
      </c>
      <c r="Q41" s="213">
        <f t="shared" ref="Q41:Q43" si="39">(K41/P41)*100000</f>
        <v>0.72090022106857088</v>
      </c>
      <c r="R41" s="10" t="str">
        <f t="shared" si="3"/>
        <v>OK</v>
      </c>
      <c r="S41" s="10">
        <v>1</v>
      </c>
      <c r="T41" s="10">
        <v>0</v>
      </c>
      <c r="U41" s="10" t="str">
        <f t="shared" si="34"/>
        <v>Ok</v>
      </c>
      <c r="V41" s="10" t="str">
        <f t="shared" si="35"/>
        <v>Ok</v>
      </c>
      <c r="X41" s="10"/>
      <c r="AD41" s="24"/>
    </row>
    <row r="42" spans="1:30" ht="19" customHeight="1" x14ac:dyDescent="0.35">
      <c r="B42" s="328"/>
      <c r="C42" s="204" t="s">
        <v>115</v>
      </c>
      <c r="D42" s="202">
        <v>0</v>
      </c>
      <c r="E42" s="202">
        <v>0</v>
      </c>
      <c r="F42" s="71">
        <f t="shared" si="36"/>
        <v>0</v>
      </c>
      <c r="G42" s="71">
        <v>0</v>
      </c>
      <c r="H42" s="71">
        <v>0</v>
      </c>
      <c r="I42" s="72">
        <v>1</v>
      </c>
      <c r="J42" s="72">
        <v>0</v>
      </c>
      <c r="K42" s="71">
        <f t="shared" si="37"/>
        <v>1</v>
      </c>
      <c r="L42" s="72">
        <v>1</v>
      </c>
      <c r="M42" s="72">
        <v>0</v>
      </c>
      <c r="N42" s="71">
        <v>0</v>
      </c>
      <c r="O42" s="205">
        <f t="shared" si="38"/>
        <v>0</v>
      </c>
      <c r="P42" s="208">
        <v>64209.935716887107</v>
      </c>
      <c r="Q42" s="213">
        <f t="shared" si="39"/>
        <v>1.5573913738353138</v>
      </c>
      <c r="R42" s="10" t="str">
        <f t="shared" si="3"/>
        <v>OK</v>
      </c>
      <c r="S42" s="10">
        <v>1</v>
      </c>
      <c r="T42" s="10">
        <v>0</v>
      </c>
      <c r="U42" s="10" t="str">
        <f t="shared" ref="U42:U44" si="40">IF(I42-S42&lt;0,"Not OK","Ok")</f>
        <v>Ok</v>
      </c>
      <c r="V42" s="10" t="str">
        <f t="shared" ref="V42:V44" si="41">IF(M42-T42&lt;0,"Not OK","Ok")</f>
        <v>Ok</v>
      </c>
      <c r="X42" s="10"/>
      <c r="AD42" s="24"/>
    </row>
    <row r="43" spans="1:30" ht="19" customHeight="1" thickBot="1" x14ac:dyDescent="0.4">
      <c r="A43" s="321"/>
      <c r="B43" s="329"/>
      <c r="C43" s="118" t="s">
        <v>105</v>
      </c>
      <c r="D43" s="385">
        <v>0</v>
      </c>
      <c r="E43" s="385">
        <v>0</v>
      </c>
      <c r="F43" s="99">
        <f t="shared" si="36"/>
        <v>0</v>
      </c>
      <c r="G43" s="99">
        <v>0</v>
      </c>
      <c r="H43" s="99">
        <v>0</v>
      </c>
      <c r="I43" s="224">
        <v>14</v>
      </c>
      <c r="J43" s="224">
        <v>27</v>
      </c>
      <c r="K43" s="99">
        <f t="shared" si="37"/>
        <v>41</v>
      </c>
      <c r="L43" s="224">
        <v>41</v>
      </c>
      <c r="M43" s="224">
        <v>0</v>
      </c>
      <c r="N43" s="99">
        <v>0</v>
      </c>
      <c r="O43" s="203">
        <f t="shared" si="38"/>
        <v>0</v>
      </c>
      <c r="P43" s="225">
        <v>518856.33563500224</v>
      </c>
      <c r="Q43" s="226">
        <f t="shared" si="39"/>
        <v>7.9019946725372749</v>
      </c>
      <c r="R43" s="10" t="str">
        <f t="shared" si="3"/>
        <v>OK</v>
      </c>
      <c r="S43" s="10">
        <v>14</v>
      </c>
      <c r="T43" s="10">
        <v>0</v>
      </c>
      <c r="U43" s="10" t="str">
        <f t="shared" si="40"/>
        <v>Ok</v>
      </c>
      <c r="V43" s="10" t="str">
        <f t="shared" si="41"/>
        <v>Ok</v>
      </c>
      <c r="X43" s="10"/>
      <c r="AD43" s="24"/>
    </row>
    <row r="44" spans="1:30" ht="16" thickBot="1" x14ac:dyDescent="0.4">
      <c r="B44" s="216"/>
      <c r="C44" s="217" t="s">
        <v>11</v>
      </c>
      <c r="D44" s="293">
        <f>SUM(D4:D43)</f>
        <v>46</v>
      </c>
      <c r="E44" s="293">
        <f t="shared" ref="E44:N44" si="42">SUM(E4:E43)</f>
        <v>26</v>
      </c>
      <c r="F44" s="293">
        <f t="shared" si="42"/>
        <v>72</v>
      </c>
      <c r="G44" s="293">
        <f t="shared" si="42"/>
        <v>86</v>
      </c>
      <c r="H44" s="293">
        <f t="shared" si="42"/>
        <v>1</v>
      </c>
      <c r="I44" s="293">
        <f t="shared" si="42"/>
        <v>7891</v>
      </c>
      <c r="J44" s="293">
        <f t="shared" si="42"/>
        <v>2944</v>
      </c>
      <c r="K44" s="293">
        <f t="shared" si="42"/>
        <v>10835</v>
      </c>
      <c r="L44" s="293">
        <f t="shared" si="42"/>
        <v>10759</v>
      </c>
      <c r="M44" s="293">
        <f t="shared" si="42"/>
        <v>26</v>
      </c>
      <c r="N44" s="293">
        <f t="shared" si="42"/>
        <v>50</v>
      </c>
      <c r="O44" s="218">
        <f>M44/K44</f>
        <v>2.399630826026765E-3</v>
      </c>
      <c r="P44" s="219">
        <v>33244414</v>
      </c>
      <c r="Q44" s="220">
        <f>(K44/P44)*100000</f>
        <v>32.591941611604284</v>
      </c>
      <c r="R44" s="10" t="str">
        <f>IF(K44&lt;&gt;SUM(L44:N44),"NOT OK","OK")</f>
        <v>OK</v>
      </c>
      <c r="S44" s="10">
        <v>7716</v>
      </c>
      <c r="T44" s="10">
        <v>25</v>
      </c>
      <c r="U44" s="10" t="str">
        <f t="shared" si="40"/>
        <v>Ok</v>
      </c>
      <c r="V44" s="10" t="str">
        <f t="shared" si="41"/>
        <v>Ok</v>
      </c>
      <c r="Y44" s="24">
        <f>SUM(Y7:Y28)</f>
        <v>1646</v>
      </c>
      <c r="Z44" s="24">
        <f>SUM(Z7:Z28)</f>
        <v>2462</v>
      </c>
      <c r="AA44" s="24">
        <f>SUM(AA7:AA28)</f>
        <v>816</v>
      </c>
      <c r="AB44" s="24" t="str">
        <f t="shared" si="31"/>
        <v>Not OK</v>
      </c>
    </row>
    <row r="46" spans="1:30" ht="15.5" x14ac:dyDescent="0.35">
      <c r="B46" s="11"/>
      <c r="C46" s="175"/>
      <c r="E46" s="12"/>
      <c r="G46" s="12"/>
      <c r="H46" s="13"/>
    </row>
    <row r="47" spans="1:30" ht="15.5" x14ac:dyDescent="0.35">
      <c r="F47" s="13"/>
      <c r="G47" s="12"/>
    </row>
    <row r="48" spans="1:30" ht="15.5" x14ac:dyDescent="0.35">
      <c r="G48" s="12"/>
    </row>
    <row r="49" spans="7:7" ht="15.5" x14ac:dyDescent="0.35">
      <c r="G49" s="12"/>
    </row>
    <row r="50" spans="7:7" ht="15.5" x14ac:dyDescent="0.35">
      <c r="G50" s="12"/>
    </row>
    <row r="51" spans="7:7" ht="15.5" x14ac:dyDescent="0.35">
      <c r="G51" s="12"/>
    </row>
    <row r="52" spans="7:7" ht="15.5" x14ac:dyDescent="0.35">
      <c r="G52" s="12"/>
    </row>
    <row r="53" spans="7:7" ht="15.5" x14ac:dyDescent="0.35">
      <c r="G53" s="12"/>
    </row>
    <row r="54" spans="7:7" ht="15.5" x14ac:dyDescent="0.35">
      <c r="G54" s="12"/>
    </row>
    <row r="55" spans="7:7" ht="15.5" x14ac:dyDescent="0.35">
      <c r="G55" s="12"/>
    </row>
    <row r="56" spans="7:7" ht="15.5" x14ac:dyDescent="0.35">
      <c r="G56" s="12"/>
    </row>
  </sheetData>
  <mergeCells count="17">
    <mergeCell ref="B40:B43"/>
    <mergeCell ref="B34:B39"/>
    <mergeCell ref="B2:B3"/>
    <mergeCell ref="C2:C3"/>
    <mergeCell ref="D2:H2"/>
    <mergeCell ref="B18:B21"/>
    <mergeCell ref="B7:B17"/>
    <mergeCell ref="B4:B6"/>
    <mergeCell ref="B22:B27"/>
    <mergeCell ref="B28:B33"/>
    <mergeCell ref="V2:V3"/>
    <mergeCell ref="U2:U3"/>
    <mergeCell ref="P2:P3"/>
    <mergeCell ref="Q2:Q3"/>
    <mergeCell ref="I2:M2"/>
    <mergeCell ref="N2:N3"/>
    <mergeCell ref="O2:O3"/>
  </mergeCells>
  <phoneticPr fontId="7" type="noConversion"/>
  <conditionalFormatting sqref="R4:R44">
    <cfRule type="cellIs" dxfId="13" priority="7" operator="equal">
      <formula>"NOT OK"</formula>
    </cfRule>
    <cfRule type="cellIs" dxfId="12" priority="8" operator="equal">
      <formula>"OK"</formula>
    </cfRule>
  </conditionalFormatting>
  <conditionalFormatting sqref="U1:W2 U4:V44 W7:W8 W9:X17 W18:W21 W22:X43">
    <cfRule type="cellIs" dxfId="11" priority="5" operator="notEqual">
      <formula>"Ok"</formula>
    </cfRule>
    <cfRule type="cellIs" dxfId="10" priority="6" operator="equal">
      <formula>"Ok"</formula>
    </cfRule>
  </conditionalFormatting>
  <conditionalFormatting sqref="W44 U45:W1048576">
    <cfRule type="cellIs" dxfId="9" priority="1" operator="notEqual">
      <formula>"Ok"</formula>
    </cfRule>
    <cfRule type="cellIs" dxfId="8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5"/>
  <sheetViews>
    <sheetView zoomScale="78" zoomScaleNormal="78" workbookViewId="0">
      <pane xSplit="3" ySplit="2" topLeftCell="D3" activePane="bottomRight" state="frozen"/>
      <selection pane="topRight" activeCell="D1" sqref="D1"/>
      <selection pane="bottomLeft" activeCell="A6" sqref="A6"/>
      <selection pane="bottomRight" activeCell="E12" sqref="E12"/>
    </sheetView>
  </sheetViews>
  <sheetFormatPr defaultRowHeight="14.5" x14ac:dyDescent="0.35"/>
  <cols>
    <col min="2" max="2" width="15.81640625" customWidth="1"/>
    <col min="3" max="3" width="17.453125" customWidth="1"/>
    <col min="4" max="4" width="12.7265625" customWidth="1"/>
    <col min="5" max="10" width="13" bestFit="1" customWidth="1"/>
    <col min="11" max="17" width="13" customWidth="1"/>
    <col min="21" max="22" width="8.7265625" style="10"/>
  </cols>
  <sheetData>
    <row r="1" spans="2:19" ht="17.25" customHeight="1" x14ac:dyDescent="0.35">
      <c r="D1" s="341" t="s">
        <v>40</v>
      </c>
      <c r="E1" s="342"/>
      <c r="F1" s="342"/>
      <c r="G1" s="342"/>
      <c r="H1" s="342"/>
      <c r="I1" s="342"/>
      <c r="J1" s="342"/>
      <c r="K1" s="343" t="s">
        <v>38</v>
      </c>
      <c r="L1" s="342"/>
      <c r="M1" s="342"/>
      <c r="N1" s="342"/>
      <c r="O1" s="342"/>
      <c r="P1" s="342"/>
      <c r="Q1" s="342"/>
      <c r="R1" s="346" t="s">
        <v>54</v>
      </c>
      <c r="S1" s="339" t="s">
        <v>55</v>
      </c>
    </row>
    <row r="2" spans="2:19" ht="23.25" customHeight="1" thickBot="1" x14ac:dyDescent="0.4">
      <c r="B2" s="21" t="s">
        <v>41</v>
      </c>
      <c r="C2" s="84" t="s">
        <v>30</v>
      </c>
      <c r="D2" s="179">
        <v>45320</v>
      </c>
      <c r="E2" s="179">
        <v>45321</v>
      </c>
      <c r="F2" s="179">
        <v>45322</v>
      </c>
      <c r="G2" s="179">
        <v>45323</v>
      </c>
      <c r="H2" s="179">
        <v>45324</v>
      </c>
      <c r="I2" s="179">
        <v>45325</v>
      </c>
      <c r="J2" s="179">
        <v>45326</v>
      </c>
      <c r="K2" s="179">
        <v>45320</v>
      </c>
      <c r="L2" s="179">
        <v>45321</v>
      </c>
      <c r="M2" s="179">
        <v>45322</v>
      </c>
      <c r="N2" s="179">
        <v>45323</v>
      </c>
      <c r="O2" s="179">
        <v>45324</v>
      </c>
      <c r="P2" s="179">
        <v>45325</v>
      </c>
      <c r="Q2" s="179">
        <v>45326</v>
      </c>
      <c r="R2" s="347"/>
      <c r="S2" s="340"/>
    </row>
    <row r="3" spans="2:19" ht="23.25" customHeight="1" x14ac:dyDescent="0.35">
      <c r="B3" s="348" t="s">
        <v>21</v>
      </c>
      <c r="C3" s="184" t="s">
        <v>93</v>
      </c>
      <c r="D3" s="181">
        <v>1</v>
      </c>
      <c r="E3" s="181">
        <v>1</v>
      </c>
      <c r="F3" s="181">
        <v>2</v>
      </c>
      <c r="G3" s="181"/>
      <c r="H3" s="181"/>
      <c r="I3" s="181"/>
      <c r="J3" s="386"/>
      <c r="K3" s="180">
        <v>0</v>
      </c>
      <c r="L3" s="181">
        <v>0</v>
      </c>
      <c r="M3" s="181">
        <v>0</v>
      </c>
      <c r="N3" s="181">
        <v>0</v>
      </c>
      <c r="O3" s="181">
        <v>0</v>
      </c>
      <c r="P3" s="181">
        <v>0</v>
      </c>
      <c r="Q3" s="182">
        <v>0</v>
      </c>
      <c r="R3" s="268">
        <f t="shared" ref="R3:R42" si="0">SUM(D3:J3)</f>
        <v>4</v>
      </c>
      <c r="S3" s="269">
        <f t="shared" ref="S3:S42" si="1">SUM(K3:Q3)</f>
        <v>0</v>
      </c>
    </row>
    <row r="4" spans="2:19" ht="23.25" customHeight="1" x14ac:dyDescent="0.35">
      <c r="B4" s="345"/>
      <c r="C4" s="201" t="s">
        <v>96</v>
      </c>
      <c r="D4" s="261">
        <v>0</v>
      </c>
      <c r="E4" s="261">
        <v>0</v>
      </c>
      <c r="F4" s="261">
        <v>1</v>
      </c>
      <c r="G4" s="261"/>
      <c r="H4" s="261"/>
      <c r="I4" s="261"/>
      <c r="J4" s="387"/>
      <c r="K4" s="270">
        <v>0</v>
      </c>
      <c r="L4" s="261">
        <v>0</v>
      </c>
      <c r="M4" s="261">
        <v>0</v>
      </c>
      <c r="N4" s="261">
        <v>0</v>
      </c>
      <c r="O4" s="261">
        <v>0</v>
      </c>
      <c r="P4" s="261">
        <v>0</v>
      </c>
      <c r="Q4" s="271">
        <v>0</v>
      </c>
      <c r="R4" s="296">
        <f t="shared" si="0"/>
        <v>1</v>
      </c>
      <c r="S4" s="297">
        <f t="shared" si="1"/>
        <v>0</v>
      </c>
    </row>
    <row r="5" spans="2:19" ht="23.25" customHeight="1" thickBot="1" x14ac:dyDescent="0.4">
      <c r="B5" s="345"/>
      <c r="C5" s="272" t="s">
        <v>94</v>
      </c>
      <c r="D5" s="273">
        <v>1</v>
      </c>
      <c r="E5" s="273">
        <v>1</v>
      </c>
      <c r="F5" s="273">
        <v>0</v>
      </c>
      <c r="G5" s="273"/>
      <c r="H5" s="273"/>
      <c r="I5" s="273"/>
      <c r="J5" s="390"/>
      <c r="K5" s="274">
        <v>0</v>
      </c>
      <c r="L5" s="273">
        <v>0</v>
      </c>
      <c r="M5" s="273">
        <v>0</v>
      </c>
      <c r="N5" s="273">
        <v>0</v>
      </c>
      <c r="O5" s="273">
        <v>0</v>
      </c>
      <c r="P5" s="273">
        <v>0</v>
      </c>
      <c r="Q5" s="275">
        <v>0</v>
      </c>
      <c r="R5" s="298">
        <f t="shared" si="0"/>
        <v>2</v>
      </c>
      <c r="S5" s="299">
        <f t="shared" si="1"/>
        <v>0</v>
      </c>
    </row>
    <row r="6" spans="2:19" ht="23.25" customHeight="1" thickTop="1" x14ac:dyDescent="0.35">
      <c r="B6" s="403" t="s">
        <v>22</v>
      </c>
      <c r="C6" s="420" t="s">
        <v>113</v>
      </c>
      <c r="D6" s="395">
        <v>0</v>
      </c>
      <c r="E6" s="395">
        <v>0</v>
      </c>
      <c r="F6" s="395">
        <v>0</v>
      </c>
      <c r="G6" s="395"/>
      <c r="H6" s="395"/>
      <c r="I6" s="395"/>
      <c r="J6" s="396"/>
      <c r="K6" s="282">
        <v>0</v>
      </c>
      <c r="L6" s="283">
        <v>0</v>
      </c>
      <c r="M6" s="283">
        <v>0</v>
      </c>
      <c r="N6" s="283">
        <v>0</v>
      </c>
      <c r="O6" s="283">
        <v>0</v>
      </c>
      <c r="P6" s="283">
        <v>0</v>
      </c>
      <c r="Q6" s="283">
        <v>0</v>
      </c>
      <c r="R6" s="300">
        <f t="shared" si="0"/>
        <v>0</v>
      </c>
      <c r="S6" s="301">
        <f t="shared" si="1"/>
        <v>0</v>
      </c>
    </row>
    <row r="7" spans="2:19" ht="23.25" customHeight="1" x14ac:dyDescent="0.35">
      <c r="B7" s="345"/>
      <c r="C7" s="85" t="s">
        <v>121</v>
      </c>
      <c r="D7" s="261">
        <v>0</v>
      </c>
      <c r="E7" s="261">
        <v>0</v>
      </c>
      <c r="F7" s="261">
        <v>5</v>
      </c>
      <c r="G7" s="261"/>
      <c r="H7" s="261"/>
      <c r="I7" s="261"/>
      <c r="J7" s="387"/>
      <c r="K7" s="262">
        <v>0</v>
      </c>
      <c r="L7" s="263">
        <v>0</v>
      </c>
      <c r="M7" s="263">
        <v>0</v>
      </c>
      <c r="N7" s="263">
        <v>0</v>
      </c>
      <c r="O7" s="263">
        <v>0</v>
      </c>
      <c r="P7" s="263">
        <v>0</v>
      </c>
      <c r="Q7" s="263">
        <v>0</v>
      </c>
      <c r="R7" s="296">
        <f t="shared" si="0"/>
        <v>5</v>
      </c>
      <c r="S7" s="297">
        <f t="shared" si="1"/>
        <v>0</v>
      </c>
    </row>
    <row r="8" spans="2:19" ht="23.25" customHeight="1" x14ac:dyDescent="0.35">
      <c r="B8" s="345"/>
      <c r="C8" s="421" t="s">
        <v>118</v>
      </c>
      <c r="D8" s="261">
        <v>0</v>
      </c>
      <c r="E8" s="261">
        <v>0</v>
      </c>
      <c r="F8" s="261">
        <v>0</v>
      </c>
      <c r="G8" s="261"/>
      <c r="H8" s="261"/>
      <c r="I8" s="261"/>
      <c r="J8" s="387"/>
      <c r="K8" s="262">
        <v>0</v>
      </c>
      <c r="L8" s="263">
        <v>0</v>
      </c>
      <c r="M8" s="263">
        <v>0</v>
      </c>
      <c r="N8" s="263">
        <v>0</v>
      </c>
      <c r="O8" s="263">
        <v>0</v>
      </c>
      <c r="P8" s="263">
        <v>0</v>
      </c>
      <c r="Q8" s="263">
        <v>0</v>
      </c>
      <c r="R8" s="296">
        <f t="shared" si="0"/>
        <v>0</v>
      </c>
      <c r="S8" s="297">
        <f t="shared" si="1"/>
        <v>0</v>
      </c>
    </row>
    <row r="9" spans="2:19" ht="23.25" customHeight="1" x14ac:dyDescent="0.35">
      <c r="B9" s="345"/>
      <c r="C9" s="421" t="s">
        <v>99</v>
      </c>
      <c r="D9" s="261">
        <v>0</v>
      </c>
      <c r="E9" s="261">
        <v>0</v>
      </c>
      <c r="F9" s="261">
        <v>0</v>
      </c>
      <c r="G9" s="261"/>
      <c r="H9" s="261"/>
      <c r="I9" s="261"/>
      <c r="J9" s="387"/>
      <c r="K9" s="262">
        <v>0</v>
      </c>
      <c r="L9" s="263">
        <v>0</v>
      </c>
      <c r="M9" s="263">
        <v>0</v>
      </c>
      <c r="N9" s="263">
        <v>0</v>
      </c>
      <c r="O9" s="263">
        <v>0</v>
      </c>
      <c r="P9" s="263">
        <v>0</v>
      </c>
      <c r="Q9" s="263">
        <v>0</v>
      </c>
      <c r="R9" s="296">
        <f t="shared" si="0"/>
        <v>0</v>
      </c>
      <c r="S9" s="297">
        <f t="shared" si="1"/>
        <v>0</v>
      </c>
    </row>
    <row r="10" spans="2:19" ht="23.25" customHeight="1" x14ac:dyDescent="0.35">
      <c r="B10" s="345"/>
      <c r="C10" s="85" t="s">
        <v>77</v>
      </c>
      <c r="D10" s="261">
        <v>0</v>
      </c>
      <c r="E10" s="261">
        <v>0</v>
      </c>
      <c r="F10" s="261">
        <v>0</v>
      </c>
      <c r="G10" s="261"/>
      <c r="H10" s="261"/>
      <c r="I10" s="261"/>
      <c r="J10" s="387"/>
      <c r="K10" s="262">
        <v>0</v>
      </c>
      <c r="L10" s="263">
        <v>0</v>
      </c>
      <c r="M10" s="263">
        <v>0</v>
      </c>
      <c r="N10" s="263">
        <v>0</v>
      </c>
      <c r="O10" s="263">
        <v>0</v>
      </c>
      <c r="P10" s="263">
        <v>0</v>
      </c>
      <c r="Q10" s="263">
        <v>0</v>
      </c>
      <c r="R10" s="296">
        <f t="shared" si="0"/>
        <v>0</v>
      </c>
      <c r="S10" s="297">
        <f t="shared" si="1"/>
        <v>0</v>
      </c>
    </row>
    <row r="11" spans="2:19" ht="23.25" customHeight="1" x14ac:dyDescent="0.35">
      <c r="B11" s="345"/>
      <c r="C11" s="422" t="s">
        <v>123</v>
      </c>
      <c r="D11" s="261">
        <v>0</v>
      </c>
      <c r="E11" s="261">
        <v>0</v>
      </c>
      <c r="F11" s="261">
        <v>0</v>
      </c>
      <c r="G11" s="261"/>
      <c r="H11" s="261"/>
      <c r="I11" s="261"/>
      <c r="J11" s="387"/>
      <c r="K11" s="262">
        <v>0</v>
      </c>
      <c r="L11" s="263">
        <v>0</v>
      </c>
      <c r="M11" s="263">
        <v>0</v>
      </c>
      <c r="N11" s="263">
        <v>0</v>
      </c>
      <c r="O11" s="263">
        <v>0</v>
      </c>
      <c r="P11" s="263">
        <v>0</v>
      </c>
      <c r="Q11" s="263">
        <v>0</v>
      </c>
      <c r="R11" s="296">
        <f t="shared" si="0"/>
        <v>0</v>
      </c>
      <c r="S11" s="297">
        <f t="shared" si="1"/>
        <v>0</v>
      </c>
    </row>
    <row r="12" spans="2:19" ht="23.25" customHeight="1" x14ac:dyDescent="0.35">
      <c r="B12" s="345"/>
      <c r="C12" s="423" t="s">
        <v>122</v>
      </c>
      <c r="D12" s="261">
        <v>11</v>
      </c>
      <c r="E12" s="261">
        <v>0</v>
      </c>
      <c r="F12" s="261">
        <v>0</v>
      </c>
      <c r="G12" s="261"/>
      <c r="H12" s="261"/>
      <c r="I12" s="261"/>
      <c r="J12" s="387"/>
      <c r="K12" s="262">
        <v>0</v>
      </c>
      <c r="L12" s="263">
        <v>0</v>
      </c>
      <c r="M12" s="263">
        <v>0</v>
      </c>
      <c r="N12" s="263">
        <v>0</v>
      </c>
      <c r="O12" s="263">
        <v>0</v>
      </c>
      <c r="P12" s="263">
        <v>0</v>
      </c>
      <c r="Q12" s="263">
        <v>0</v>
      </c>
      <c r="R12" s="296">
        <f t="shared" si="0"/>
        <v>11</v>
      </c>
      <c r="S12" s="297">
        <f t="shared" si="1"/>
        <v>0</v>
      </c>
    </row>
    <row r="13" spans="2:19" ht="23.25" customHeight="1" x14ac:dyDescent="0.35">
      <c r="B13" s="345"/>
      <c r="C13" s="74" t="s">
        <v>82</v>
      </c>
      <c r="D13" s="261">
        <v>0</v>
      </c>
      <c r="E13" s="261">
        <v>0</v>
      </c>
      <c r="F13" s="261">
        <v>0</v>
      </c>
      <c r="G13" s="261"/>
      <c r="H13" s="261"/>
      <c r="I13" s="261"/>
      <c r="J13" s="387"/>
      <c r="K13" s="262">
        <v>0</v>
      </c>
      <c r="L13" s="263">
        <v>0</v>
      </c>
      <c r="M13" s="263">
        <v>0</v>
      </c>
      <c r="N13" s="263">
        <v>0</v>
      </c>
      <c r="O13" s="263">
        <v>0</v>
      </c>
      <c r="P13" s="263">
        <v>0</v>
      </c>
      <c r="Q13" s="263">
        <v>0</v>
      </c>
      <c r="R13" s="296">
        <f t="shared" si="0"/>
        <v>0</v>
      </c>
      <c r="S13" s="297">
        <f t="shared" si="1"/>
        <v>0</v>
      </c>
    </row>
    <row r="14" spans="2:19" ht="23.25" customHeight="1" x14ac:dyDescent="0.35">
      <c r="B14" s="345"/>
      <c r="C14" s="74" t="s">
        <v>83</v>
      </c>
      <c r="D14" s="261">
        <v>0</v>
      </c>
      <c r="E14" s="261">
        <v>0</v>
      </c>
      <c r="F14" s="261">
        <v>0</v>
      </c>
      <c r="G14" s="261"/>
      <c r="H14" s="261"/>
      <c r="I14" s="261"/>
      <c r="J14" s="387"/>
      <c r="K14" s="262">
        <v>0</v>
      </c>
      <c r="L14" s="263">
        <v>0</v>
      </c>
      <c r="M14" s="263">
        <v>0</v>
      </c>
      <c r="N14" s="263">
        <v>0</v>
      </c>
      <c r="O14" s="263">
        <v>0</v>
      </c>
      <c r="P14" s="263">
        <v>0</v>
      </c>
      <c r="Q14" s="263">
        <v>0</v>
      </c>
      <c r="R14" s="296">
        <f t="shared" si="0"/>
        <v>0</v>
      </c>
      <c r="S14" s="297">
        <f t="shared" si="1"/>
        <v>0</v>
      </c>
    </row>
    <row r="15" spans="2:19" ht="23.25" customHeight="1" x14ac:dyDescent="0.35">
      <c r="B15" s="345"/>
      <c r="C15" s="423" t="s">
        <v>106</v>
      </c>
      <c r="D15" s="273">
        <v>0</v>
      </c>
      <c r="E15" s="273">
        <v>0</v>
      </c>
      <c r="F15" s="273">
        <v>0</v>
      </c>
      <c r="G15" s="273"/>
      <c r="H15" s="273"/>
      <c r="I15" s="273"/>
      <c r="J15" s="390"/>
      <c r="K15" s="276">
        <v>0</v>
      </c>
      <c r="L15" s="277">
        <v>0</v>
      </c>
      <c r="M15" s="277">
        <v>0</v>
      </c>
      <c r="N15" s="277">
        <v>0</v>
      </c>
      <c r="O15" s="277">
        <v>0</v>
      </c>
      <c r="P15" s="277">
        <v>0</v>
      </c>
      <c r="Q15" s="277">
        <v>0</v>
      </c>
      <c r="R15" s="296">
        <f t="shared" ref="R15" si="2">SUM(D15:J15)</f>
        <v>0</v>
      </c>
      <c r="S15" s="297">
        <f t="shared" ref="S15" si="3">SUM(K15:Q15)</f>
        <v>0</v>
      </c>
    </row>
    <row r="16" spans="2:19" ht="23.25" customHeight="1" thickBot="1" x14ac:dyDescent="0.4">
      <c r="B16" s="404"/>
      <c r="C16" s="405" t="s">
        <v>120</v>
      </c>
      <c r="D16" s="388">
        <v>0</v>
      </c>
      <c r="E16" s="388">
        <v>0</v>
      </c>
      <c r="F16" s="388">
        <v>36</v>
      </c>
      <c r="G16" s="388"/>
      <c r="H16" s="388"/>
      <c r="I16" s="388"/>
      <c r="J16" s="389"/>
      <c r="K16" s="265">
        <v>0</v>
      </c>
      <c r="L16" s="266">
        <v>0</v>
      </c>
      <c r="M16" s="266">
        <v>0</v>
      </c>
      <c r="N16" s="266">
        <v>0</v>
      </c>
      <c r="O16" s="266">
        <v>0</v>
      </c>
      <c r="P16" s="266">
        <v>0</v>
      </c>
      <c r="Q16" s="266">
        <v>0</v>
      </c>
      <c r="R16" s="302">
        <f t="shared" si="0"/>
        <v>36</v>
      </c>
      <c r="S16" s="303">
        <f t="shared" si="1"/>
        <v>0</v>
      </c>
    </row>
    <row r="17" spans="2:19" ht="23.25" customHeight="1" thickTop="1" x14ac:dyDescent="0.35">
      <c r="B17" s="345" t="s">
        <v>33</v>
      </c>
      <c r="C17" s="117" t="s">
        <v>70</v>
      </c>
      <c r="D17" s="391">
        <v>9</v>
      </c>
      <c r="E17" s="391">
        <v>7</v>
      </c>
      <c r="F17" s="391">
        <v>6</v>
      </c>
      <c r="G17" s="391"/>
      <c r="H17" s="391"/>
      <c r="I17" s="391"/>
      <c r="J17" s="392"/>
      <c r="K17" s="279">
        <v>0</v>
      </c>
      <c r="L17" s="280">
        <v>0</v>
      </c>
      <c r="M17" s="280">
        <v>0</v>
      </c>
      <c r="N17" s="280">
        <v>0</v>
      </c>
      <c r="O17" s="280">
        <v>0</v>
      </c>
      <c r="P17" s="280">
        <v>0</v>
      </c>
      <c r="Q17" s="280">
        <v>0</v>
      </c>
      <c r="R17" s="268">
        <f t="shared" si="0"/>
        <v>22</v>
      </c>
      <c r="S17" s="269">
        <f t="shared" si="1"/>
        <v>0</v>
      </c>
    </row>
    <row r="18" spans="2:19" ht="23.25" customHeight="1" x14ac:dyDescent="0.35">
      <c r="B18" s="345"/>
      <c r="C18" s="86" t="s">
        <v>71</v>
      </c>
      <c r="D18" s="261">
        <v>1</v>
      </c>
      <c r="E18" s="261">
        <v>0</v>
      </c>
      <c r="F18" s="261">
        <v>1</v>
      </c>
      <c r="G18" s="261"/>
      <c r="H18" s="261"/>
      <c r="I18" s="261"/>
      <c r="J18" s="387"/>
      <c r="K18" s="262">
        <v>0</v>
      </c>
      <c r="L18" s="263">
        <v>0</v>
      </c>
      <c r="M18" s="263">
        <v>0</v>
      </c>
      <c r="N18" s="263">
        <v>0</v>
      </c>
      <c r="O18" s="263">
        <v>0</v>
      </c>
      <c r="P18" s="263">
        <v>0</v>
      </c>
      <c r="Q18" s="263">
        <v>0</v>
      </c>
      <c r="R18" s="296">
        <f t="shared" si="0"/>
        <v>2</v>
      </c>
      <c r="S18" s="297">
        <f t="shared" si="1"/>
        <v>0</v>
      </c>
    </row>
    <row r="19" spans="2:19" ht="23.25" customHeight="1" x14ac:dyDescent="0.35">
      <c r="B19" s="345"/>
      <c r="C19" s="86" t="s">
        <v>75</v>
      </c>
      <c r="D19" s="261">
        <v>1</v>
      </c>
      <c r="E19" s="261">
        <v>2</v>
      </c>
      <c r="F19" s="261">
        <v>3</v>
      </c>
      <c r="G19" s="261"/>
      <c r="H19" s="261"/>
      <c r="I19" s="261"/>
      <c r="J19" s="387"/>
      <c r="K19" s="262">
        <v>0</v>
      </c>
      <c r="L19" s="263">
        <v>0</v>
      </c>
      <c r="M19" s="263">
        <v>0</v>
      </c>
      <c r="N19" s="263">
        <v>0</v>
      </c>
      <c r="O19" s="263">
        <v>0</v>
      </c>
      <c r="P19" s="263">
        <v>0</v>
      </c>
      <c r="Q19" s="263">
        <v>0</v>
      </c>
      <c r="R19" s="296">
        <f t="shared" si="0"/>
        <v>6</v>
      </c>
      <c r="S19" s="297">
        <f t="shared" si="1"/>
        <v>0</v>
      </c>
    </row>
    <row r="20" spans="2:19" ht="23.25" customHeight="1" thickBot="1" x14ac:dyDescent="0.4">
      <c r="B20" s="345"/>
      <c r="C20" s="86" t="s">
        <v>72</v>
      </c>
      <c r="D20" s="273">
        <v>0</v>
      </c>
      <c r="E20" s="273">
        <v>0</v>
      </c>
      <c r="F20" s="273">
        <v>1</v>
      </c>
      <c r="G20" s="273"/>
      <c r="H20" s="273"/>
      <c r="I20" s="273"/>
      <c r="J20" s="390"/>
      <c r="K20" s="276">
        <v>0</v>
      </c>
      <c r="L20" s="277">
        <v>0</v>
      </c>
      <c r="M20" s="277">
        <v>0</v>
      </c>
      <c r="N20" s="277">
        <v>0</v>
      </c>
      <c r="O20" s="277">
        <v>0</v>
      </c>
      <c r="P20" s="277">
        <v>0</v>
      </c>
      <c r="Q20" s="277">
        <v>0</v>
      </c>
      <c r="R20" s="298">
        <f t="shared" si="0"/>
        <v>1</v>
      </c>
      <c r="S20" s="299">
        <f t="shared" si="1"/>
        <v>0</v>
      </c>
    </row>
    <row r="21" spans="2:19" ht="23.25" customHeight="1" thickTop="1" x14ac:dyDescent="0.35">
      <c r="B21" s="349" t="s">
        <v>39</v>
      </c>
      <c r="C21" s="234" t="s">
        <v>69</v>
      </c>
      <c r="D21" s="406">
        <v>0</v>
      </c>
      <c r="E21" s="406">
        <v>0</v>
      </c>
      <c r="F21" s="406">
        <v>0</v>
      </c>
      <c r="G21" s="406"/>
      <c r="H21" s="406"/>
      <c r="I21" s="406"/>
      <c r="J21" s="407"/>
      <c r="K21" s="282">
        <v>0</v>
      </c>
      <c r="L21" s="235">
        <v>0</v>
      </c>
      <c r="M21" s="235">
        <v>0</v>
      </c>
      <c r="N21" s="235">
        <v>0</v>
      </c>
      <c r="O21" s="235">
        <v>0</v>
      </c>
      <c r="P21" s="235">
        <v>0</v>
      </c>
      <c r="Q21" s="254">
        <v>0</v>
      </c>
      <c r="R21" s="300">
        <f t="shared" si="0"/>
        <v>0</v>
      </c>
      <c r="S21" s="301">
        <f t="shared" si="1"/>
        <v>0</v>
      </c>
    </row>
    <row r="22" spans="2:19" ht="23.25" customHeight="1" x14ac:dyDescent="0.35">
      <c r="B22" s="350"/>
      <c r="C22" s="236" t="s">
        <v>76</v>
      </c>
      <c r="D22" s="261">
        <v>0</v>
      </c>
      <c r="E22" s="261">
        <v>0</v>
      </c>
      <c r="F22" s="261">
        <v>0</v>
      </c>
      <c r="G22" s="261"/>
      <c r="H22" s="261"/>
      <c r="I22" s="261"/>
      <c r="J22" s="387"/>
      <c r="K22" s="262">
        <v>0</v>
      </c>
      <c r="L22" s="202">
        <v>0</v>
      </c>
      <c r="M22" s="202">
        <v>0</v>
      </c>
      <c r="N22" s="202">
        <v>0</v>
      </c>
      <c r="O22" s="202">
        <v>0</v>
      </c>
      <c r="P22" s="202">
        <v>0</v>
      </c>
      <c r="Q22" s="255">
        <v>0</v>
      </c>
      <c r="R22" s="296">
        <f t="shared" si="0"/>
        <v>0</v>
      </c>
      <c r="S22" s="297">
        <f t="shared" si="1"/>
        <v>0</v>
      </c>
    </row>
    <row r="23" spans="2:19" ht="23.25" customHeight="1" x14ac:dyDescent="0.35">
      <c r="B23" s="350"/>
      <c r="C23" s="425" t="s">
        <v>117</v>
      </c>
      <c r="D23" s="261">
        <v>0</v>
      </c>
      <c r="E23" s="261">
        <v>0</v>
      </c>
      <c r="F23" s="261">
        <v>0</v>
      </c>
      <c r="G23" s="261"/>
      <c r="H23" s="261"/>
      <c r="I23" s="261"/>
      <c r="J23" s="387"/>
      <c r="K23" s="262">
        <v>0</v>
      </c>
      <c r="L23" s="202">
        <v>0</v>
      </c>
      <c r="M23" s="202">
        <v>0</v>
      </c>
      <c r="N23" s="202">
        <v>0</v>
      </c>
      <c r="O23" s="202">
        <v>0</v>
      </c>
      <c r="P23" s="202">
        <v>0</v>
      </c>
      <c r="Q23" s="255">
        <v>0</v>
      </c>
      <c r="R23" s="296">
        <f t="shared" si="0"/>
        <v>0</v>
      </c>
      <c r="S23" s="297">
        <f t="shared" si="1"/>
        <v>0</v>
      </c>
    </row>
    <row r="24" spans="2:19" ht="23.25" customHeight="1" x14ac:dyDescent="0.35">
      <c r="B24" s="350"/>
      <c r="C24" s="242" t="s">
        <v>97</v>
      </c>
      <c r="D24" s="261">
        <v>1</v>
      </c>
      <c r="E24" s="261">
        <v>5</v>
      </c>
      <c r="F24" s="261">
        <v>1</v>
      </c>
      <c r="G24" s="261"/>
      <c r="H24" s="261"/>
      <c r="I24" s="261"/>
      <c r="J24" s="387"/>
      <c r="K24" s="262">
        <v>0</v>
      </c>
      <c r="L24" s="202">
        <v>0</v>
      </c>
      <c r="M24" s="202">
        <v>0</v>
      </c>
      <c r="N24" s="202">
        <v>0</v>
      </c>
      <c r="O24" s="202">
        <v>0</v>
      </c>
      <c r="P24" s="202">
        <v>0</v>
      </c>
      <c r="Q24" s="255">
        <v>0</v>
      </c>
      <c r="R24" s="296">
        <f t="shared" si="0"/>
        <v>7</v>
      </c>
      <c r="S24" s="297">
        <f t="shared" si="1"/>
        <v>0</v>
      </c>
    </row>
    <row r="25" spans="2:19" ht="23.25" customHeight="1" x14ac:dyDescent="0.35">
      <c r="B25" s="350"/>
      <c r="C25" s="242" t="s">
        <v>101</v>
      </c>
      <c r="D25" s="261">
        <v>0</v>
      </c>
      <c r="E25" s="261">
        <v>0</v>
      </c>
      <c r="F25" s="261">
        <v>0</v>
      </c>
      <c r="G25" s="261"/>
      <c r="H25" s="261"/>
      <c r="I25" s="261"/>
      <c r="J25" s="387"/>
      <c r="K25" s="262">
        <v>0</v>
      </c>
      <c r="L25" s="202">
        <v>0</v>
      </c>
      <c r="M25" s="202">
        <v>0</v>
      </c>
      <c r="N25" s="202">
        <v>0</v>
      </c>
      <c r="O25" s="202">
        <v>0</v>
      </c>
      <c r="P25" s="202">
        <v>0</v>
      </c>
      <c r="Q25" s="255">
        <v>0</v>
      </c>
      <c r="R25" s="296">
        <f t="shared" si="0"/>
        <v>0</v>
      </c>
      <c r="S25" s="297">
        <f t="shared" si="1"/>
        <v>0</v>
      </c>
    </row>
    <row r="26" spans="2:19" ht="23.25" customHeight="1" thickBot="1" x14ac:dyDescent="0.4">
      <c r="B26" s="350"/>
      <c r="C26" s="408" t="s">
        <v>107</v>
      </c>
      <c r="D26" s="388">
        <v>1</v>
      </c>
      <c r="E26" s="388">
        <v>0</v>
      </c>
      <c r="F26" s="388">
        <v>1</v>
      </c>
      <c r="G26" s="388"/>
      <c r="H26" s="388"/>
      <c r="I26" s="388"/>
      <c r="J26" s="389"/>
      <c r="K26" s="265">
        <v>0</v>
      </c>
      <c r="L26" s="237">
        <v>0</v>
      </c>
      <c r="M26" s="237">
        <v>0</v>
      </c>
      <c r="N26" s="237">
        <v>0</v>
      </c>
      <c r="O26" s="237">
        <v>0</v>
      </c>
      <c r="P26" s="237">
        <v>0</v>
      </c>
      <c r="Q26" s="256">
        <v>0</v>
      </c>
      <c r="R26" s="302">
        <f t="shared" si="0"/>
        <v>2</v>
      </c>
      <c r="S26" s="303">
        <f t="shared" si="1"/>
        <v>0</v>
      </c>
    </row>
    <row r="27" spans="2:19" ht="19" customHeight="1" thickTop="1" x14ac:dyDescent="0.35">
      <c r="B27" s="399" t="s">
        <v>53</v>
      </c>
      <c r="C27" s="400" t="s">
        <v>66</v>
      </c>
      <c r="D27" s="395">
        <v>18</v>
      </c>
      <c r="E27" s="395">
        <v>9</v>
      </c>
      <c r="F27" s="395">
        <v>5</v>
      </c>
      <c r="G27" s="395"/>
      <c r="H27" s="395"/>
      <c r="I27" s="395"/>
      <c r="J27" s="396"/>
      <c r="K27" s="279">
        <v>0</v>
      </c>
      <c r="L27" s="280">
        <v>0</v>
      </c>
      <c r="M27" s="280">
        <v>0</v>
      </c>
      <c r="N27" s="280">
        <v>0</v>
      </c>
      <c r="O27" s="280">
        <v>0</v>
      </c>
      <c r="P27" s="280">
        <v>0</v>
      </c>
      <c r="Q27" s="280">
        <v>0</v>
      </c>
      <c r="R27" s="268">
        <f t="shared" si="0"/>
        <v>32</v>
      </c>
      <c r="S27" s="269">
        <f t="shared" si="1"/>
        <v>0</v>
      </c>
    </row>
    <row r="28" spans="2:19" ht="19" customHeight="1" x14ac:dyDescent="0.35">
      <c r="B28" s="351"/>
      <c r="C28" s="87" t="s">
        <v>78</v>
      </c>
      <c r="D28" s="261">
        <v>1</v>
      </c>
      <c r="E28" s="261">
        <v>1</v>
      </c>
      <c r="F28" s="261">
        <v>2</v>
      </c>
      <c r="G28" s="261"/>
      <c r="H28" s="261"/>
      <c r="I28" s="261"/>
      <c r="J28" s="387"/>
      <c r="K28" s="262">
        <v>0</v>
      </c>
      <c r="L28" s="263">
        <v>0</v>
      </c>
      <c r="M28" s="263">
        <v>0</v>
      </c>
      <c r="N28" s="263">
        <v>0</v>
      </c>
      <c r="O28" s="263">
        <v>0</v>
      </c>
      <c r="P28" s="263">
        <v>0</v>
      </c>
      <c r="Q28" s="263">
        <v>0</v>
      </c>
      <c r="R28" s="296">
        <f t="shared" si="0"/>
        <v>4</v>
      </c>
      <c r="S28" s="297">
        <f t="shared" si="1"/>
        <v>0</v>
      </c>
    </row>
    <row r="29" spans="2:19" ht="19" customHeight="1" x14ac:dyDescent="0.35">
      <c r="B29" s="351"/>
      <c r="C29" s="426" t="s">
        <v>116</v>
      </c>
      <c r="D29" s="261">
        <v>0</v>
      </c>
      <c r="E29" s="261">
        <v>0</v>
      </c>
      <c r="F29" s="261">
        <v>0</v>
      </c>
      <c r="G29" s="261"/>
      <c r="H29" s="261"/>
      <c r="I29" s="261"/>
      <c r="J29" s="387"/>
      <c r="K29" s="262">
        <v>0</v>
      </c>
      <c r="L29" s="263">
        <v>0</v>
      </c>
      <c r="M29" s="263">
        <v>0</v>
      </c>
      <c r="N29" s="263">
        <v>0</v>
      </c>
      <c r="O29" s="263">
        <v>0</v>
      </c>
      <c r="P29" s="263">
        <v>0</v>
      </c>
      <c r="Q29" s="263">
        <v>0</v>
      </c>
      <c r="R29" s="296">
        <f t="shared" si="0"/>
        <v>0</v>
      </c>
      <c r="S29" s="297">
        <f t="shared" si="1"/>
        <v>0</v>
      </c>
    </row>
    <row r="30" spans="2:19" ht="19" customHeight="1" x14ac:dyDescent="0.35">
      <c r="B30" s="351"/>
      <c r="C30" s="87" t="s">
        <v>79</v>
      </c>
      <c r="D30" s="261">
        <v>1</v>
      </c>
      <c r="E30" s="261">
        <v>0</v>
      </c>
      <c r="F30" s="261">
        <v>3</v>
      </c>
      <c r="G30" s="261"/>
      <c r="H30" s="261"/>
      <c r="I30" s="261"/>
      <c r="J30" s="387"/>
      <c r="K30" s="262">
        <v>0</v>
      </c>
      <c r="L30" s="263">
        <v>0</v>
      </c>
      <c r="M30" s="263">
        <v>0</v>
      </c>
      <c r="N30" s="263">
        <v>0</v>
      </c>
      <c r="O30" s="263">
        <v>0</v>
      </c>
      <c r="P30" s="263">
        <v>0</v>
      </c>
      <c r="Q30" s="263">
        <v>0</v>
      </c>
      <c r="R30" s="296">
        <f t="shared" si="0"/>
        <v>4</v>
      </c>
      <c r="S30" s="297">
        <f t="shared" si="1"/>
        <v>0</v>
      </c>
    </row>
    <row r="31" spans="2:19" ht="19" customHeight="1" x14ac:dyDescent="0.35">
      <c r="B31" s="351"/>
      <c r="C31" s="287" t="s">
        <v>98</v>
      </c>
      <c r="D31" s="261">
        <v>2</v>
      </c>
      <c r="E31" s="261">
        <v>1</v>
      </c>
      <c r="F31" s="261">
        <v>0</v>
      </c>
      <c r="G31" s="261"/>
      <c r="H31" s="261"/>
      <c r="I31" s="261"/>
      <c r="J31" s="387"/>
      <c r="K31" s="262">
        <v>0</v>
      </c>
      <c r="L31" s="263">
        <v>0</v>
      </c>
      <c r="M31" s="263">
        <v>0</v>
      </c>
      <c r="N31" s="263">
        <v>0</v>
      </c>
      <c r="O31" s="263">
        <v>0</v>
      </c>
      <c r="P31" s="263">
        <v>0</v>
      </c>
      <c r="Q31" s="263">
        <v>0</v>
      </c>
      <c r="R31" s="296">
        <f t="shared" si="0"/>
        <v>3</v>
      </c>
      <c r="S31" s="297">
        <f t="shared" si="1"/>
        <v>0</v>
      </c>
    </row>
    <row r="32" spans="2:19" ht="19" customHeight="1" thickBot="1" x14ac:dyDescent="0.4">
      <c r="B32" s="401"/>
      <c r="C32" s="402" t="s">
        <v>109</v>
      </c>
      <c r="D32" s="388">
        <v>3</v>
      </c>
      <c r="E32" s="388">
        <v>5</v>
      </c>
      <c r="F32" s="388">
        <v>3</v>
      </c>
      <c r="G32" s="388"/>
      <c r="H32" s="388"/>
      <c r="I32" s="388"/>
      <c r="J32" s="389"/>
      <c r="K32" s="276">
        <v>0</v>
      </c>
      <c r="L32" s="277">
        <v>0</v>
      </c>
      <c r="M32" s="277">
        <v>0</v>
      </c>
      <c r="N32" s="277">
        <v>0</v>
      </c>
      <c r="O32" s="277">
        <v>0</v>
      </c>
      <c r="P32" s="277">
        <v>0</v>
      </c>
      <c r="Q32" s="278">
        <v>0</v>
      </c>
      <c r="R32" s="298">
        <f t="shared" si="0"/>
        <v>11</v>
      </c>
      <c r="S32" s="299">
        <f t="shared" si="1"/>
        <v>0</v>
      </c>
    </row>
    <row r="33" spans="1:19" ht="19" customHeight="1" thickTop="1" x14ac:dyDescent="0.35">
      <c r="B33" s="351" t="s">
        <v>23</v>
      </c>
      <c r="C33" s="285" t="s">
        <v>81</v>
      </c>
      <c r="D33" s="391">
        <v>0</v>
      </c>
      <c r="E33" s="391">
        <v>1</v>
      </c>
      <c r="F33" s="391">
        <v>0</v>
      </c>
      <c r="G33" s="391"/>
      <c r="H33" s="391"/>
      <c r="I33" s="391"/>
      <c r="J33" s="392"/>
      <c r="K33" s="282">
        <v>0</v>
      </c>
      <c r="L33" s="283">
        <v>0</v>
      </c>
      <c r="M33" s="283">
        <v>0</v>
      </c>
      <c r="N33" s="283">
        <v>0</v>
      </c>
      <c r="O33" s="283">
        <v>0</v>
      </c>
      <c r="P33" s="283">
        <v>0</v>
      </c>
      <c r="Q33" s="284">
        <v>0</v>
      </c>
      <c r="R33" s="300">
        <f t="shared" si="0"/>
        <v>1</v>
      </c>
      <c r="S33" s="301">
        <f t="shared" si="1"/>
        <v>0</v>
      </c>
    </row>
    <row r="34" spans="1:19" ht="19" customHeight="1" x14ac:dyDescent="0.35">
      <c r="B34" s="351"/>
      <c r="C34" s="140" t="s">
        <v>91</v>
      </c>
      <c r="D34" s="261">
        <v>0</v>
      </c>
      <c r="E34" s="261">
        <v>2</v>
      </c>
      <c r="F34" s="261">
        <v>0</v>
      </c>
      <c r="G34" s="261"/>
      <c r="H34" s="261"/>
      <c r="I34" s="261"/>
      <c r="J34" s="387"/>
      <c r="K34" s="262">
        <v>0</v>
      </c>
      <c r="L34" s="263">
        <v>0</v>
      </c>
      <c r="M34" s="263">
        <v>0</v>
      </c>
      <c r="N34" s="263">
        <v>0</v>
      </c>
      <c r="O34" s="263">
        <v>0</v>
      </c>
      <c r="P34" s="263">
        <v>0</v>
      </c>
      <c r="Q34" s="264">
        <v>0</v>
      </c>
      <c r="R34" s="296">
        <f t="shared" si="0"/>
        <v>2</v>
      </c>
      <c r="S34" s="297">
        <f t="shared" si="1"/>
        <v>0</v>
      </c>
    </row>
    <row r="35" spans="1:19" ht="19" customHeight="1" x14ac:dyDescent="0.35">
      <c r="B35" s="351"/>
      <c r="C35" s="286" t="s">
        <v>108</v>
      </c>
      <c r="D35" s="261">
        <v>0</v>
      </c>
      <c r="E35" s="261">
        <v>0</v>
      </c>
      <c r="F35" s="261">
        <v>1</v>
      </c>
      <c r="G35" s="261"/>
      <c r="H35" s="261"/>
      <c r="I35" s="261"/>
      <c r="J35" s="387"/>
      <c r="K35" s="262">
        <v>0</v>
      </c>
      <c r="L35" s="263">
        <v>0</v>
      </c>
      <c r="M35" s="263">
        <v>0</v>
      </c>
      <c r="N35" s="263">
        <v>0</v>
      </c>
      <c r="O35" s="263">
        <v>0</v>
      </c>
      <c r="P35" s="263">
        <v>0</v>
      </c>
      <c r="Q35" s="264">
        <v>0</v>
      </c>
      <c r="R35" s="296">
        <f t="shared" si="0"/>
        <v>1</v>
      </c>
      <c r="S35" s="297">
        <f t="shared" si="1"/>
        <v>0</v>
      </c>
    </row>
    <row r="36" spans="1:19" ht="19" customHeight="1" x14ac:dyDescent="0.35">
      <c r="B36" s="351"/>
      <c r="C36" s="286" t="s">
        <v>114</v>
      </c>
      <c r="D36" s="261">
        <v>0</v>
      </c>
      <c r="E36" s="261">
        <v>0</v>
      </c>
      <c r="F36" s="261">
        <v>0</v>
      </c>
      <c r="G36" s="261"/>
      <c r="H36" s="261"/>
      <c r="I36" s="261"/>
      <c r="J36" s="387"/>
      <c r="K36" s="262">
        <v>0</v>
      </c>
      <c r="L36" s="263">
        <v>0</v>
      </c>
      <c r="M36" s="263">
        <v>0</v>
      </c>
      <c r="N36" s="263">
        <v>0</v>
      </c>
      <c r="O36" s="263">
        <v>0</v>
      </c>
      <c r="P36" s="263">
        <v>0</v>
      </c>
      <c r="Q36" s="264">
        <v>0</v>
      </c>
      <c r="R36" s="296">
        <f t="shared" si="0"/>
        <v>0</v>
      </c>
      <c r="S36" s="297">
        <f t="shared" si="1"/>
        <v>0</v>
      </c>
    </row>
    <row r="37" spans="1:19" ht="19" customHeight="1" x14ac:dyDescent="0.35">
      <c r="B37" s="351"/>
      <c r="C37" s="286" t="s">
        <v>119</v>
      </c>
      <c r="D37" s="261">
        <v>0</v>
      </c>
      <c r="E37" s="261">
        <v>0</v>
      </c>
      <c r="F37" s="261">
        <v>0</v>
      </c>
      <c r="G37" s="261"/>
      <c r="H37" s="261"/>
      <c r="I37" s="261"/>
      <c r="J37" s="387"/>
      <c r="K37" s="276">
        <v>0</v>
      </c>
      <c r="L37" s="276">
        <v>0</v>
      </c>
      <c r="M37" s="276">
        <v>0</v>
      </c>
      <c r="N37" s="276">
        <v>0</v>
      </c>
      <c r="O37" s="276">
        <v>0</v>
      </c>
      <c r="P37" s="276">
        <v>0</v>
      </c>
      <c r="Q37" s="276">
        <v>0</v>
      </c>
      <c r="R37" s="296">
        <f t="shared" si="0"/>
        <v>0</v>
      </c>
      <c r="S37" s="297">
        <f t="shared" si="1"/>
        <v>0</v>
      </c>
    </row>
    <row r="38" spans="1:19" ht="19" customHeight="1" thickBot="1" x14ac:dyDescent="0.4">
      <c r="B38" s="351"/>
      <c r="C38" s="424" t="s">
        <v>100</v>
      </c>
      <c r="D38" s="273">
        <v>0</v>
      </c>
      <c r="E38" s="273">
        <v>0</v>
      </c>
      <c r="F38" s="273">
        <v>0</v>
      </c>
      <c r="G38" s="273"/>
      <c r="H38" s="273"/>
      <c r="I38" s="273"/>
      <c r="J38" s="390"/>
      <c r="K38" s="265">
        <v>0</v>
      </c>
      <c r="L38" s="266">
        <v>0</v>
      </c>
      <c r="M38" s="266">
        <v>0</v>
      </c>
      <c r="N38" s="266">
        <v>0</v>
      </c>
      <c r="O38" s="266">
        <v>0</v>
      </c>
      <c r="P38" s="266">
        <v>0</v>
      </c>
      <c r="Q38" s="267">
        <v>0</v>
      </c>
      <c r="R38" s="296">
        <f t="shared" si="0"/>
        <v>0</v>
      </c>
      <c r="S38" s="297">
        <f t="shared" si="1"/>
        <v>0</v>
      </c>
    </row>
    <row r="39" spans="1:19" ht="19" customHeight="1" thickTop="1" x14ac:dyDescent="0.35">
      <c r="B39" s="393" t="s">
        <v>29</v>
      </c>
      <c r="C39" s="394" t="s">
        <v>104</v>
      </c>
      <c r="D39" s="395">
        <v>5</v>
      </c>
      <c r="E39" s="395">
        <v>0</v>
      </c>
      <c r="F39" s="395">
        <v>1</v>
      </c>
      <c r="G39" s="395"/>
      <c r="H39" s="395"/>
      <c r="I39" s="395"/>
      <c r="J39" s="396"/>
      <c r="K39" s="279">
        <v>0</v>
      </c>
      <c r="L39" s="280">
        <v>0</v>
      </c>
      <c r="M39" s="280">
        <v>0</v>
      </c>
      <c r="N39" s="280">
        <v>0</v>
      </c>
      <c r="O39" s="280">
        <v>0</v>
      </c>
      <c r="P39" s="280">
        <v>0</v>
      </c>
      <c r="Q39" s="281">
        <v>0</v>
      </c>
      <c r="R39" s="296">
        <f t="shared" si="0"/>
        <v>6</v>
      </c>
      <c r="S39" s="297">
        <f t="shared" si="1"/>
        <v>0</v>
      </c>
    </row>
    <row r="40" spans="1:19" ht="19" customHeight="1" x14ac:dyDescent="0.35">
      <c r="B40" s="344"/>
      <c r="C40" s="140" t="s">
        <v>103</v>
      </c>
      <c r="D40" s="261">
        <v>0</v>
      </c>
      <c r="E40" s="261">
        <v>0</v>
      </c>
      <c r="F40" s="261">
        <v>0</v>
      </c>
      <c r="G40" s="261"/>
      <c r="H40" s="261"/>
      <c r="I40" s="261"/>
      <c r="J40" s="387"/>
      <c r="K40" s="262">
        <v>0</v>
      </c>
      <c r="L40" s="263">
        <v>0</v>
      </c>
      <c r="M40" s="263">
        <v>0</v>
      </c>
      <c r="N40" s="263">
        <v>0</v>
      </c>
      <c r="O40" s="263">
        <v>0</v>
      </c>
      <c r="P40" s="263">
        <v>0</v>
      </c>
      <c r="Q40" s="264">
        <v>0</v>
      </c>
      <c r="R40" s="296">
        <f t="shared" si="0"/>
        <v>0</v>
      </c>
      <c r="S40" s="297">
        <f t="shared" si="1"/>
        <v>0</v>
      </c>
    </row>
    <row r="41" spans="1:19" ht="19" customHeight="1" x14ac:dyDescent="0.35">
      <c r="B41" s="344"/>
      <c r="C41" s="294" t="s">
        <v>115</v>
      </c>
      <c r="D41" s="261">
        <v>0</v>
      </c>
      <c r="E41" s="261">
        <v>0</v>
      </c>
      <c r="F41" s="261">
        <v>0</v>
      </c>
      <c r="G41" s="261"/>
      <c r="H41" s="261"/>
      <c r="I41" s="261"/>
      <c r="J41" s="387"/>
      <c r="K41" s="262">
        <v>0</v>
      </c>
      <c r="L41" s="263">
        <v>0</v>
      </c>
      <c r="M41" s="263">
        <v>0</v>
      </c>
      <c r="N41" s="263">
        <v>0</v>
      </c>
      <c r="O41" s="263">
        <v>0</v>
      </c>
      <c r="P41" s="263">
        <v>0</v>
      </c>
      <c r="Q41" s="264">
        <v>0</v>
      </c>
      <c r="R41" s="296">
        <f t="shared" si="0"/>
        <v>0</v>
      </c>
      <c r="S41" s="297">
        <f t="shared" si="1"/>
        <v>0</v>
      </c>
    </row>
    <row r="42" spans="1:19" ht="19" customHeight="1" thickBot="1" x14ac:dyDescent="0.4">
      <c r="B42" s="397"/>
      <c r="C42" s="398" t="s">
        <v>105</v>
      </c>
      <c r="D42" s="388">
        <v>0</v>
      </c>
      <c r="E42" s="388">
        <v>0</v>
      </c>
      <c r="F42" s="388">
        <v>0</v>
      </c>
      <c r="G42" s="388"/>
      <c r="H42" s="388"/>
      <c r="I42" s="388"/>
      <c r="J42" s="389"/>
      <c r="K42" s="265">
        <v>0</v>
      </c>
      <c r="L42" s="266">
        <v>0</v>
      </c>
      <c r="M42" s="266">
        <v>0</v>
      </c>
      <c r="N42" s="266">
        <v>0</v>
      </c>
      <c r="O42" s="266">
        <v>0</v>
      </c>
      <c r="P42" s="266">
        <v>0</v>
      </c>
      <c r="Q42" s="267">
        <v>0</v>
      </c>
      <c r="R42" s="296">
        <f t="shared" si="0"/>
        <v>0</v>
      </c>
      <c r="S42" s="297">
        <f t="shared" si="1"/>
        <v>0</v>
      </c>
    </row>
    <row r="43" spans="1:19" ht="16.5" thickTop="1" thickBot="1" x14ac:dyDescent="0.4">
      <c r="C43" s="64" t="s">
        <v>11</v>
      </c>
      <c r="D43" s="65">
        <f t="shared" ref="D43:S43" si="4">SUM(D3:D42)</f>
        <v>56</v>
      </c>
      <c r="E43" s="65">
        <f t="shared" si="4"/>
        <v>35</v>
      </c>
      <c r="F43" s="65">
        <f t="shared" si="4"/>
        <v>72</v>
      </c>
      <c r="G43" s="65">
        <f t="shared" si="4"/>
        <v>0</v>
      </c>
      <c r="H43" s="65">
        <f t="shared" si="4"/>
        <v>0</v>
      </c>
      <c r="I43" s="65">
        <f t="shared" si="4"/>
        <v>0</v>
      </c>
      <c r="J43" s="66">
        <f t="shared" si="4"/>
        <v>0</v>
      </c>
      <c r="K43" s="66">
        <f t="shared" si="4"/>
        <v>0</v>
      </c>
      <c r="L43" s="65">
        <f t="shared" si="4"/>
        <v>0</v>
      </c>
      <c r="M43" s="65">
        <f t="shared" si="4"/>
        <v>0</v>
      </c>
      <c r="N43" s="65">
        <f t="shared" si="4"/>
        <v>0</v>
      </c>
      <c r="O43" s="65">
        <f t="shared" si="4"/>
        <v>0</v>
      </c>
      <c r="P43" s="65">
        <f t="shared" si="4"/>
        <v>0</v>
      </c>
      <c r="Q43" s="67">
        <f t="shared" si="4"/>
        <v>0</v>
      </c>
      <c r="R43" s="68">
        <f t="shared" si="4"/>
        <v>163</v>
      </c>
      <c r="S43" s="69">
        <f t="shared" si="4"/>
        <v>0</v>
      </c>
    </row>
    <row r="45" spans="1:19" ht="15.5" x14ac:dyDescent="0.35">
      <c r="A45" s="295"/>
      <c r="B45" s="11"/>
      <c r="C45" s="11"/>
      <c r="J45" s="13"/>
      <c r="K45" s="13"/>
      <c r="L45" s="13"/>
      <c r="M45" s="13"/>
      <c r="N45" s="13"/>
      <c r="O45" s="13"/>
      <c r="P45" s="13"/>
    </row>
  </sheetData>
  <mergeCells count="11">
    <mergeCell ref="S1:S2"/>
    <mergeCell ref="D1:J1"/>
    <mergeCell ref="K1:Q1"/>
    <mergeCell ref="B39:B42"/>
    <mergeCell ref="B17:B20"/>
    <mergeCell ref="R1:R2"/>
    <mergeCell ref="B6:B16"/>
    <mergeCell ref="B3:B5"/>
    <mergeCell ref="B21:B26"/>
    <mergeCell ref="B27:B32"/>
    <mergeCell ref="B33:B38"/>
  </mergeCells>
  <phoneticPr fontId="7" type="noConversion"/>
  <pageMargins left="0.7" right="0.7" top="0.75" bottom="0.75" header="0.3" footer="0.3"/>
  <pageSetup orientation="portrait" r:id="rId1"/>
  <ignoredErrors>
    <ignoredError sqref="S1:S2 K1:Q1 A46:C47 D47 F47:Q49 D46:Q46 S46:T50 R1:R2 C45:D45 I45:T45 A43:T44 F45:G45 G50:Q50 R16:S42 R3:S1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44"/>
  <sheetViews>
    <sheetView zoomScale="110" zoomScaleNormal="110" workbookViewId="0">
      <pane xSplit="2" ySplit="2" topLeftCell="C30" activePane="bottomRight" state="frozen"/>
      <selection pane="topRight" activeCell="C1" sqref="C1"/>
      <selection pane="bottomLeft" activeCell="A2" sqref="A2"/>
      <selection pane="bottomRight" activeCell="D11" sqref="D11"/>
    </sheetView>
  </sheetViews>
  <sheetFormatPr defaultRowHeight="14.5" x14ac:dyDescent="0.35"/>
  <cols>
    <col min="2" max="2" width="16" customWidth="1"/>
    <col min="3" max="3" width="13.81640625" customWidth="1"/>
    <col min="4" max="4" width="11" customWidth="1"/>
    <col min="5" max="5" width="11.81640625" customWidth="1"/>
    <col min="6" max="6" width="13.453125" customWidth="1"/>
    <col min="7" max="7" width="7" customWidth="1"/>
    <col min="8" max="8" width="11.453125" hidden="1" customWidth="1"/>
  </cols>
  <sheetData>
    <row r="1" spans="2:15" x14ac:dyDescent="0.35">
      <c r="B1" t="s">
        <v>46</v>
      </c>
    </row>
    <row r="2" spans="2:15" ht="47.25" customHeight="1" x14ac:dyDescent="0.35">
      <c r="B2" s="17" t="s">
        <v>28</v>
      </c>
      <c r="C2" s="18" t="s">
        <v>43</v>
      </c>
      <c r="D2" s="18" t="s">
        <v>44</v>
      </c>
      <c r="E2" s="19" t="s">
        <v>42</v>
      </c>
      <c r="F2" s="19" t="s">
        <v>26</v>
      </c>
      <c r="G2" s="20" t="s">
        <v>45</v>
      </c>
      <c r="H2" s="19" t="s">
        <v>27</v>
      </c>
      <c r="I2" s="39" t="s">
        <v>42</v>
      </c>
      <c r="J2" s="38" t="s">
        <v>43</v>
      </c>
    </row>
    <row r="3" spans="2:15" x14ac:dyDescent="0.35">
      <c r="B3" s="258" t="s">
        <v>21</v>
      </c>
      <c r="C3" s="15">
        <f>SUM('Sheet1 (3)'!K4:K6)</f>
        <v>306</v>
      </c>
      <c r="D3" s="15">
        <f>SUM('Sheet1 (3)'!M4:M6)</f>
        <v>1</v>
      </c>
      <c r="E3" s="15">
        <f>SUM('Sheet1 (3)'!F4:F6)</f>
        <v>3</v>
      </c>
      <c r="F3" s="15">
        <f>SUM('Sheet1 (3)'!D4:D6)</f>
        <v>3</v>
      </c>
      <c r="G3" s="15">
        <f>SUM('Sheet1 (3)'!H4:H6)</f>
        <v>0</v>
      </c>
      <c r="H3" s="46">
        <v>0</v>
      </c>
      <c r="I3" s="13">
        <f>Table2[[#This Row],[Casos 24h]]/$E$14</f>
        <v>4.1666666666666664E-2</v>
      </c>
      <c r="J3" s="13">
        <f t="shared" ref="J3:J14" si="0">C3/$C$14</f>
        <v>2.8241808952468851E-2</v>
      </c>
    </row>
    <row r="4" spans="2:15" x14ac:dyDescent="0.35">
      <c r="B4" s="258" t="s">
        <v>22</v>
      </c>
      <c r="C4" s="15">
        <f>SUM('Sheet1 (3)'!K7:K17)</f>
        <v>2145</v>
      </c>
      <c r="D4" s="15">
        <f>SUM('Sheet1 (3)'!M7:M17)</f>
        <v>7</v>
      </c>
      <c r="E4" s="15">
        <f>SUM('Sheet1 (3)'!F7:F17)</f>
        <v>41</v>
      </c>
      <c r="F4" s="15">
        <f>SUM('Sheet1 (3)'!D7:D17)</f>
        <v>15</v>
      </c>
      <c r="G4" s="15">
        <f>SUM('Sheet1 (3)'!H7:H17)</f>
        <v>1</v>
      </c>
      <c r="H4" s="15">
        <f>SUM('Sheet1 (3)'!N7:N11)</f>
        <v>8</v>
      </c>
      <c r="I4" s="13">
        <f>Table2[[#This Row],[Casos 24h]]/$E$14</f>
        <v>0.56944444444444442</v>
      </c>
      <c r="J4" s="13">
        <f t="shared" si="0"/>
        <v>0.19796954314720813</v>
      </c>
    </row>
    <row r="5" spans="2:15" x14ac:dyDescent="0.35">
      <c r="B5" s="258" t="s">
        <v>23</v>
      </c>
      <c r="C5" s="15">
        <f>SUM('Sheet1 (3)'!K34:K39)</f>
        <v>1166</v>
      </c>
      <c r="D5" s="15">
        <f>SUM('Sheet1 (3)'!M34:M39)</f>
        <v>1</v>
      </c>
      <c r="E5" s="15">
        <f>SUM('Sheet1 (3)'!F34:F39)</f>
        <v>1</v>
      </c>
      <c r="F5" s="15">
        <f>SUM('Sheet1 (3)'!D34:D39)</f>
        <v>1</v>
      </c>
      <c r="G5" s="15">
        <f>SUM('Sheet1 (3)'!H34:H39)</f>
        <v>0</v>
      </c>
      <c r="H5" s="15">
        <f>SUM('Sheet1 (3)'!N35:N40)</f>
        <v>3</v>
      </c>
      <c r="I5" s="13">
        <f>Table2[[#This Row],[Casos 24h]]/$E$14</f>
        <v>1.3888888888888888E-2</v>
      </c>
      <c r="J5" s="13">
        <f t="shared" si="0"/>
        <v>0.10761421319796954</v>
      </c>
    </row>
    <row r="6" spans="2:15" x14ac:dyDescent="0.35">
      <c r="B6" s="258" t="s">
        <v>29</v>
      </c>
      <c r="C6" s="15">
        <f>SUM('Sheet1 (3)'!K40:K43)</f>
        <v>84</v>
      </c>
      <c r="D6" s="15">
        <f>SUM('Sheet1 (3)'!M40:M43)</f>
        <v>3</v>
      </c>
      <c r="E6" s="15">
        <f>SUM('Sheet1 (3)'!F40:F43)</f>
        <v>1</v>
      </c>
      <c r="F6" s="15">
        <f>SUM('Sheet1 (3)'!D40:D43)</f>
        <v>1</v>
      </c>
      <c r="G6" s="15">
        <f>SUM('Sheet1 (3)'!H40:H43)</f>
        <v>0</v>
      </c>
      <c r="H6" s="15">
        <v>0</v>
      </c>
      <c r="I6" s="13">
        <f>Table2[[#This Row],[Casos 24h]]/$E$14</f>
        <v>1.3888888888888888E-2</v>
      </c>
      <c r="J6" s="13">
        <f t="shared" si="0"/>
        <v>7.7526534379326259E-3</v>
      </c>
    </row>
    <row r="7" spans="2:15" x14ac:dyDescent="0.35">
      <c r="B7" s="258" t="s">
        <v>24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3">
        <f>Table2[[#This Row],[Casos 24h]]/$E$14</f>
        <v>0</v>
      </c>
      <c r="J7" s="13">
        <f t="shared" si="0"/>
        <v>0</v>
      </c>
    </row>
    <row r="8" spans="2:15" x14ac:dyDescent="0.35">
      <c r="B8" s="258" t="s">
        <v>34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3">
        <f>Table2[[#This Row],[Casos 24h]]/$E$14</f>
        <v>0</v>
      </c>
      <c r="J8" s="13">
        <f t="shared" si="0"/>
        <v>0</v>
      </c>
    </row>
    <row r="9" spans="2:15" x14ac:dyDescent="0.35">
      <c r="B9" s="258" t="s">
        <v>33</v>
      </c>
      <c r="C9" s="15">
        <f>SUM('Sheet1 (3)'!K18:K21)</f>
        <v>1760</v>
      </c>
      <c r="D9" s="15">
        <f>SUM('Sheet1 (3)'!M18:M21)</f>
        <v>1</v>
      </c>
      <c r="E9" s="15">
        <f>SUM('Sheet1 (3)'!F18:F21)</f>
        <v>11</v>
      </c>
      <c r="F9" s="15">
        <f>SUM('Sheet1 (3)'!D18:D21)</f>
        <v>11</v>
      </c>
      <c r="G9" s="15">
        <f>SUM('Sheet1 (3)'!H18:H21)</f>
        <v>0</v>
      </c>
      <c r="H9" s="15">
        <f>SUM('Sheet1 (3)'!N18:N22)</f>
        <v>10</v>
      </c>
      <c r="I9" s="13">
        <f>Table2[[#This Row],[Casos 24h]]/$E$14</f>
        <v>0.15277777777777779</v>
      </c>
      <c r="J9" s="13">
        <f t="shared" si="0"/>
        <v>0.16243654822335024</v>
      </c>
      <c r="K9" s="13"/>
    </row>
    <row r="10" spans="2:15" x14ac:dyDescent="0.35">
      <c r="B10" s="258" t="s">
        <v>39</v>
      </c>
      <c r="C10" s="15">
        <f>SUM('Sheet1 (3)'!K22:K27)</f>
        <v>1943</v>
      </c>
      <c r="D10" s="15">
        <f>SUM('Sheet1 (3)'!M22:M27)</f>
        <v>1</v>
      </c>
      <c r="E10" s="15">
        <f>SUM('Sheet1 (3)'!F22:F27)</f>
        <v>2</v>
      </c>
      <c r="F10" s="15">
        <f>SUM('Sheet1 (3)'!D22:D27)</f>
        <v>2</v>
      </c>
      <c r="G10" s="15">
        <f>SUM('Sheet1 (3)'!H22:H23)</f>
        <v>0</v>
      </c>
      <c r="H10" s="15">
        <f>SUM('Sheet1 (3)'!N23:N24)</f>
        <v>0</v>
      </c>
      <c r="I10" s="13">
        <f>Table2[[#This Row],[Casos 24h]]/$E$14</f>
        <v>2.7777777777777776E-2</v>
      </c>
      <c r="J10" s="13">
        <f t="shared" si="0"/>
        <v>0.17932625749884634</v>
      </c>
    </row>
    <row r="11" spans="2:15" x14ac:dyDescent="0.35">
      <c r="B11" s="258" t="s">
        <v>53</v>
      </c>
      <c r="C11" s="15">
        <f>SUM('Sheet1 (3)'!K28:K33)</f>
        <v>3431</v>
      </c>
      <c r="D11" s="15">
        <f>SUM('Sheet1 (3)'!M28:M33)</f>
        <v>12</v>
      </c>
      <c r="E11" s="15">
        <f>SUM('Sheet1 (3)'!F28:F33)</f>
        <v>13</v>
      </c>
      <c r="F11" s="15">
        <f>SUM('Sheet1 (3)'!D28:D33)</f>
        <v>13</v>
      </c>
      <c r="G11" s="15">
        <f>SUM('Sheet1 (3)'!H28:H33)</f>
        <v>0</v>
      </c>
      <c r="H11" s="15">
        <f>SUM('Sheet1 (3)'!N29:N29)</f>
        <v>2</v>
      </c>
      <c r="I11" s="13">
        <f>Table2[[#This Row],[Casos 24h]]/$E$14</f>
        <v>0.18055555555555555</v>
      </c>
      <c r="J11" s="13">
        <f t="shared" si="0"/>
        <v>0.31665897554222427</v>
      </c>
    </row>
    <row r="12" spans="2:15" x14ac:dyDescent="0.35">
      <c r="B12" s="258" t="s">
        <v>56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3">
        <f>Table2[[#This Row],[Casos 24h]]/$E$14</f>
        <v>0</v>
      </c>
      <c r="J12" s="25">
        <f t="shared" si="0"/>
        <v>0</v>
      </c>
    </row>
    <row r="13" spans="2:15" x14ac:dyDescent="0.35">
      <c r="B13" s="258" t="s">
        <v>67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3">
        <f>Table2[[#This Row],[Casos 24h]]/$E$14</f>
        <v>0</v>
      </c>
      <c r="J13" s="44">
        <f t="shared" si="0"/>
        <v>0</v>
      </c>
    </row>
    <row r="14" spans="2:15" x14ac:dyDescent="0.35">
      <c r="B14" s="259" t="s">
        <v>11</v>
      </c>
      <c r="C14" s="257">
        <f>SUM(C3:C13)</f>
        <v>10835</v>
      </c>
      <c r="D14" s="257">
        <f>SUM(D3:D13)</f>
        <v>26</v>
      </c>
      <c r="E14" s="257">
        <f t="shared" ref="E14:G14" si="1">SUM(E3:E13)</f>
        <v>72</v>
      </c>
      <c r="F14" s="257">
        <f t="shared" si="1"/>
        <v>46</v>
      </c>
      <c r="G14" s="257">
        <f t="shared" si="1"/>
        <v>1</v>
      </c>
      <c r="H14" s="23">
        <f t="shared" ref="H14" si="2">SUM(H3:H13)</f>
        <v>23</v>
      </c>
      <c r="I14" s="13">
        <f>Table2[[#This Row],[Casos 24h]]/$E$14</f>
        <v>1</v>
      </c>
      <c r="J14" s="13">
        <f t="shared" si="0"/>
        <v>1</v>
      </c>
    </row>
    <row r="15" spans="2:15" x14ac:dyDescent="0.35">
      <c r="O15" s="26"/>
    </row>
    <row r="16" spans="2:15" hidden="1" x14ac:dyDescent="0.35">
      <c r="B16" t="s">
        <v>47</v>
      </c>
    </row>
    <row r="17" spans="2:12" ht="33.75" hidden="1" customHeight="1" x14ac:dyDescent="0.35">
      <c r="B17" s="17" t="s">
        <v>28</v>
      </c>
      <c r="C17" s="19" t="s">
        <v>65</v>
      </c>
      <c r="D17" s="20" t="s">
        <v>57</v>
      </c>
      <c r="F17" t="s">
        <v>61</v>
      </c>
      <c r="H17" s="37" t="s">
        <v>63</v>
      </c>
      <c r="I17" s="37" t="s">
        <v>62</v>
      </c>
      <c r="J17" s="37"/>
      <c r="K17" s="37" t="s">
        <v>64</v>
      </c>
      <c r="L17" s="37" t="s">
        <v>62</v>
      </c>
    </row>
    <row r="18" spans="2:12" hidden="1" x14ac:dyDescent="0.35">
      <c r="B18" s="14" t="s">
        <v>21</v>
      </c>
      <c r="C18" s="15" t="e">
        <f>SUM('Week 05'!#REF!)</f>
        <v>#REF!</v>
      </c>
      <c r="D18" s="15" t="e">
        <f>SUM('Week 05'!#REF!)</f>
        <v>#REF!</v>
      </c>
      <c r="F18" s="13" t="e">
        <f>Table26[[#This Row],[Casos Week 16]]/$C$29</f>
        <v>#REF!</v>
      </c>
      <c r="H18" s="10">
        <v>26</v>
      </c>
      <c r="I18" s="26" t="e">
        <f>C18/H18-1</f>
        <v>#REF!</v>
      </c>
      <c r="K18">
        <v>2</v>
      </c>
      <c r="L18" s="26" t="e">
        <f>Table26[[#This Row],[Obitos Week 15]]/K18-1</f>
        <v>#REF!</v>
      </c>
    </row>
    <row r="19" spans="2:12" hidden="1" x14ac:dyDescent="0.35">
      <c r="B19" s="14" t="s">
        <v>22</v>
      </c>
      <c r="C19" s="15" t="e">
        <f>SUM('Week 05'!#REF!)</f>
        <v>#REF!</v>
      </c>
      <c r="D19" s="15" t="e">
        <f>SUM('Week 05'!#REF!)</f>
        <v>#REF!</v>
      </c>
      <c r="F19" s="13" t="e">
        <f>Table26[[#This Row],[Casos Week 16]]/$C$29</f>
        <v>#REF!</v>
      </c>
      <c r="H19" s="10">
        <v>52</v>
      </c>
      <c r="I19" s="26" t="e">
        <f t="shared" ref="I19:I29" si="3">C19/H19-1</f>
        <v>#REF!</v>
      </c>
      <c r="K19">
        <v>0</v>
      </c>
      <c r="L19" s="26" t="e">
        <f>Table26[[#This Row],[Obitos Week 15]]/K19-1</f>
        <v>#REF!</v>
      </c>
    </row>
    <row r="20" spans="2:12" hidden="1" x14ac:dyDescent="0.35">
      <c r="B20" s="14" t="s">
        <v>23</v>
      </c>
      <c r="C20" s="15" t="e">
        <f>SUM('Week 05'!#REF!)</f>
        <v>#REF!</v>
      </c>
      <c r="D20" s="15" t="e">
        <f>SUM('Week 05'!#REF!)</f>
        <v>#REF!</v>
      </c>
      <c r="F20" s="13" t="e">
        <f>Table26[[#This Row],[Casos Week 16]]/$C$29</f>
        <v>#REF!</v>
      </c>
      <c r="H20" s="10">
        <v>557</v>
      </c>
      <c r="I20" s="26" t="e">
        <f t="shared" si="3"/>
        <v>#REF!</v>
      </c>
      <c r="K20">
        <v>14</v>
      </c>
      <c r="L20" s="26" t="e">
        <f>Table26[[#This Row],[Obitos Week 15]]/K20-1</f>
        <v>#REF!</v>
      </c>
    </row>
    <row r="21" spans="2:12" hidden="1" x14ac:dyDescent="0.35">
      <c r="B21" s="14" t="s">
        <v>29</v>
      </c>
      <c r="C21" s="15" t="e">
        <f>SUM('Week 05'!#REF!)</f>
        <v>#REF!</v>
      </c>
      <c r="D21" s="15" t="e">
        <f>SUM('Week 05'!#REF!)</f>
        <v>#REF!</v>
      </c>
      <c r="F21" s="13" t="e">
        <f>Table26[[#This Row],[Casos Week 16]]/$C$29</f>
        <v>#REF!</v>
      </c>
      <c r="H21" s="10">
        <v>108</v>
      </c>
      <c r="I21" s="26" t="e">
        <f t="shared" si="3"/>
        <v>#REF!</v>
      </c>
      <c r="K21">
        <v>0</v>
      </c>
      <c r="L21" s="26" t="e">
        <f>Table26[[#This Row],[Obitos Week 15]]/K21-1</f>
        <v>#REF!</v>
      </c>
    </row>
    <row r="22" spans="2:12" hidden="1" x14ac:dyDescent="0.35">
      <c r="B22" s="14" t="s">
        <v>24</v>
      </c>
      <c r="C22" s="15" t="e">
        <f>SUM('Week 05'!#REF!)</f>
        <v>#REF!</v>
      </c>
      <c r="D22" s="15" t="e">
        <f>SUM('Week 05'!#REF!)</f>
        <v>#REF!</v>
      </c>
      <c r="F22" s="13" t="e">
        <f>Table26[[#This Row],[Casos Week 16]]/$C$29</f>
        <v>#REF!</v>
      </c>
      <c r="H22" s="10">
        <v>0</v>
      </c>
      <c r="I22" s="26">
        <v>0</v>
      </c>
      <c r="K22">
        <v>0</v>
      </c>
      <c r="L22" s="26" t="e">
        <f>Table26[[#This Row],[Obitos Week 15]]/K22-1</f>
        <v>#REF!</v>
      </c>
    </row>
    <row r="23" spans="2:12" hidden="1" x14ac:dyDescent="0.35">
      <c r="B23" s="14" t="s">
        <v>34</v>
      </c>
      <c r="C23" s="15" t="e">
        <f>SUM('Week 05'!#REF!)</f>
        <v>#REF!</v>
      </c>
      <c r="D23" s="15" t="e">
        <f>SUM('Week 05'!#REF!)</f>
        <v>#REF!</v>
      </c>
      <c r="F23" s="13" t="e">
        <f>Table26[[#This Row],[Casos Week 16]]/$C$29</f>
        <v>#REF!</v>
      </c>
      <c r="H23" s="10">
        <v>62</v>
      </c>
      <c r="I23" s="26" t="e">
        <f t="shared" si="3"/>
        <v>#REF!</v>
      </c>
      <c r="K23">
        <v>2</v>
      </c>
      <c r="L23" s="26" t="e">
        <f>Table26[[#This Row],[Obitos Week 15]]/K23-1</f>
        <v>#REF!</v>
      </c>
    </row>
    <row r="24" spans="2:12" hidden="1" x14ac:dyDescent="0.35">
      <c r="B24" s="14" t="s">
        <v>33</v>
      </c>
      <c r="C24" s="15" t="e">
        <f>SUM('Week 05'!#REF!)</f>
        <v>#REF!</v>
      </c>
      <c r="D24" s="15" t="e">
        <f>SUM('Week 05'!#REF!)</f>
        <v>#REF!</v>
      </c>
      <c r="F24" s="13" t="e">
        <f>Table26[[#This Row],[Casos Week 16]]/$C$29</f>
        <v>#REF!</v>
      </c>
      <c r="H24" s="10">
        <v>1757</v>
      </c>
      <c r="I24" s="26" t="e">
        <f t="shared" si="3"/>
        <v>#REF!</v>
      </c>
      <c r="K24">
        <v>0</v>
      </c>
      <c r="L24" s="26" t="e">
        <f>Table26[[#This Row],[Obitos Week 15]]/K24-1</f>
        <v>#REF!</v>
      </c>
    </row>
    <row r="25" spans="2:12" hidden="1" x14ac:dyDescent="0.35">
      <c r="B25" s="14" t="s">
        <v>39</v>
      </c>
      <c r="C25" s="15" t="e">
        <f>SUM('Week 05'!#REF!)</f>
        <v>#REF!</v>
      </c>
      <c r="D25" s="15" t="e">
        <f>SUM('Week 05'!#REF!)</f>
        <v>#REF!</v>
      </c>
      <c r="F25" s="13" t="e">
        <f>Table26[[#This Row],[Casos Week 16]]/$C$29</f>
        <v>#REF!</v>
      </c>
      <c r="H25" s="10">
        <v>97</v>
      </c>
      <c r="I25" s="26" t="e">
        <f t="shared" si="3"/>
        <v>#REF!</v>
      </c>
      <c r="K25">
        <v>0</v>
      </c>
      <c r="L25" s="26" t="e">
        <f>Table26[[#This Row],[Obitos Week 15]]/K25-1</f>
        <v>#REF!</v>
      </c>
    </row>
    <row r="26" spans="2:12" hidden="1" x14ac:dyDescent="0.35">
      <c r="B26" s="14" t="s">
        <v>53</v>
      </c>
      <c r="C26" s="15" t="e">
        <f>SUM('Week 05'!#REF!)</f>
        <v>#REF!</v>
      </c>
      <c r="D26" s="16" t="e">
        <f>'Week 05'!#REF!</f>
        <v>#REF!</v>
      </c>
      <c r="F26" s="13" t="e">
        <f>Table26[[#This Row],[Casos Week 16]]/$C$29</f>
        <v>#REF!</v>
      </c>
      <c r="H26" s="10">
        <v>249</v>
      </c>
      <c r="I26" s="26" t="e">
        <f t="shared" si="3"/>
        <v>#REF!</v>
      </c>
      <c r="K26">
        <v>1</v>
      </c>
      <c r="L26" s="26" t="e">
        <f>Table26[[#This Row],[Obitos Week 15]]/K26-1</f>
        <v>#REF!</v>
      </c>
    </row>
    <row r="27" spans="2:12" hidden="1" x14ac:dyDescent="0.35">
      <c r="B27" s="14" t="s">
        <v>56</v>
      </c>
      <c r="C27" s="15" t="e">
        <f>'Week 05'!#REF!</f>
        <v>#REF!</v>
      </c>
      <c r="D27" s="15" t="e">
        <f>'Week 05'!#REF!</f>
        <v>#REF!</v>
      </c>
      <c r="F27" s="13" t="e">
        <f>Table26[[#This Row],[Casos Week 16]]/$C$29</f>
        <v>#REF!</v>
      </c>
      <c r="H27" s="10">
        <v>0</v>
      </c>
      <c r="I27" s="26" t="e">
        <f t="shared" si="3"/>
        <v>#REF!</v>
      </c>
      <c r="L27" s="26" t="e">
        <f>Table26[[#This Row],[Obitos Week 15]]/K27-1</f>
        <v>#REF!</v>
      </c>
    </row>
    <row r="28" spans="2:12" hidden="1" x14ac:dyDescent="0.35">
      <c r="B28" s="14" t="s">
        <v>67</v>
      </c>
      <c r="C28" s="15"/>
      <c r="D28" s="16"/>
      <c r="F28" s="13"/>
      <c r="H28" s="10"/>
      <c r="I28" s="26"/>
      <c r="L28" s="26"/>
    </row>
    <row r="29" spans="2:12" hidden="1" x14ac:dyDescent="0.35">
      <c r="B29" s="22" t="s">
        <v>11</v>
      </c>
      <c r="C29" s="23" t="e">
        <f>SUM(C18:C28)</f>
        <v>#REF!</v>
      </c>
      <c r="D29" s="23" t="e">
        <f>SUM(D18:D27)</f>
        <v>#REF!</v>
      </c>
      <c r="F29" s="13" t="e">
        <f>Table26[[#This Row],[Casos Week 16]]/$C$29</f>
        <v>#REF!</v>
      </c>
      <c r="H29">
        <f>SUM(H18:H27)</f>
        <v>2908</v>
      </c>
      <c r="I29" s="26" t="e">
        <f t="shared" si="3"/>
        <v>#REF!</v>
      </c>
      <c r="K29">
        <f>SUM(K18:K27)</f>
        <v>19</v>
      </c>
      <c r="L29" s="26" t="e">
        <f>Table26[[#This Row],[Obitos Week 15]]/K29-1</f>
        <v>#REF!</v>
      </c>
    </row>
    <row r="32" spans="2:12" ht="29" x14ac:dyDescent="0.35">
      <c r="B32" s="32" t="s">
        <v>28</v>
      </c>
      <c r="C32" s="33" t="s">
        <v>59</v>
      </c>
      <c r="D32" s="33" t="s">
        <v>60</v>
      </c>
      <c r="E32" s="33" t="s">
        <v>58</v>
      </c>
    </row>
    <row r="33" spans="2:5" x14ac:dyDescent="0.35">
      <c r="B33" s="27" t="s">
        <v>21</v>
      </c>
      <c r="C33" s="28">
        <f t="shared" ref="C33:D43" si="4">C3</f>
        <v>306</v>
      </c>
      <c r="D33" s="28">
        <f t="shared" si="4"/>
        <v>1</v>
      </c>
      <c r="E33" s="34">
        <v>0</v>
      </c>
    </row>
    <row r="34" spans="2:5" x14ac:dyDescent="0.35">
      <c r="B34" s="29" t="s">
        <v>22</v>
      </c>
      <c r="C34" s="28">
        <f t="shared" si="4"/>
        <v>2145</v>
      </c>
      <c r="D34" s="28">
        <f t="shared" si="4"/>
        <v>7</v>
      </c>
      <c r="E34" s="35">
        <f t="shared" ref="E34:E44" si="5">D34/C34</f>
        <v>3.2634032634032634E-3</v>
      </c>
    </row>
    <row r="35" spans="2:5" x14ac:dyDescent="0.35">
      <c r="B35" s="27" t="s">
        <v>23</v>
      </c>
      <c r="C35" s="28">
        <f t="shared" si="4"/>
        <v>1166</v>
      </c>
      <c r="D35" s="28">
        <f t="shared" si="4"/>
        <v>1</v>
      </c>
      <c r="E35" s="35">
        <f t="shared" si="5"/>
        <v>8.576329331046312E-4</v>
      </c>
    </row>
    <row r="36" spans="2:5" x14ac:dyDescent="0.35">
      <c r="B36" s="29" t="s">
        <v>29</v>
      </c>
      <c r="C36" s="28">
        <f t="shared" si="4"/>
        <v>84</v>
      </c>
      <c r="D36" s="28">
        <f t="shared" si="4"/>
        <v>3</v>
      </c>
      <c r="E36" s="35">
        <f t="shared" si="5"/>
        <v>3.5714285714285712E-2</v>
      </c>
    </row>
    <row r="37" spans="2:5" x14ac:dyDescent="0.35">
      <c r="B37" s="27" t="s">
        <v>24</v>
      </c>
      <c r="C37" s="28">
        <f t="shared" si="4"/>
        <v>0</v>
      </c>
      <c r="D37" s="28">
        <f t="shared" si="4"/>
        <v>0</v>
      </c>
      <c r="E37" s="35">
        <v>0</v>
      </c>
    </row>
    <row r="38" spans="2:5" x14ac:dyDescent="0.35">
      <c r="B38" s="29" t="s">
        <v>34</v>
      </c>
      <c r="C38" s="28">
        <f t="shared" si="4"/>
        <v>0</v>
      </c>
      <c r="D38" s="28">
        <f t="shared" si="4"/>
        <v>0</v>
      </c>
      <c r="E38" s="35">
        <v>0</v>
      </c>
    </row>
    <row r="39" spans="2:5" x14ac:dyDescent="0.35">
      <c r="B39" s="27" t="s">
        <v>33</v>
      </c>
      <c r="C39" s="28">
        <f t="shared" si="4"/>
        <v>1760</v>
      </c>
      <c r="D39" s="28">
        <f t="shared" si="4"/>
        <v>1</v>
      </c>
      <c r="E39" s="35">
        <f t="shared" si="5"/>
        <v>5.6818181818181815E-4</v>
      </c>
    </row>
    <row r="40" spans="2:5" x14ac:dyDescent="0.35">
      <c r="B40" s="29" t="s">
        <v>39</v>
      </c>
      <c r="C40" s="28">
        <f t="shared" si="4"/>
        <v>1943</v>
      </c>
      <c r="D40" s="28">
        <f t="shared" si="4"/>
        <v>1</v>
      </c>
      <c r="E40" s="35">
        <f t="shared" si="5"/>
        <v>5.1466803911477102E-4</v>
      </c>
    </row>
    <row r="41" spans="2:5" x14ac:dyDescent="0.35">
      <c r="B41" s="27" t="s">
        <v>53</v>
      </c>
      <c r="C41" s="28">
        <f t="shared" si="4"/>
        <v>3431</v>
      </c>
      <c r="D41" s="28">
        <f t="shared" si="4"/>
        <v>12</v>
      </c>
      <c r="E41" s="34">
        <f t="shared" si="5"/>
        <v>3.4975225881667153E-3</v>
      </c>
    </row>
    <row r="42" spans="2:5" x14ac:dyDescent="0.35">
      <c r="B42" s="29" t="s">
        <v>56</v>
      </c>
      <c r="C42" s="28">
        <f t="shared" si="4"/>
        <v>0</v>
      </c>
      <c r="D42" s="28">
        <f t="shared" si="4"/>
        <v>0</v>
      </c>
      <c r="E42" s="35">
        <v>0</v>
      </c>
    </row>
    <row r="43" spans="2:5" x14ac:dyDescent="0.35">
      <c r="B43" s="29" t="s">
        <v>67</v>
      </c>
      <c r="C43" s="28">
        <f t="shared" si="4"/>
        <v>0</v>
      </c>
      <c r="D43" s="28">
        <f t="shared" si="4"/>
        <v>0</v>
      </c>
      <c r="E43" s="35">
        <v>0</v>
      </c>
    </row>
    <row r="44" spans="2:5" x14ac:dyDescent="0.35">
      <c r="B44" s="30" t="s">
        <v>11</v>
      </c>
      <c r="C44" s="31">
        <f>SUM(C33:C43)</f>
        <v>10835</v>
      </c>
      <c r="D44" s="31">
        <f t="shared" ref="D44" si="6">SUM(D33:D42)</f>
        <v>26</v>
      </c>
      <c r="E44" s="36">
        <f t="shared" si="5"/>
        <v>2.399630826026765E-3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5:G5 D4:G4 D3:G3 D10:F11 D6:G6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0C7A-4E2C-4A90-A5CE-0FEBA4F5164F}">
  <dimension ref="A1:AF54"/>
  <sheetViews>
    <sheetView zoomScale="87" zoomScaleNormal="87" workbookViewId="0">
      <pane xSplit="3" ySplit="3" topLeftCell="G40" activePane="bottomRight" state="frozen"/>
      <selection pane="topRight" activeCell="D1" sqref="D1"/>
      <selection pane="bottomLeft" activeCell="A6" sqref="A6"/>
      <selection pane="bottomRight" activeCell="O18" sqref="O18"/>
    </sheetView>
  </sheetViews>
  <sheetFormatPr defaultRowHeight="14.5" outlineLevelCol="2" x14ac:dyDescent="0.35"/>
  <cols>
    <col min="1" max="1" width="2" style="45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3.54296875" customWidth="1"/>
    <col min="16" max="16" width="15.453125" customWidth="1"/>
    <col min="17" max="17" width="15.54296875" customWidth="1"/>
    <col min="18" max="18" width="13.453125" hidden="1" customWidth="1"/>
    <col min="19" max="19" width="14.54296875" customWidth="1"/>
    <col min="20" max="20" width="5.81640625" customWidth="1" outlineLevel="2"/>
    <col min="21" max="21" width="9.1796875" style="10" customWidth="1" outlineLevel="2"/>
    <col min="22" max="22" width="8" style="10" customWidth="1" outlineLevel="2"/>
    <col min="23" max="23" width="16.26953125" style="10" customWidth="1" outlineLevel="2"/>
    <col min="24" max="25" width="11.26953125" style="10" customWidth="1" outlineLevel="2"/>
    <col min="27" max="30" width="9.1796875" style="24" hidden="1" customWidth="1"/>
    <col min="31" max="31" width="8.81640625" style="24" customWidth="1"/>
  </cols>
  <sheetData>
    <row r="1" spans="1:32" x14ac:dyDescent="0.35">
      <c r="AA1" s="24" t="s">
        <v>68</v>
      </c>
    </row>
    <row r="2" spans="1:32" ht="29.5" customHeight="1" x14ac:dyDescent="0.35">
      <c r="B2" s="331" t="s">
        <v>41</v>
      </c>
      <c r="C2" s="323" t="s">
        <v>30</v>
      </c>
      <c r="D2" s="323" t="s">
        <v>1</v>
      </c>
      <c r="E2" s="323"/>
      <c r="F2" s="323"/>
      <c r="G2" s="323"/>
      <c r="H2" s="323"/>
      <c r="I2" s="323" t="s">
        <v>2</v>
      </c>
      <c r="J2" s="323"/>
      <c r="K2" s="323"/>
      <c r="L2" s="323"/>
      <c r="M2" s="323"/>
      <c r="N2" s="323" t="s">
        <v>3</v>
      </c>
      <c r="O2" s="324" t="s">
        <v>84</v>
      </c>
      <c r="P2" s="324" t="s">
        <v>85</v>
      </c>
      <c r="Q2" s="323" t="s">
        <v>4</v>
      </c>
      <c r="R2" s="323" t="s">
        <v>31</v>
      </c>
      <c r="S2" s="325" t="s">
        <v>32</v>
      </c>
      <c r="W2" s="322"/>
      <c r="X2" s="322"/>
      <c r="Y2" s="40"/>
    </row>
    <row r="3" spans="1:32" ht="19.5" customHeight="1" thickBot="1" x14ac:dyDescent="0.4">
      <c r="B3" s="332"/>
      <c r="C3" s="324"/>
      <c r="D3" s="126" t="s">
        <v>5</v>
      </c>
      <c r="E3" s="126" t="s">
        <v>52</v>
      </c>
      <c r="F3" s="126" t="s">
        <v>40</v>
      </c>
      <c r="G3" s="126" t="s">
        <v>6</v>
      </c>
      <c r="H3" s="126" t="s">
        <v>7</v>
      </c>
      <c r="I3" s="126" t="s">
        <v>5</v>
      </c>
      <c r="J3" s="126" t="s">
        <v>52</v>
      </c>
      <c r="K3" s="126" t="s">
        <v>40</v>
      </c>
      <c r="L3" s="126" t="s">
        <v>6</v>
      </c>
      <c r="M3" s="126" t="s">
        <v>7</v>
      </c>
      <c r="N3" s="323"/>
      <c r="O3" s="352"/>
      <c r="P3" s="352"/>
      <c r="Q3" s="323"/>
      <c r="R3" s="323"/>
      <c r="S3" s="325"/>
      <c r="W3" s="322"/>
      <c r="X3" s="322"/>
      <c r="Y3" s="40"/>
      <c r="AA3" s="24" t="s">
        <v>48</v>
      </c>
      <c r="AB3" s="24" t="s">
        <v>49</v>
      </c>
      <c r="AC3" s="24" t="s">
        <v>50</v>
      </c>
      <c r="AD3" s="24" t="s">
        <v>51</v>
      </c>
    </row>
    <row r="4" spans="1:32" ht="19.5" customHeight="1" x14ac:dyDescent="0.35">
      <c r="B4" s="359" t="s">
        <v>21</v>
      </c>
      <c r="C4" s="178" t="s">
        <v>93</v>
      </c>
      <c r="D4" s="124">
        <f>'Sheet1 (3)'!D4</f>
        <v>2</v>
      </c>
      <c r="E4" s="124">
        <f>'Sheet1 (3)'!E4</f>
        <v>0</v>
      </c>
      <c r="F4" s="61">
        <f>'Sheet1 (3)'!F4</f>
        <v>2</v>
      </c>
      <c r="G4" s="61">
        <f>'Sheet1 (3)'!G4</f>
        <v>3</v>
      </c>
      <c r="H4" s="61">
        <f>'Sheet1 (3)'!H4</f>
        <v>0</v>
      </c>
      <c r="I4" s="61">
        <f>'Sheet1 (3)'!I4</f>
        <v>179</v>
      </c>
      <c r="J4" s="61">
        <f>'Sheet1 (3)'!J4</f>
        <v>0</v>
      </c>
      <c r="K4" s="61">
        <f>'Sheet1 (3)'!K4</f>
        <v>179</v>
      </c>
      <c r="L4" s="61">
        <f>'Sheet1 (3)'!L4</f>
        <v>177</v>
      </c>
      <c r="M4" s="61">
        <f>'Sheet1 (3)'!M4</f>
        <v>0</v>
      </c>
      <c r="N4" s="61">
        <f>'Sheet1 (3)'!N4</f>
        <v>2</v>
      </c>
      <c r="O4" s="186">
        <v>20</v>
      </c>
      <c r="P4" s="188">
        <f t="shared" ref="P4:P7" si="0">N4/O4</f>
        <v>0.1</v>
      </c>
      <c r="Q4" s="190">
        <f t="shared" ref="Q4:Q7" si="1">M4/K4</f>
        <v>0</v>
      </c>
      <c r="R4" s="90">
        <f>VLOOKUP(C4,'Sheet1 (3)'!C:P,14,0)</f>
        <v>336264.32329028018</v>
      </c>
      <c r="S4" s="62">
        <f t="shared" ref="S4:S9" si="2">(K4/R4)*100000</f>
        <v>53.231933215073262</v>
      </c>
      <c r="W4" s="40"/>
      <c r="X4" s="40"/>
      <c r="Y4" s="40"/>
    </row>
    <row r="5" spans="1:32" ht="19.5" customHeight="1" x14ac:dyDescent="0.35">
      <c r="B5" s="360"/>
      <c r="C5" s="168" t="s">
        <v>96</v>
      </c>
      <c r="D5" s="161">
        <f>'Sheet1 (3)'!D5</f>
        <v>1</v>
      </c>
      <c r="E5" s="161">
        <f>'Sheet1 (3)'!E5</f>
        <v>0</v>
      </c>
      <c r="F5" s="161">
        <f>'Sheet1 (3)'!F5</f>
        <v>1</v>
      </c>
      <c r="G5" s="161">
        <f>'Sheet1 (3)'!G5</f>
        <v>0</v>
      </c>
      <c r="H5" s="161">
        <f>'Sheet1 (3)'!H5</f>
        <v>0</v>
      </c>
      <c r="I5" s="161">
        <f>'Sheet1 (3)'!I5</f>
        <v>44</v>
      </c>
      <c r="J5" s="161">
        <f>'Sheet1 (3)'!J5</f>
        <v>0</v>
      </c>
      <c r="K5" s="161">
        <f>'Sheet1 (3)'!K5</f>
        <v>44</v>
      </c>
      <c r="L5" s="161">
        <f>'Sheet1 (3)'!L5</f>
        <v>42</v>
      </c>
      <c r="M5" s="161">
        <f>'Sheet1 (3)'!M5</f>
        <v>1</v>
      </c>
      <c r="N5" s="161">
        <f>'Sheet1 (3)'!N5</f>
        <v>1</v>
      </c>
      <c r="O5" s="194">
        <v>16</v>
      </c>
      <c r="P5" s="195">
        <f t="shared" ref="P5" si="3">N5/O5</f>
        <v>6.25E-2</v>
      </c>
      <c r="Q5" s="196">
        <f t="shared" ref="Q5" si="4">M5/K5</f>
        <v>2.2727272727272728E-2</v>
      </c>
      <c r="R5" s="197">
        <f>VLOOKUP(C5,'Sheet1 (3)'!C:P,14,0)</f>
        <v>52060.454851553091</v>
      </c>
      <c r="S5" s="193">
        <f t="shared" si="2"/>
        <v>84.517125571536141</v>
      </c>
      <c r="W5" s="40"/>
      <c r="X5" s="40"/>
      <c r="Y5" s="40"/>
    </row>
    <row r="6" spans="1:32" ht="19.5" customHeight="1" thickBot="1" x14ac:dyDescent="0.4">
      <c r="B6" s="360"/>
      <c r="C6" s="183" t="s">
        <v>94</v>
      </c>
      <c r="D6" s="125">
        <f>'Sheet1 (3)'!D6</f>
        <v>0</v>
      </c>
      <c r="E6" s="125">
        <f>'Sheet1 (3)'!E6</f>
        <v>0</v>
      </c>
      <c r="F6" s="82">
        <f>'Sheet1 (3)'!F6</f>
        <v>0</v>
      </c>
      <c r="G6" s="82">
        <f>'Sheet1 (3)'!G6</f>
        <v>2</v>
      </c>
      <c r="H6" s="82">
        <f>'Sheet1 (3)'!H6</f>
        <v>0</v>
      </c>
      <c r="I6" s="82">
        <f>'Sheet1 (3)'!I6</f>
        <v>82</v>
      </c>
      <c r="J6" s="82">
        <f>'Sheet1 (3)'!J6</f>
        <v>1</v>
      </c>
      <c r="K6" s="82">
        <f>'Sheet1 (3)'!K6</f>
        <v>83</v>
      </c>
      <c r="L6" s="82">
        <f>'Sheet1 (3)'!L6</f>
        <v>82</v>
      </c>
      <c r="M6" s="82">
        <f>'Sheet1 (3)'!M6</f>
        <v>0</v>
      </c>
      <c r="N6" s="82">
        <f>'Sheet1 (3)'!N6</f>
        <v>1</v>
      </c>
      <c r="O6" s="187">
        <v>4</v>
      </c>
      <c r="P6" s="189">
        <f t="shared" si="0"/>
        <v>0.25</v>
      </c>
      <c r="Q6" s="191">
        <f t="shared" si="1"/>
        <v>0</v>
      </c>
      <c r="R6" s="185">
        <f>VLOOKUP(C6,'Sheet1 (3)'!C:P,14,0)</f>
        <v>94353.671419741513</v>
      </c>
      <c r="S6" s="105">
        <f t="shared" si="2"/>
        <v>87.966900228785377</v>
      </c>
      <c r="W6" s="40"/>
      <c r="X6" s="40"/>
      <c r="Y6" s="40"/>
    </row>
    <row r="7" spans="1:32" ht="19.5" customHeight="1" thickBot="1" x14ac:dyDescent="0.4">
      <c r="B7" s="361"/>
      <c r="C7" s="163" t="s">
        <v>95</v>
      </c>
      <c r="D7" s="162">
        <f t="shared" ref="D7:E7" si="5">SUM(D4:D6)</f>
        <v>3</v>
      </c>
      <c r="E7" s="162">
        <f t="shared" si="5"/>
        <v>0</v>
      </c>
      <c r="F7" s="162">
        <f>SUM(F4:F6)</f>
        <v>3</v>
      </c>
      <c r="G7" s="162">
        <f t="shared" ref="G7:O7" si="6">SUM(G4:G6)</f>
        <v>5</v>
      </c>
      <c r="H7" s="162">
        <f t="shared" si="6"/>
        <v>0</v>
      </c>
      <c r="I7" s="162">
        <f t="shared" si="6"/>
        <v>305</v>
      </c>
      <c r="J7" s="162">
        <f t="shared" si="6"/>
        <v>1</v>
      </c>
      <c r="K7" s="162">
        <f t="shared" si="6"/>
        <v>306</v>
      </c>
      <c r="L7" s="162">
        <f t="shared" si="6"/>
        <v>301</v>
      </c>
      <c r="M7" s="162">
        <f t="shared" si="6"/>
        <v>1</v>
      </c>
      <c r="N7" s="162">
        <f t="shared" si="6"/>
        <v>4</v>
      </c>
      <c r="O7" s="162">
        <f t="shared" si="6"/>
        <v>40</v>
      </c>
      <c r="P7" s="164">
        <f t="shared" si="0"/>
        <v>0.1</v>
      </c>
      <c r="Q7" s="165">
        <f t="shared" si="1"/>
        <v>3.2679738562091504E-3</v>
      </c>
      <c r="R7" s="166">
        <v>2202817</v>
      </c>
      <c r="S7" s="167">
        <f t="shared" si="2"/>
        <v>13.891303726092545</v>
      </c>
      <c r="W7" s="40"/>
      <c r="X7" s="40"/>
      <c r="Y7" s="40"/>
    </row>
    <row r="8" spans="1:32" ht="19" customHeight="1" x14ac:dyDescent="0.35">
      <c r="B8" s="356" t="s">
        <v>22</v>
      </c>
      <c r="C8" s="174" t="s">
        <v>113</v>
      </c>
      <c r="D8" s="123">
        <f>'Sheet1 (3)'!D7</f>
        <v>0</v>
      </c>
      <c r="E8" s="123">
        <f>'Sheet1 (3)'!E7</f>
        <v>0</v>
      </c>
      <c r="F8" s="123">
        <f>'Sheet1 (3)'!F7</f>
        <v>0</v>
      </c>
      <c r="G8" s="123">
        <f>'Sheet1 (3)'!G7</f>
        <v>0</v>
      </c>
      <c r="H8" s="123">
        <f>'Sheet1 (3)'!H7</f>
        <v>0</v>
      </c>
      <c r="I8" s="123">
        <f>'Sheet1 (3)'!I7</f>
        <v>77</v>
      </c>
      <c r="J8" s="123">
        <f>'Sheet1 (3)'!J7</f>
        <v>296</v>
      </c>
      <c r="K8" s="123">
        <f>'Sheet1 (3)'!K7</f>
        <v>373</v>
      </c>
      <c r="L8" s="123">
        <f>'Sheet1 (3)'!L7</f>
        <v>373</v>
      </c>
      <c r="M8" s="123">
        <f>'Sheet1 (3)'!M7</f>
        <v>0</v>
      </c>
      <c r="N8" s="123">
        <f>'Sheet1 (3)'!N7</f>
        <v>0</v>
      </c>
      <c r="O8" s="142">
        <v>6</v>
      </c>
      <c r="P8" s="192">
        <f t="shared" ref="P8:P45" si="7">N8/O8</f>
        <v>0</v>
      </c>
      <c r="Q8" s="177">
        <f t="shared" ref="Q8:Q9" si="8">M8/K8</f>
        <v>0</v>
      </c>
      <c r="R8" s="48">
        <f>VLOOKUP(C8,'Sheet1 (3)'!C:P,14,0)</f>
        <v>342584.14810972248</v>
      </c>
      <c r="S8" s="47">
        <f t="shared" si="2"/>
        <v>108.87835939231373</v>
      </c>
      <c r="T8" s="10"/>
    </row>
    <row r="9" spans="1:32" ht="19" customHeight="1" x14ac:dyDescent="0.35">
      <c r="B9" s="357"/>
      <c r="C9" s="168" t="s">
        <v>121</v>
      </c>
      <c r="D9" s="89">
        <f>'Sheet1 (3)'!D8</f>
        <v>5</v>
      </c>
      <c r="E9" s="89">
        <f>'Sheet1 (3)'!E8</f>
        <v>0</v>
      </c>
      <c r="F9" s="89">
        <f>'Sheet1 (3)'!F8</f>
        <v>5</v>
      </c>
      <c r="G9" s="89">
        <f>'Sheet1 (3)'!G8</f>
        <v>11</v>
      </c>
      <c r="H9" s="89">
        <f>'Sheet1 (3)'!H8</f>
        <v>1</v>
      </c>
      <c r="I9" s="89">
        <f>'Sheet1 (3)'!I8</f>
        <v>165</v>
      </c>
      <c r="J9" s="89">
        <f>'Sheet1 (3)'!J8</f>
        <v>16</v>
      </c>
      <c r="K9" s="89">
        <f>'Sheet1 (3)'!K8</f>
        <v>181</v>
      </c>
      <c r="L9" s="89">
        <f>'Sheet1 (3)'!L8</f>
        <v>170</v>
      </c>
      <c r="M9" s="89">
        <f>'Sheet1 (3)'!M8</f>
        <v>3</v>
      </c>
      <c r="N9" s="89">
        <f>'Sheet1 (3)'!N8</f>
        <v>8</v>
      </c>
      <c r="O9" s="128">
        <v>6</v>
      </c>
      <c r="P9" s="129">
        <f t="shared" si="7"/>
        <v>1.3333333333333333</v>
      </c>
      <c r="Q9" s="43">
        <f t="shared" si="8"/>
        <v>1.6574585635359115E-2</v>
      </c>
      <c r="R9" s="48">
        <f>VLOOKUP(C9,'Sheet1 (3)'!C:P,14,0)</f>
        <v>188074.15671123541</v>
      </c>
      <c r="S9" s="47">
        <f t="shared" si="2"/>
        <v>96.238634358415908</v>
      </c>
      <c r="T9" s="10"/>
      <c r="AA9" s="24">
        <v>48</v>
      </c>
      <c r="AB9" s="24">
        <f t="shared" ref="AB9:AB32" si="9">K9</f>
        <v>181</v>
      </c>
      <c r="AC9" s="24">
        <f t="shared" ref="AC9" si="10">AB9-AA9</f>
        <v>133</v>
      </c>
      <c r="AD9" s="24" t="str">
        <f t="shared" ref="AD9" si="11">IF(AC9&lt;&gt;F9,"Not OK","Ok")</f>
        <v>Not OK</v>
      </c>
    </row>
    <row r="10" spans="1:32" ht="19" customHeight="1" x14ac:dyDescent="0.35">
      <c r="B10" s="357"/>
      <c r="C10" s="207" t="s">
        <v>118</v>
      </c>
      <c r="D10" s="89">
        <f>'Sheet1 (3)'!D9</f>
        <v>0</v>
      </c>
      <c r="E10" s="89">
        <f>'Sheet1 (3)'!E9</f>
        <v>0</v>
      </c>
      <c r="F10" s="89">
        <f>'Sheet1 (3)'!F9</f>
        <v>0</v>
      </c>
      <c r="G10" s="89">
        <f>'Sheet1 (3)'!G9</f>
        <v>0</v>
      </c>
      <c r="H10" s="89">
        <f>'Sheet1 (3)'!H9</f>
        <v>0</v>
      </c>
      <c r="I10" s="89">
        <f>'Sheet1 (3)'!I9</f>
        <v>283</v>
      </c>
      <c r="J10" s="89">
        <f>'Sheet1 (3)'!J9</f>
        <v>478</v>
      </c>
      <c r="K10" s="89">
        <f>'Sheet1 (3)'!K9</f>
        <v>761</v>
      </c>
      <c r="L10" s="89">
        <f>'Sheet1 (3)'!L9</f>
        <v>758</v>
      </c>
      <c r="M10" s="89">
        <f>'Sheet1 (3)'!M9</f>
        <v>3</v>
      </c>
      <c r="N10" s="89">
        <f>'Sheet1 (3)'!N9</f>
        <v>0</v>
      </c>
      <c r="O10" s="128">
        <v>13</v>
      </c>
      <c r="P10" s="129">
        <f t="shared" si="7"/>
        <v>0</v>
      </c>
      <c r="Q10" s="43">
        <f>M10/K10</f>
        <v>3.9421813403416554E-3</v>
      </c>
      <c r="R10" s="48">
        <f>VLOOKUP(C10,'Sheet1 (3)'!C:P,14,0)</f>
        <v>98420.049258469153</v>
      </c>
      <c r="S10" s="47">
        <f>(K10/R10)*100000</f>
        <v>773.21643885939739</v>
      </c>
      <c r="T10" s="10"/>
      <c r="Z10" s="10"/>
    </row>
    <row r="11" spans="1:32" ht="19" customHeight="1" x14ac:dyDescent="0.35">
      <c r="B11" s="357"/>
      <c r="C11" s="207" t="s">
        <v>99</v>
      </c>
      <c r="D11" s="89">
        <f>'Sheet1 (3)'!D10</f>
        <v>0</v>
      </c>
      <c r="E11" s="89">
        <f>'Sheet1 (3)'!E10</f>
        <v>0</v>
      </c>
      <c r="F11" s="89">
        <f>'Sheet1 (3)'!F10</f>
        <v>0</v>
      </c>
      <c r="G11" s="89">
        <f>'Sheet1 (3)'!G10</f>
        <v>0</v>
      </c>
      <c r="H11" s="89">
        <f>'Sheet1 (3)'!H10</f>
        <v>0</v>
      </c>
      <c r="I11" s="89">
        <f>'Sheet1 (3)'!I10</f>
        <v>0</v>
      </c>
      <c r="J11" s="89">
        <f>'Sheet1 (3)'!J10</f>
        <v>29</v>
      </c>
      <c r="K11" s="89">
        <f>'Sheet1 (3)'!K10</f>
        <v>29</v>
      </c>
      <c r="L11" s="89">
        <f>'Sheet1 (3)'!L10</f>
        <v>29</v>
      </c>
      <c r="M11" s="89">
        <f>'Sheet1 (3)'!M10</f>
        <v>0</v>
      </c>
      <c r="N11" s="89">
        <f>'Sheet1 (3)'!N10</f>
        <v>0</v>
      </c>
      <c r="O11" s="128">
        <v>4</v>
      </c>
      <c r="P11" s="129">
        <f t="shared" si="7"/>
        <v>0</v>
      </c>
      <c r="Q11" s="58">
        <f t="shared" ref="Q11:Q51" si="12">M11/K11</f>
        <v>0</v>
      </c>
      <c r="R11" s="48">
        <f>VLOOKUP(C11,'Sheet1 (3)'!C:P,14,0)</f>
        <v>149898.26902074186</v>
      </c>
      <c r="S11" s="47">
        <f t="shared" ref="S11:S45" si="13">(K11/R11)*100000</f>
        <v>19.346454224889808</v>
      </c>
      <c r="T11" s="10"/>
      <c r="Z11" s="10"/>
    </row>
    <row r="12" spans="1:32" ht="19" customHeight="1" x14ac:dyDescent="0.35">
      <c r="B12" s="357"/>
      <c r="C12" s="70" t="s">
        <v>77</v>
      </c>
      <c r="D12" s="89">
        <f>'Sheet1 (3)'!D11</f>
        <v>0</v>
      </c>
      <c r="E12" s="89">
        <f>'Sheet1 (3)'!E11</f>
        <v>0</v>
      </c>
      <c r="F12" s="89">
        <f>'Sheet1 (3)'!F11</f>
        <v>0</v>
      </c>
      <c r="G12" s="89">
        <f>'Sheet1 (3)'!G11</f>
        <v>0</v>
      </c>
      <c r="H12" s="89">
        <f>'Sheet1 (3)'!H11</f>
        <v>0</v>
      </c>
      <c r="I12" s="89">
        <f>'Sheet1 (3)'!I11</f>
        <v>74</v>
      </c>
      <c r="J12" s="89">
        <f>'Sheet1 (3)'!J11</f>
        <v>289</v>
      </c>
      <c r="K12" s="89">
        <f>'Sheet1 (3)'!K11</f>
        <v>363</v>
      </c>
      <c r="L12" s="89">
        <f>'Sheet1 (3)'!L11</f>
        <v>362</v>
      </c>
      <c r="M12" s="89">
        <f>'Sheet1 (3)'!M11</f>
        <v>1</v>
      </c>
      <c r="N12" s="89">
        <f>'Sheet1 (3)'!N11</f>
        <v>0</v>
      </c>
      <c r="O12" s="128">
        <v>6</v>
      </c>
      <c r="P12" s="129">
        <f t="shared" si="7"/>
        <v>0</v>
      </c>
      <c r="Q12" s="73">
        <f t="shared" si="12"/>
        <v>2.7548209366391185E-3</v>
      </c>
      <c r="R12" s="88">
        <f>VLOOKUP(C12,'Sheet1 (3)'!C:P,14,0)</f>
        <v>105697.59164224498</v>
      </c>
      <c r="S12" s="59">
        <f t="shared" si="13"/>
        <v>343.43261219105864</v>
      </c>
      <c r="T12" s="10"/>
      <c r="Z12" s="10"/>
    </row>
    <row r="13" spans="1:32" ht="19" customHeight="1" x14ac:dyDescent="0.35">
      <c r="B13" s="357"/>
      <c r="C13" s="207" t="s">
        <v>112</v>
      </c>
      <c r="D13" s="89">
        <f>'Sheet1 (3)'!D12</f>
        <v>0</v>
      </c>
      <c r="E13" s="89">
        <f>'Sheet1 (3)'!E12</f>
        <v>0</v>
      </c>
      <c r="F13" s="89">
        <f>'Sheet1 (3)'!F12</f>
        <v>0</v>
      </c>
      <c r="G13" s="89">
        <f>'Sheet1 (3)'!G12</f>
        <v>0</v>
      </c>
      <c r="H13" s="89">
        <f>'Sheet1 (3)'!H12</f>
        <v>0</v>
      </c>
      <c r="I13" s="89">
        <f>'Sheet1 (3)'!I12</f>
        <v>4</v>
      </c>
      <c r="J13" s="89">
        <f>'Sheet1 (3)'!J12</f>
        <v>0</v>
      </c>
      <c r="K13" s="89">
        <f>'Sheet1 (3)'!K12</f>
        <v>4</v>
      </c>
      <c r="L13" s="89">
        <f>'Sheet1 (3)'!L12</f>
        <v>4</v>
      </c>
      <c r="M13" s="89">
        <f>'Sheet1 (3)'!M12</f>
        <v>0</v>
      </c>
      <c r="N13" s="89">
        <f>'Sheet1 (3)'!N12</f>
        <v>0</v>
      </c>
      <c r="O13" s="130">
        <v>8</v>
      </c>
      <c r="P13" s="131">
        <f t="shared" si="7"/>
        <v>0</v>
      </c>
      <c r="Q13" s="73">
        <f t="shared" si="12"/>
        <v>0</v>
      </c>
      <c r="R13" s="88">
        <f>VLOOKUP(C13,'Sheet1 (3)'!C:P,14,0)</f>
        <v>582465.4765337389</v>
      </c>
      <c r="S13" s="103">
        <f t="shared" si="13"/>
        <v>0.6867359802685753</v>
      </c>
      <c r="T13" s="10"/>
      <c r="Z13" s="10"/>
    </row>
    <row r="14" spans="1:32" ht="19" customHeight="1" x14ac:dyDescent="0.35">
      <c r="B14" s="357"/>
      <c r="C14" s="70" t="s">
        <v>80</v>
      </c>
      <c r="D14" s="89">
        <f>'Sheet1 (3)'!D13</f>
        <v>0</v>
      </c>
      <c r="E14" s="89">
        <f>'Sheet1 (3)'!E13</f>
        <v>0</v>
      </c>
      <c r="F14" s="89">
        <f>'Sheet1 (3)'!F13</f>
        <v>0</v>
      </c>
      <c r="G14" s="89">
        <f>'Sheet1 (3)'!G13</f>
        <v>0</v>
      </c>
      <c r="H14" s="89">
        <f>'Sheet1 (3)'!H13</f>
        <v>0</v>
      </c>
      <c r="I14" s="89">
        <f>'Sheet1 (3)'!I13</f>
        <v>34</v>
      </c>
      <c r="J14" s="89">
        <f>'Sheet1 (3)'!J13</f>
        <v>8</v>
      </c>
      <c r="K14" s="89">
        <f>'Sheet1 (3)'!K13</f>
        <v>42</v>
      </c>
      <c r="L14" s="89">
        <f>'Sheet1 (3)'!L13</f>
        <v>42</v>
      </c>
      <c r="M14" s="89">
        <f>'Sheet1 (3)'!M13</f>
        <v>0</v>
      </c>
      <c r="N14" s="89">
        <f>'Sheet1 (3)'!N13</f>
        <v>0</v>
      </c>
      <c r="O14" s="132">
        <v>15</v>
      </c>
      <c r="P14" s="133">
        <f t="shared" si="7"/>
        <v>0</v>
      </c>
      <c r="Q14" s="73">
        <f t="shared" si="12"/>
        <v>0</v>
      </c>
      <c r="R14" s="88">
        <f>VLOOKUP(C14,'Sheet1 (3)'!C:P,14,0)</f>
        <v>523973.48002292763</v>
      </c>
      <c r="S14" s="103">
        <f t="shared" si="13"/>
        <v>8.015672853931882</v>
      </c>
      <c r="T14" s="10"/>
      <c r="Z14" s="10"/>
    </row>
    <row r="15" spans="1:32" ht="19" customHeight="1" x14ac:dyDescent="0.35">
      <c r="B15" s="357"/>
      <c r="C15" s="74" t="s">
        <v>82</v>
      </c>
      <c r="D15" s="89">
        <f>'Sheet1 (3)'!D14</f>
        <v>0</v>
      </c>
      <c r="E15" s="89">
        <f>'Sheet1 (3)'!E14</f>
        <v>0</v>
      </c>
      <c r="F15" s="89">
        <f>'Sheet1 (3)'!F14</f>
        <v>0</v>
      </c>
      <c r="G15" s="89">
        <f>'Sheet1 (3)'!G14</f>
        <v>0</v>
      </c>
      <c r="H15" s="89">
        <f>'Sheet1 (3)'!H14</f>
        <v>0</v>
      </c>
      <c r="I15" s="89">
        <f>'Sheet1 (3)'!I14</f>
        <v>15</v>
      </c>
      <c r="J15" s="89">
        <f>'Sheet1 (3)'!J14</f>
        <v>2</v>
      </c>
      <c r="K15" s="89">
        <f>'Sheet1 (3)'!K14</f>
        <v>17</v>
      </c>
      <c r="L15" s="89">
        <f>'Sheet1 (3)'!L14</f>
        <v>17</v>
      </c>
      <c r="M15" s="89">
        <f>'Sheet1 (3)'!M14</f>
        <v>0</v>
      </c>
      <c r="N15" s="89">
        <f>'Sheet1 (3)'!N14</f>
        <v>0</v>
      </c>
      <c r="O15" s="132">
        <v>12</v>
      </c>
      <c r="P15" s="133">
        <f t="shared" si="7"/>
        <v>0</v>
      </c>
      <c r="Q15" s="73">
        <f t="shared" si="12"/>
        <v>0</v>
      </c>
      <c r="R15" s="88">
        <f>VLOOKUP(C15,'Sheet1 (3)'!C:P,14,0)</f>
        <v>253967.90029942515</v>
      </c>
      <c r="S15" s="103">
        <f t="shared" si="13"/>
        <v>6.6937593215352029</v>
      </c>
      <c r="T15" s="10"/>
      <c r="Z15" s="10"/>
    </row>
    <row r="16" spans="1:32" s="24" customFormat="1" ht="19" customHeight="1" x14ac:dyDescent="0.35">
      <c r="A16" s="45"/>
      <c r="B16" s="357"/>
      <c r="C16" s="74" t="s">
        <v>83</v>
      </c>
      <c r="D16" s="122">
        <f>'Sheet1 (3)'!D15</f>
        <v>0</v>
      </c>
      <c r="E16" s="122">
        <f>'Sheet1 (3)'!E15</f>
        <v>0</v>
      </c>
      <c r="F16" s="122">
        <f>'Sheet1 (3)'!F15</f>
        <v>0</v>
      </c>
      <c r="G16" s="122">
        <f>'Sheet1 (3)'!G15</f>
        <v>0</v>
      </c>
      <c r="H16" s="122">
        <f>'Sheet1 (3)'!H15</f>
        <v>0</v>
      </c>
      <c r="I16" s="122">
        <f>'Sheet1 (3)'!I15</f>
        <v>132</v>
      </c>
      <c r="J16" s="122">
        <f>'Sheet1 (3)'!J15</f>
        <v>33</v>
      </c>
      <c r="K16" s="122">
        <f>'Sheet1 (3)'!K15</f>
        <v>165</v>
      </c>
      <c r="L16" s="122">
        <f>'Sheet1 (3)'!L15</f>
        <v>165</v>
      </c>
      <c r="M16" s="122">
        <f>'Sheet1 (3)'!M15</f>
        <v>0</v>
      </c>
      <c r="N16" s="122">
        <f>'Sheet1 (3)'!N15</f>
        <v>0</v>
      </c>
      <c r="O16" s="132">
        <v>16</v>
      </c>
      <c r="P16" s="133">
        <f t="shared" si="7"/>
        <v>0</v>
      </c>
      <c r="Q16" s="75">
        <f t="shared" si="12"/>
        <v>0</v>
      </c>
      <c r="R16" s="413">
        <f>VLOOKUP(C16,'Sheet1 (3)'!C:P,14,0)</f>
        <v>86458.017080248916</v>
      </c>
      <c r="S16" s="127">
        <f t="shared" si="13"/>
        <v>190.84407157620757</v>
      </c>
      <c r="T16" s="10"/>
      <c r="U16" s="10"/>
      <c r="V16" s="10"/>
      <c r="W16" s="10"/>
      <c r="X16" s="10"/>
      <c r="Y16" s="10"/>
      <c r="Z16" s="10"/>
      <c r="AF16"/>
    </row>
    <row r="17" spans="1:32" s="24" customFormat="1" ht="19" customHeight="1" x14ac:dyDescent="0.35">
      <c r="A17" s="45"/>
      <c r="B17" s="357"/>
      <c r="C17" s="414" t="s">
        <v>106</v>
      </c>
      <c r="D17" s="122">
        <f>'Sheet1 (3)'!D16</f>
        <v>0</v>
      </c>
      <c r="E17" s="122">
        <f>'Sheet1 (3)'!E16</f>
        <v>0</v>
      </c>
      <c r="F17" s="122">
        <f>'Sheet1 (3)'!F16</f>
        <v>0</v>
      </c>
      <c r="G17" s="122">
        <f>'Sheet1 (3)'!G16</f>
        <v>0</v>
      </c>
      <c r="H17" s="122">
        <f>'Sheet1 (3)'!H16</f>
        <v>0</v>
      </c>
      <c r="I17" s="122">
        <f>'Sheet1 (3)'!I16</f>
        <v>20</v>
      </c>
      <c r="J17" s="122">
        <f>'Sheet1 (3)'!J16</f>
        <v>61</v>
      </c>
      <c r="K17" s="122">
        <f>'Sheet1 (3)'!K16</f>
        <v>81</v>
      </c>
      <c r="L17" s="122">
        <f>'Sheet1 (3)'!L16</f>
        <v>81</v>
      </c>
      <c r="M17" s="122">
        <f>'Sheet1 (3)'!M16</f>
        <v>0</v>
      </c>
      <c r="N17" s="122">
        <f>'Sheet1 (3)'!N16</f>
        <v>0</v>
      </c>
      <c r="O17" s="130">
        <v>4</v>
      </c>
      <c r="P17" s="131">
        <f t="shared" ref="P17" si="14">N17/O17</f>
        <v>0</v>
      </c>
      <c r="Q17" s="73">
        <f t="shared" ref="Q17" si="15">M17/K17</f>
        <v>0</v>
      </c>
      <c r="R17" s="102">
        <f>VLOOKUP(C17,'Sheet1 (3)'!C:P,14,0)</f>
        <v>145652.82069082581</v>
      </c>
      <c r="S17" s="103">
        <f t="shared" ref="S17:S18" si="16">(K17/R17)*100000</f>
        <v>55.611693351230734</v>
      </c>
      <c r="T17" s="10"/>
      <c r="U17" s="10"/>
      <c r="V17" s="10"/>
      <c r="W17" s="10"/>
      <c r="X17" s="10"/>
      <c r="Y17" s="10"/>
      <c r="Z17" s="10"/>
      <c r="AF17"/>
    </row>
    <row r="18" spans="1:32" s="24" customFormat="1" ht="19" customHeight="1" thickBot="1" x14ac:dyDescent="0.4">
      <c r="A18" s="45"/>
      <c r="B18" s="357"/>
      <c r="C18" s="419" t="s">
        <v>120</v>
      </c>
      <c r="D18" s="122">
        <f>'Sheet1 (3)'!D17</f>
        <v>10</v>
      </c>
      <c r="E18" s="122">
        <f>'Sheet1 (3)'!E17</f>
        <v>26</v>
      </c>
      <c r="F18" s="122">
        <f>'Sheet1 (3)'!F17</f>
        <v>36</v>
      </c>
      <c r="G18" s="122">
        <f>'Sheet1 (3)'!G17</f>
        <v>36</v>
      </c>
      <c r="H18" s="122">
        <f>'Sheet1 (3)'!H17</f>
        <v>0</v>
      </c>
      <c r="I18" s="122">
        <f>'Sheet1 (3)'!I17</f>
        <v>10</v>
      </c>
      <c r="J18" s="122">
        <f>'Sheet1 (3)'!J17</f>
        <v>119</v>
      </c>
      <c r="K18" s="122">
        <f>'Sheet1 (3)'!K17</f>
        <v>129</v>
      </c>
      <c r="L18" s="122">
        <f>'Sheet1 (3)'!L17</f>
        <v>129</v>
      </c>
      <c r="M18" s="122">
        <f>'Sheet1 (3)'!M17</f>
        <v>0</v>
      </c>
      <c r="N18" s="122">
        <f>'Sheet1 (3)'!N17</f>
        <v>0</v>
      </c>
      <c r="O18" s="417"/>
      <c r="P18" s="418" t="e">
        <f t="shared" ref="P18" si="17">N18/O18</f>
        <v>#DIV/0!</v>
      </c>
      <c r="Q18" s="252">
        <f t="shared" ref="Q18" si="18">M18/K18</f>
        <v>0</v>
      </c>
      <c r="R18" s="415">
        <f>VLOOKUP(C18,'Sheet1 (3)'!C:P,14,0)</f>
        <v>172943.23267577705</v>
      </c>
      <c r="S18" s="416">
        <f t="shared" si="16"/>
        <v>74.590949876507153</v>
      </c>
      <c r="T18" s="10"/>
      <c r="U18" s="10"/>
      <c r="V18" s="10"/>
      <c r="W18" s="10"/>
      <c r="X18" s="10"/>
      <c r="Y18" s="10"/>
      <c r="Z18" s="10"/>
      <c r="AF18"/>
    </row>
    <row r="19" spans="1:32" s="24" customFormat="1" ht="19" customHeight="1" thickBot="1" x14ac:dyDescent="0.4">
      <c r="A19" s="45"/>
      <c r="B19" s="357"/>
      <c r="C19" s="163" t="s">
        <v>86</v>
      </c>
      <c r="D19" s="162">
        <f>SUM(D8:D18)</f>
        <v>15</v>
      </c>
      <c r="E19" s="162">
        <f t="shared" ref="E19:O19" si="19">SUM(E8:E18)</f>
        <v>26</v>
      </c>
      <c r="F19" s="162">
        <f t="shared" si="19"/>
        <v>41</v>
      </c>
      <c r="G19" s="162">
        <f t="shared" si="19"/>
        <v>47</v>
      </c>
      <c r="H19" s="162">
        <f t="shared" si="19"/>
        <v>1</v>
      </c>
      <c r="I19" s="162">
        <f t="shared" si="19"/>
        <v>814</v>
      </c>
      <c r="J19" s="162">
        <f t="shared" si="19"/>
        <v>1331</v>
      </c>
      <c r="K19" s="162">
        <f t="shared" si="19"/>
        <v>2145</v>
      </c>
      <c r="L19" s="162">
        <f t="shared" si="19"/>
        <v>2130</v>
      </c>
      <c r="M19" s="162">
        <f t="shared" si="19"/>
        <v>7</v>
      </c>
      <c r="N19" s="162">
        <f t="shared" si="19"/>
        <v>8</v>
      </c>
      <c r="O19" s="162">
        <f t="shared" si="19"/>
        <v>90</v>
      </c>
      <c r="P19" s="164">
        <f t="shared" si="7"/>
        <v>8.8888888888888892E-2</v>
      </c>
      <c r="Q19" s="165">
        <f t="shared" si="12"/>
        <v>3.2634032634032634E-3</v>
      </c>
      <c r="R19" s="166">
        <v>3173917</v>
      </c>
      <c r="S19" s="167">
        <f t="shared" si="13"/>
        <v>67.582107534633067</v>
      </c>
      <c r="T19" s="10"/>
      <c r="U19" s="10"/>
      <c r="V19" s="10"/>
      <c r="W19" s="10"/>
      <c r="X19" s="10"/>
      <c r="Y19" s="10"/>
      <c r="Z19" s="10"/>
      <c r="AF19"/>
    </row>
    <row r="20" spans="1:32" s="24" customFormat="1" ht="19" customHeight="1" x14ac:dyDescent="0.35">
      <c r="A20" s="45"/>
      <c r="B20" s="356" t="s">
        <v>33</v>
      </c>
      <c r="C20" s="140" t="s">
        <v>70</v>
      </c>
      <c r="D20" s="60">
        <f>'Sheet1 (3)'!D18</f>
        <v>6</v>
      </c>
      <c r="E20" s="60">
        <f>'Sheet1 (3)'!E18</f>
        <v>0</v>
      </c>
      <c r="F20" s="60">
        <f>'Sheet1 (3)'!F18</f>
        <v>6</v>
      </c>
      <c r="G20" s="60">
        <f>'Sheet1 (3)'!G18</f>
        <v>5</v>
      </c>
      <c r="H20" s="60">
        <f>'Sheet1 (3)'!H18</f>
        <v>0</v>
      </c>
      <c r="I20" s="60">
        <f>'Sheet1 (3)'!I18</f>
        <v>661</v>
      </c>
      <c r="J20" s="60">
        <f>'Sheet1 (3)'!J18</f>
        <v>328</v>
      </c>
      <c r="K20" s="60">
        <f>'Sheet1 (3)'!K18</f>
        <v>989</v>
      </c>
      <c r="L20" s="60">
        <f>'Sheet1 (3)'!L18</f>
        <v>981</v>
      </c>
      <c r="M20" s="60">
        <f>'Sheet1 (3)'!M18</f>
        <v>1</v>
      </c>
      <c r="N20" s="60">
        <f>'Sheet1 (3)'!N18</f>
        <v>7</v>
      </c>
      <c r="O20" s="142">
        <v>21</v>
      </c>
      <c r="P20" s="143">
        <f t="shared" si="7"/>
        <v>0.33333333333333331</v>
      </c>
      <c r="Q20" s="101">
        <f t="shared" si="12"/>
        <v>1.0111223458038423E-3</v>
      </c>
      <c r="R20" s="144">
        <f>VLOOKUP(C20,'Sheet1 (3)'!C:P,14,0)</f>
        <v>516704.9271270897</v>
      </c>
      <c r="S20" s="145">
        <f t="shared" si="13"/>
        <v>191.40518080578391</v>
      </c>
      <c r="T20" s="10"/>
      <c r="U20" s="10"/>
      <c r="V20" s="10"/>
      <c r="W20" s="10"/>
      <c r="X20" s="10"/>
      <c r="Y20" s="10"/>
      <c r="Z20"/>
      <c r="AF20"/>
    </row>
    <row r="21" spans="1:32" s="24" customFormat="1" ht="19" customHeight="1" x14ac:dyDescent="0.35">
      <c r="A21" s="45"/>
      <c r="B21" s="357"/>
      <c r="C21" s="63" t="s">
        <v>71</v>
      </c>
      <c r="D21" s="60">
        <f>'Sheet1 (3)'!D19</f>
        <v>1</v>
      </c>
      <c r="E21" s="60">
        <f>'Sheet1 (3)'!E19</f>
        <v>0</v>
      </c>
      <c r="F21" s="60">
        <f>'Sheet1 (3)'!F19</f>
        <v>1</v>
      </c>
      <c r="G21" s="60">
        <f>'Sheet1 (3)'!G19</f>
        <v>1</v>
      </c>
      <c r="H21" s="60">
        <f>'Sheet1 (3)'!H19</f>
        <v>0</v>
      </c>
      <c r="I21" s="60">
        <f>'Sheet1 (3)'!I19</f>
        <v>232</v>
      </c>
      <c r="J21" s="60">
        <f>'Sheet1 (3)'!J19</f>
        <v>19</v>
      </c>
      <c r="K21" s="60">
        <f>'Sheet1 (3)'!K19</f>
        <v>251</v>
      </c>
      <c r="L21" s="60">
        <f>'Sheet1 (3)'!L19</f>
        <v>251</v>
      </c>
      <c r="M21" s="60">
        <f>'Sheet1 (3)'!M19</f>
        <v>0</v>
      </c>
      <c r="N21" s="60">
        <f>'Sheet1 (3)'!N19</f>
        <v>0</v>
      </c>
      <c r="O21" s="128">
        <v>12</v>
      </c>
      <c r="P21" s="129">
        <f t="shared" si="7"/>
        <v>0</v>
      </c>
      <c r="Q21" s="93">
        <f t="shared" si="12"/>
        <v>0</v>
      </c>
      <c r="R21" s="91">
        <f>VLOOKUP(C21,'Sheet1 (3)'!C:P,14,0)</f>
        <v>495778.75929512957</v>
      </c>
      <c r="S21" s="47">
        <f t="shared" si="13"/>
        <v>50.627421061131727</v>
      </c>
      <c r="T21" s="10"/>
      <c r="U21" s="10"/>
      <c r="V21" s="10"/>
      <c r="W21" s="10"/>
      <c r="X21" s="10"/>
      <c r="Y21" s="10"/>
      <c r="Z21"/>
      <c r="AF21"/>
    </row>
    <row r="22" spans="1:32" s="24" customFormat="1" ht="19" customHeight="1" x14ac:dyDescent="0.35">
      <c r="A22" s="45"/>
      <c r="B22" s="357"/>
      <c r="C22" s="63" t="s">
        <v>75</v>
      </c>
      <c r="D22" s="42">
        <f>'Sheet1 (3)'!D20</f>
        <v>3</v>
      </c>
      <c r="E22" s="42">
        <f>'Sheet1 (3)'!E20</f>
        <v>0</v>
      </c>
      <c r="F22" s="42">
        <f>'Sheet1 (3)'!F20</f>
        <v>3</v>
      </c>
      <c r="G22" s="42">
        <f>'Sheet1 (3)'!G20</f>
        <v>2</v>
      </c>
      <c r="H22" s="42">
        <f>'Sheet1 (3)'!H20</f>
        <v>0</v>
      </c>
      <c r="I22" s="42">
        <f>'Sheet1 (3)'!I20</f>
        <v>123</v>
      </c>
      <c r="J22" s="42">
        <f>'Sheet1 (3)'!J20</f>
        <v>0</v>
      </c>
      <c r="K22" s="42">
        <f>'Sheet1 (3)'!K20</f>
        <v>123</v>
      </c>
      <c r="L22" s="42">
        <f>'Sheet1 (3)'!L20</f>
        <v>120</v>
      </c>
      <c r="M22" s="42">
        <f>'Sheet1 (3)'!M20</f>
        <v>0</v>
      </c>
      <c r="N22" s="42">
        <f>'Sheet1 (3)'!N20</f>
        <v>3</v>
      </c>
      <c r="O22" s="42">
        <v>12</v>
      </c>
      <c r="P22" s="199">
        <f t="shared" si="7"/>
        <v>0.25</v>
      </c>
      <c r="Q22" s="198">
        <f t="shared" si="12"/>
        <v>0</v>
      </c>
      <c r="R22" s="88">
        <f>VLOOKUP(C22,'Sheet1 (3)'!C:P,14,0)</f>
        <v>425021.8104728043</v>
      </c>
      <c r="S22" s="59">
        <f t="shared" si="13"/>
        <v>28.939691321528159</v>
      </c>
      <c r="T22" s="10"/>
      <c r="U22" s="10"/>
      <c r="V22" s="10"/>
      <c r="W22" s="10"/>
      <c r="X22" s="10"/>
      <c r="Y22" s="10"/>
      <c r="Z22"/>
      <c r="AF22"/>
    </row>
    <row r="23" spans="1:32" s="24" customFormat="1" ht="19" customHeight="1" thickBot="1" x14ac:dyDescent="0.4">
      <c r="A23" s="45"/>
      <c r="B23" s="357"/>
      <c r="C23" s="81" t="s">
        <v>72</v>
      </c>
      <c r="D23" s="141">
        <f>'Sheet1 (3)'!D21</f>
        <v>1</v>
      </c>
      <c r="E23" s="141">
        <f>'Sheet1 (3)'!E21</f>
        <v>0</v>
      </c>
      <c r="F23" s="141">
        <f>'Sheet1 (3)'!F21</f>
        <v>1</v>
      </c>
      <c r="G23" s="141">
        <f>'Sheet1 (3)'!G21</f>
        <v>1</v>
      </c>
      <c r="H23" s="141">
        <f>'Sheet1 (3)'!H21</f>
        <v>0</v>
      </c>
      <c r="I23" s="141">
        <f>'Sheet1 (3)'!I21</f>
        <v>336</v>
      </c>
      <c r="J23" s="141">
        <f>'Sheet1 (3)'!J21</f>
        <v>61</v>
      </c>
      <c r="K23" s="141">
        <f>'Sheet1 (3)'!K21</f>
        <v>397</v>
      </c>
      <c r="L23" s="141">
        <f>'Sheet1 (3)'!L21</f>
        <v>397</v>
      </c>
      <c r="M23" s="141">
        <f>'Sheet1 (3)'!M21</f>
        <v>0</v>
      </c>
      <c r="N23" s="42">
        <f>'Sheet1 (3)'!N21</f>
        <v>0</v>
      </c>
      <c r="O23" s="200">
        <v>13</v>
      </c>
      <c r="P23" s="146">
        <f t="shared" si="7"/>
        <v>0</v>
      </c>
      <c r="Q23" s="94">
        <f t="shared" si="12"/>
        <v>0</v>
      </c>
      <c r="R23" s="104">
        <f>VLOOKUP(C23,'Sheet1 (3)'!C:P,14,0)</f>
        <v>261887.52247528784</v>
      </c>
      <c r="S23" s="105">
        <f t="shared" si="13"/>
        <v>151.59179645050162</v>
      </c>
      <c r="T23" s="10"/>
      <c r="U23" s="10"/>
      <c r="V23" s="10"/>
      <c r="W23" s="10"/>
      <c r="X23" s="10"/>
      <c r="Y23" s="10"/>
      <c r="Z23"/>
      <c r="AF23"/>
    </row>
    <row r="24" spans="1:32" ht="19" customHeight="1" thickBot="1" x14ac:dyDescent="0.4">
      <c r="B24" s="358"/>
      <c r="C24" s="134" t="s">
        <v>87</v>
      </c>
      <c r="D24" s="162">
        <f>SUM(D20:D23)</f>
        <v>11</v>
      </c>
      <c r="E24" s="162">
        <f t="shared" ref="E24:O24" si="20">SUM(E20:E23)</f>
        <v>0</v>
      </c>
      <c r="F24" s="162">
        <f t="shared" si="20"/>
        <v>11</v>
      </c>
      <c r="G24" s="162">
        <f t="shared" si="20"/>
        <v>9</v>
      </c>
      <c r="H24" s="162">
        <f t="shared" si="20"/>
        <v>0</v>
      </c>
      <c r="I24" s="162">
        <f t="shared" si="20"/>
        <v>1352</v>
      </c>
      <c r="J24" s="162">
        <f t="shared" si="20"/>
        <v>408</v>
      </c>
      <c r="K24" s="162">
        <f t="shared" si="20"/>
        <v>1760</v>
      </c>
      <c r="L24" s="162">
        <f t="shared" si="20"/>
        <v>1749</v>
      </c>
      <c r="M24" s="162">
        <f t="shared" si="20"/>
        <v>1</v>
      </c>
      <c r="N24" s="162">
        <f t="shared" si="20"/>
        <v>10</v>
      </c>
      <c r="O24" s="135">
        <f t="shared" si="20"/>
        <v>58</v>
      </c>
      <c r="P24" s="136">
        <f t="shared" si="7"/>
        <v>0.17241379310344829</v>
      </c>
      <c r="Q24" s="137">
        <f t="shared" si="12"/>
        <v>5.6818181818181815E-4</v>
      </c>
      <c r="R24" s="138">
        <v>6003909</v>
      </c>
      <c r="S24" s="139">
        <f t="shared" si="13"/>
        <v>29.314235109159718</v>
      </c>
      <c r="T24" s="10"/>
      <c r="Z24" s="10"/>
    </row>
    <row r="25" spans="1:32" ht="19" customHeight="1" x14ac:dyDescent="0.35">
      <c r="B25" s="356" t="s">
        <v>39</v>
      </c>
      <c r="C25" s="76" t="s">
        <v>69</v>
      </c>
      <c r="D25" s="123">
        <f>'Sheet1 (3)'!D22</f>
        <v>0</v>
      </c>
      <c r="E25" s="123">
        <f>'Sheet1 (3)'!E22</f>
        <v>0</v>
      </c>
      <c r="F25" s="123">
        <f>'Sheet1 (3)'!F22</f>
        <v>0</v>
      </c>
      <c r="G25" s="123">
        <f>'Sheet1 (3)'!G22</f>
        <v>0</v>
      </c>
      <c r="H25" s="123">
        <f>'Sheet1 (3)'!H22</f>
        <v>0</v>
      </c>
      <c r="I25" s="123">
        <f>'Sheet1 (3)'!I22</f>
        <v>388</v>
      </c>
      <c r="J25" s="123">
        <f>'Sheet1 (3)'!J22</f>
        <v>235</v>
      </c>
      <c r="K25" s="123">
        <f>'Sheet1 (3)'!K22</f>
        <v>623</v>
      </c>
      <c r="L25" s="123">
        <f>'Sheet1 (3)'!L22</f>
        <v>622</v>
      </c>
      <c r="M25" s="123">
        <f>'Sheet1 (3)'!M22</f>
        <v>1</v>
      </c>
      <c r="N25" s="123">
        <f>'Sheet1 (3)'!N22</f>
        <v>0</v>
      </c>
      <c r="O25" s="147">
        <v>42</v>
      </c>
      <c r="P25" s="148">
        <f t="shared" si="7"/>
        <v>0</v>
      </c>
      <c r="Q25" s="77">
        <f t="shared" si="12"/>
        <v>1.6051364365971107E-3</v>
      </c>
      <c r="R25" s="108">
        <f>VLOOKUP(C25,'Sheet1 (3)'!C:P,14,0)</f>
        <v>342007.76203903509</v>
      </c>
      <c r="S25" s="111">
        <f t="shared" si="13"/>
        <v>182.1596083918393</v>
      </c>
      <c r="T25" s="10"/>
      <c r="Z25" s="10"/>
      <c r="AF25" s="24"/>
    </row>
    <row r="26" spans="1:32" ht="19" customHeight="1" x14ac:dyDescent="0.35">
      <c r="B26" s="357"/>
      <c r="C26" s="70" t="s">
        <v>76</v>
      </c>
      <c r="D26" s="123">
        <f>'Sheet1 (3)'!D23</f>
        <v>0</v>
      </c>
      <c r="E26" s="123">
        <f>'Sheet1 (3)'!E23</f>
        <v>0</v>
      </c>
      <c r="F26" s="123">
        <f>'Sheet1 (3)'!F23</f>
        <v>0</v>
      </c>
      <c r="G26" s="123">
        <f>'Sheet1 (3)'!G23</f>
        <v>0</v>
      </c>
      <c r="H26" s="123">
        <f>'Sheet1 (3)'!H23</f>
        <v>0</v>
      </c>
      <c r="I26" s="123">
        <f>'Sheet1 (3)'!I23</f>
        <v>280</v>
      </c>
      <c r="J26" s="123">
        <f>'Sheet1 (3)'!J23</f>
        <v>124</v>
      </c>
      <c r="K26" s="123">
        <f>'Sheet1 (3)'!K23</f>
        <v>404</v>
      </c>
      <c r="L26" s="123">
        <f>'Sheet1 (3)'!L23</f>
        <v>404</v>
      </c>
      <c r="M26" s="123">
        <f>'Sheet1 (3)'!M23</f>
        <v>0</v>
      </c>
      <c r="N26" s="123">
        <f>'Sheet1 (3)'!N23</f>
        <v>0</v>
      </c>
      <c r="O26" s="130">
        <v>30</v>
      </c>
      <c r="P26" s="131">
        <f t="shared" si="7"/>
        <v>0</v>
      </c>
      <c r="Q26" s="73">
        <f t="shared" si="12"/>
        <v>0</v>
      </c>
      <c r="R26" s="109">
        <f>VLOOKUP(C26,'Sheet1 (3)'!C:P,14,0)</f>
        <v>371741.61071145313</v>
      </c>
      <c r="S26" s="112">
        <f t="shared" si="13"/>
        <v>108.6776374661985</v>
      </c>
      <c r="T26" s="10"/>
      <c r="Z26" s="10"/>
      <c r="AF26" s="24"/>
    </row>
    <row r="27" spans="1:32" ht="19" customHeight="1" x14ac:dyDescent="0.35">
      <c r="B27" s="357"/>
      <c r="C27" s="243" t="s">
        <v>117</v>
      </c>
      <c r="D27" s="123">
        <f>'Sheet1 (3)'!D24</f>
        <v>0</v>
      </c>
      <c r="E27" s="123">
        <f>'Sheet1 (3)'!E24</f>
        <v>0</v>
      </c>
      <c r="F27" s="123">
        <f>'Sheet1 (3)'!F24</f>
        <v>0</v>
      </c>
      <c r="G27" s="123">
        <f>'Sheet1 (3)'!G24</f>
        <v>0</v>
      </c>
      <c r="H27" s="123">
        <f>'Sheet1 (3)'!H24</f>
        <v>0</v>
      </c>
      <c r="I27" s="123">
        <f>'Sheet1 (3)'!I24</f>
        <v>89</v>
      </c>
      <c r="J27" s="123">
        <f>'Sheet1 (3)'!J24</f>
        <v>29</v>
      </c>
      <c r="K27" s="123">
        <f>'Sheet1 (3)'!K24</f>
        <v>118</v>
      </c>
      <c r="L27" s="123">
        <f>'Sheet1 (3)'!L24</f>
        <v>118</v>
      </c>
      <c r="M27" s="123">
        <f>'Sheet1 (3)'!M24</f>
        <v>0</v>
      </c>
      <c r="N27" s="123">
        <f>'Sheet1 (3)'!N24</f>
        <v>0</v>
      </c>
      <c r="O27" s="132">
        <v>20</v>
      </c>
      <c r="P27" s="133">
        <f t="shared" si="7"/>
        <v>0</v>
      </c>
      <c r="Q27" s="75">
        <f t="shared" si="12"/>
        <v>0</v>
      </c>
      <c r="R27" s="110">
        <f>VLOOKUP(C27,'Sheet1 (3)'!C:P,14,0)</f>
        <v>215852.42876214883</v>
      </c>
      <c r="S27" s="113">
        <f t="shared" si="13"/>
        <v>54.666978118659976</v>
      </c>
      <c r="T27" s="10"/>
      <c r="Z27" s="10"/>
      <c r="AF27" s="24"/>
    </row>
    <row r="28" spans="1:32" ht="19" customHeight="1" x14ac:dyDescent="0.35">
      <c r="B28" s="357"/>
      <c r="C28" s="97" t="s">
        <v>97</v>
      </c>
      <c r="D28" s="123">
        <f>'Sheet1 (3)'!D25</f>
        <v>1</v>
      </c>
      <c r="E28" s="123">
        <f>'Sheet1 (3)'!E25</f>
        <v>0</v>
      </c>
      <c r="F28" s="123">
        <f>'Sheet1 (3)'!F25</f>
        <v>1</v>
      </c>
      <c r="G28" s="123">
        <f>'Sheet1 (3)'!G25</f>
        <v>4</v>
      </c>
      <c r="H28" s="123">
        <f>'Sheet1 (3)'!H25</f>
        <v>0</v>
      </c>
      <c r="I28" s="123">
        <f>'Sheet1 (3)'!I25</f>
        <v>236</v>
      </c>
      <c r="J28" s="123">
        <f>'Sheet1 (3)'!J25</f>
        <v>134</v>
      </c>
      <c r="K28" s="123">
        <f>'Sheet1 (3)'!K25</f>
        <v>370</v>
      </c>
      <c r="L28" s="123">
        <f>'Sheet1 (3)'!L25</f>
        <v>369</v>
      </c>
      <c r="M28" s="123">
        <f>'Sheet1 (3)'!M25</f>
        <v>0</v>
      </c>
      <c r="N28" s="123">
        <f>'Sheet1 (3)'!N25</f>
        <v>1</v>
      </c>
      <c r="O28" s="71">
        <v>30</v>
      </c>
      <c r="P28" s="205">
        <f t="shared" si="7"/>
        <v>3.3333333333333333E-2</v>
      </c>
      <c r="Q28" s="73">
        <f t="shared" si="12"/>
        <v>0</v>
      </c>
      <c r="R28" s="240">
        <f>VLOOKUP(C28,'Sheet1 (3)'!C:P,14,0)</f>
        <v>195729.21838740172</v>
      </c>
      <c r="S28" s="241">
        <f t="shared" si="13"/>
        <v>189.0366717081906</v>
      </c>
      <c r="T28" s="10"/>
      <c r="Z28" s="10"/>
      <c r="AF28" s="24"/>
    </row>
    <row r="29" spans="1:32" ht="19" customHeight="1" x14ac:dyDescent="0.35">
      <c r="B29" s="357"/>
      <c r="C29" s="247" t="s">
        <v>101</v>
      </c>
      <c r="D29" s="123">
        <f>'Sheet1 (3)'!D26</f>
        <v>0</v>
      </c>
      <c r="E29" s="123">
        <f>'Sheet1 (3)'!E26</f>
        <v>0</v>
      </c>
      <c r="F29" s="123">
        <f>'Sheet1 (3)'!F26</f>
        <v>0</v>
      </c>
      <c r="G29" s="123">
        <f>'Sheet1 (3)'!G26</f>
        <v>0</v>
      </c>
      <c r="H29" s="123">
        <f>'Sheet1 (3)'!H26</f>
        <v>0</v>
      </c>
      <c r="I29" s="123">
        <f>'Sheet1 (3)'!I26</f>
        <v>281</v>
      </c>
      <c r="J29" s="123">
        <f>'Sheet1 (3)'!J26</f>
        <v>87</v>
      </c>
      <c r="K29" s="123">
        <f>'Sheet1 (3)'!K26</f>
        <v>368</v>
      </c>
      <c r="L29" s="123">
        <f>'Sheet1 (3)'!L26</f>
        <v>368</v>
      </c>
      <c r="M29" s="123">
        <f>'Sheet1 (3)'!M26</f>
        <v>0</v>
      </c>
      <c r="N29" s="123">
        <f>'Sheet1 (3)'!N26</f>
        <v>0</v>
      </c>
      <c r="O29" s="248">
        <v>55</v>
      </c>
      <c r="P29" s="249">
        <f t="shared" ref="P29:P30" si="21">N29/O29</f>
        <v>0</v>
      </c>
      <c r="Q29" s="169">
        <f t="shared" ref="Q29:Q30" si="22">M29/K29</f>
        <v>0</v>
      </c>
      <c r="R29" s="250">
        <f>VLOOKUP(C29,'Sheet1 (3)'!C:P,14,0)</f>
        <v>301237.28610864433</v>
      </c>
      <c r="S29" s="251">
        <f t="shared" ref="S29:S30" si="23">(K29/R29)*100000</f>
        <v>122.1628320829039</v>
      </c>
      <c r="T29" s="10"/>
      <c r="Z29" s="10"/>
      <c r="AF29" s="24"/>
    </row>
    <row r="30" spans="1:32" ht="19" customHeight="1" thickBot="1" x14ac:dyDescent="0.4">
      <c r="B30" s="357"/>
      <c r="C30" s="98" t="s">
        <v>107</v>
      </c>
      <c r="D30" s="123">
        <f>'Sheet1 (3)'!D27</f>
        <v>1</v>
      </c>
      <c r="E30" s="123">
        <f>'Sheet1 (3)'!E27</f>
        <v>0</v>
      </c>
      <c r="F30" s="123">
        <f>'Sheet1 (3)'!F27</f>
        <v>1</v>
      </c>
      <c r="G30" s="123">
        <f>'Sheet1 (3)'!G27</f>
        <v>1</v>
      </c>
      <c r="H30" s="123">
        <f>'Sheet1 (3)'!H27</f>
        <v>0</v>
      </c>
      <c r="I30" s="123">
        <f>'Sheet1 (3)'!I27</f>
        <v>42</v>
      </c>
      <c r="J30" s="123">
        <f>'Sheet1 (3)'!J27</f>
        <v>18</v>
      </c>
      <c r="K30" s="123">
        <f>'Sheet1 (3)'!K27</f>
        <v>60</v>
      </c>
      <c r="L30" s="123">
        <f>'Sheet1 (3)'!L27</f>
        <v>59</v>
      </c>
      <c r="M30" s="123">
        <f>'Sheet1 (3)'!M27</f>
        <v>0</v>
      </c>
      <c r="N30" s="123">
        <f>'Sheet1 (3)'!N27</f>
        <v>1</v>
      </c>
      <c r="O30" s="99">
        <v>12</v>
      </c>
      <c r="P30" s="203">
        <f t="shared" si="21"/>
        <v>8.3333333333333329E-2</v>
      </c>
      <c r="Q30" s="252">
        <f t="shared" si="22"/>
        <v>0</v>
      </c>
      <c r="R30" s="253">
        <f>VLOOKUP(C30,'Sheet1 (3)'!C:P,14,0)</f>
        <v>106705.0824880022</v>
      </c>
      <c r="S30" s="288">
        <f t="shared" si="23"/>
        <v>56.229748950099292</v>
      </c>
      <c r="T30" s="10"/>
      <c r="Z30" s="10"/>
      <c r="AF30" s="24"/>
    </row>
    <row r="31" spans="1:32" ht="19" customHeight="1" thickBot="1" x14ac:dyDescent="0.4">
      <c r="B31" s="358"/>
      <c r="C31" s="163" t="s">
        <v>88</v>
      </c>
      <c r="D31" s="162">
        <f t="shared" ref="D31:O31" si="24">SUM(D25:D30)</f>
        <v>2</v>
      </c>
      <c r="E31" s="162">
        <f t="shared" si="24"/>
        <v>0</v>
      </c>
      <c r="F31" s="162">
        <f t="shared" si="24"/>
        <v>2</v>
      </c>
      <c r="G31" s="162">
        <f t="shared" si="24"/>
        <v>5</v>
      </c>
      <c r="H31" s="162">
        <f t="shared" si="24"/>
        <v>0</v>
      </c>
      <c r="I31" s="162">
        <f t="shared" si="24"/>
        <v>1316</v>
      </c>
      <c r="J31" s="162">
        <f t="shared" si="24"/>
        <v>627</v>
      </c>
      <c r="K31" s="162">
        <f t="shared" si="24"/>
        <v>1943</v>
      </c>
      <c r="L31" s="162">
        <f t="shared" si="24"/>
        <v>1940</v>
      </c>
      <c r="M31" s="162">
        <f t="shared" si="24"/>
        <v>1</v>
      </c>
      <c r="N31" s="162">
        <f t="shared" si="24"/>
        <v>2</v>
      </c>
      <c r="O31" s="162">
        <f t="shared" si="24"/>
        <v>189</v>
      </c>
      <c r="P31" s="164">
        <f t="shared" si="7"/>
        <v>1.0582010582010581E-2</v>
      </c>
      <c r="Q31" s="165">
        <f t="shared" si="12"/>
        <v>5.1466803911477102E-4</v>
      </c>
      <c r="R31" s="166">
        <v>2744872</v>
      </c>
      <c r="S31" s="167">
        <f t="shared" si="13"/>
        <v>70.786543051916453</v>
      </c>
      <c r="T31" s="10"/>
      <c r="Z31" s="10"/>
    </row>
    <row r="32" spans="1:32" ht="19" customHeight="1" x14ac:dyDescent="0.35">
      <c r="B32" s="356" t="s">
        <v>53</v>
      </c>
      <c r="C32" s="95" t="s">
        <v>66</v>
      </c>
      <c r="D32" s="149">
        <f>'Sheet1 (3)'!D28</f>
        <v>5</v>
      </c>
      <c r="E32" s="149">
        <f>'Sheet1 (3)'!E28</f>
        <v>0</v>
      </c>
      <c r="F32" s="149">
        <f>'Sheet1 (3)'!F28</f>
        <v>5</v>
      </c>
      <c r="G32" s="149">
        <f>'Sheet1 (3)'!G28</f>
        <v>9</v>
      </c>
      <c r="H32" s="149">
        <f>'Sheet1 (3)'!H28</f>
        <v>0</v>
      </c>
      <c r="I32" s="149">
        <f>'Sheet1 (3)'!I28</f>
        <v>2134</v>
      </c>
      <c r="J32" s="149">
        <f>'Sheet1 (3)'!J28</f>
        <v>147</v>
      </c>
      <c r="K32" s="149">
        <f>'Sheet1 (3)'!K28</f>
        <v>2281</v>
      </c>
      <c r="L32" s="149">
        <f>'Sheet1 (3)'!L28</f>
        <v>2274</v>
      </c>
      <c r="M32" s="149">
        <f>'Sheet1 (3)'!M28</f>
        <v>3</v>
      </c>
      <c r="N32" s="83">
        <f>'Sheet1 (3)'!N28</f>
        <v>4</v>
      </c>
      <c r="O32" s="150">
        <v>56</v>
      </c>
      <c r="P32" s="151">
        <f t="shared" si="7"/>
        <v>7.1428571428571425E-2</v>
      </c>
      <c r="Q32" s="96">
        <f t="shared" si="12"/>
        <v>1.31521262604121E-3</v>
      </c>
      <c r="R32" s="108">
        <f>VLOOKUP(C32,'Sheet1 (3)'!C:P,14,0)</f>
        <v>1020952.7356870017</v>
      </c>
      <c r="S32" s="111">
        <f t="shared" si="13"/>
        <v>223.41876565569993</v>
      </c>
      <c r="T32" s="10"/>
      <c r="Z32" s="10"/>
      <c r="AA32" s="24">
        <v>1598</v>
      </c>
      <c r="AB32" s="24">
        <f t="shared" si="9"/>
        <v>2281</v>
      </c>
      <c r="AC32" s="24">
        <f t="shared" ref="AC32" si="25">AB32-AA32</f>
        <v>683</v>
      </c>
      <c r="AD32" s="24" t="str">
        <f t="shared" ref="AD32:AD51" si="26">IF(AC32&lt;&gt;F32,"Not OK","Ok")</f>
        <v>Not OK</v>
      </c>
    </row>
    <row r="33" spans="2:26" ht="19" customHeight="1" x14ac:dyDescent="0.35">
      <c r="B33" s="357"/>
      <c r="C33" s="204" t="s">
        <v>78</v>
      </c>
      <c r="D33" s="152">
        <f>'Sheet1 (3)'!D29</f>
        <v>2</v>
      </c>
      <c r="E33" s="152">
        <f>'Sheet1 (3)'!E29</f>
        <v>0</v>
      </c>
      <c r="F33" s="152">
        <f>'Sheet1 (3)'!F29</f>
        <v>2</v>
      </c>
      <c r="G33" s="152">
        <f>'Sheet1 (3)'!G29</f>
        <v>1</v>
      </c>
      <c r="H33" s="152">
        <f>'Sheet1 (3)'!H29</f>
        <v>0</v>
      </c>
      <c r="I33" s="152">
        <f>'Sheet1 (3)'!I29</f>
        <v>412</v>
      </c>
      <c r="J33" s="152">
        <f>'Sheet1 (3)'!J29</f>
        <v>0</v>
      </c>
      <c r="K33" s="152">
        <f>'Sheet1 (3)'!K29</f>
        <v>412</v>
      </c>
      <c r="L33" s="152">
        <f>'Sheet1 (3)'!L29</f>
        <v>410</v>
      </c>
      <c r="M33" s="152">
        <f>'Sheet1 (3)'!M29</f>
        <v>0</v>
      </c>
      <c r="N33" s="71">
        <f>'Sheet1 (3)'!N29</f>
        <v>2</v>
      </c>
      <c r="O33" s="153">
        <v>23</v>
      </c>
      <c r="P33" s="154">
        <f t="shared" si="7"/>
        <v>8.6956521739130432E-2</v>
      </c>
      <c r="Q33" s="73">
        <f t="shared" si="12"/>
        <v>0</v>
      </c>
      <c r="R33" s="114">
        <f>VLOOKUP(C33,'Sheet1 (3)'!C:P,14,0)</f>
        <v>469537.67557841213</v>
      </c>
      <c r="S33" s="119">
        <f t="shared" si="13"/>
        <v>87.74588737580369</v>
      </c>
      <c r="T33" s="10"/>
      <c r="Z33" s="10"/>
    </row>
    <row r="34" spans="2:26" ht="19" customHeight="1" x14ac:dyDescent="0.35">
      <c r="B34" s="357"/>
      <c r="C34" s="243" t="s">
        <v>116</v>
      </c>
      <c r="D34" s="152">
        <f>'Sheet1 (3)'!D30</f>
        <v>0</v>
      </c>
      <c r="E34" s="152">
        <f>'Sheet1 (3)'!E30</f>
        <v>0</v>
      </c>
      <c r="F34" s="152">
        <f>'Sheet1 (3)'!F30</f>
        <v>0</v>
      </c>
      <c r="G34" s="152">
        <f>'Sheet1 (3)'!G30</f>
        <v>0</v>
      </c>
      <c r="H34" s="152">
        <f>'Sheet1 (3)'!H30</f>
        <v>0</v>
      </c>
      <c r="I34" s="152">
        <f>'Sheet1 (3)'!I30</f>
        <v>34</v>
      </c>
      <c r="J34" s="152">
        <f>'Sheet1 (3)'!J30</f>
        <v>0</v>
      </c>
      <c r="K34" s="152">
        <f>'Sheet1 (3)'!K30</f>
        <v>34</v>
      </c>
      <c r="L34" s="152">
        <f>'Sheet1 (3)'!L30</f>
        <v>34</v>
      </c>
      <c r="M34" s="152">
        <f>'Sheet1 (3)'!M30</f>
        <v>0</v>
      </c>
      <c r="N34" s="71">
        <f>'Sheet1 (3)'!N30</f>
        <v>0</v>
      </c>
      <c r="O34" s="153">
        <v>12</v>
      </c>
      <c r="P34" s="154">
        <f t="shared" si="7"/>
        <v>0</v>
      </c>
      <c r="Q34" s="73">
        <f t="shared" si="12"/>
        <v>0</v>
      </c>
      <c r="R34" s="114">
        <f>VLOOKUP(C34,'Sheet1 (3)'!C:P,14,0)</f>
        <v>265250.258077587</v>
      </c>
      <c r="S34" s="119">
        <f t="shared" ref="S34" si="27">(K34/R34)*100000</f>
        <v>12.818083664240898</v>
      </c>
      <c r="T34" s="10"/>
      <c r="Z34" s="10"/>
    </row>
    <row r="35" spans="2:26" ht="19" customHeight="1" x14ac:dyDescent="0.35">
      <c r="B35" s="357"/>
      <c r="C35" s="227" t="s">
        <v>79</v>
      </c>
      <c r="D35" s="228">
        <f>'Sheet1 (3)'!D31</f>
        <v>3</v>
      </c>
      <c r="E35" s="228">
        <f>'Sheet1 (3)'!E31</f>
        <v>0</v>
      </c>
      <c r="F35" s="228">
        <f>'Sheet1 (3)'!F31</f>
        <v>3</v>
      </c>
      <c r="G35" s="228">
        <f>'Sheet1 (3)'!G31</f>
        <v>0</v>
      </c>
      <c r="H35" s="228">
        <f>'Sheet1 (3)'!H31</f>
        <v>0</v>
      </c>
      <c r="I35" s="228">
        <f>'Sheet1 (3)'!I31</f>
        <v>308</v>
      </c>
      <c r="J35" s="228">
        <f>'Sheet1 (3)'!J31</f>
        <v>54</v>
      </c>
      <c r="K35" s="228">
        <f>'Sheet1 (3)'!K31</f>
        <v>362</v>
      </c>
      <c r="L35" s="228">
        <f>'Sheet1 (3)'!L31</f>
        <v>350</v>
      </c>
      <c r="M35" s="228">
        <f>'Sheet1 (3)'!M31</f>
        <v>9</v>
      </c>
      <c r="N35" s="71">
        <f>'Sheet1 (3)'!N31</f>
        <v>3</v>
      </c>
      <c r="O35" s="229">
        <v>6</v>
      </c>
      <c r="P35" s="230">
        <f t="shared" si="7"/>
        <v>0.5</v>
      </c>
      <c r="Q35" s="75">
        <f t="shared" si="12"/>
        <v>2.4861878453038673E-2</v>
      </c>
      <c r="R35" s="231">
        <f>VLOOKUP(C35,'Sheet1 (3)'!C:P,14,0)</f>
        <v>248010.56044110621</v>
      </c>
      <c r="S35" s="232">
        <f t="shared" si="13"/>
        <v>145.96152653990001</v>
      </c>
      <c r="T35" s="10"/>
      <c r="Z35" s="10"/>
    </row>
    <row r="36" spans="2:26" ht="19" customHeight="1" x14ac:dyDescent="0.35">
      <c r="B36" s="357"/>
      <c r="C36" s="227" t="s">
        <v>98</v>
      </c>
      <c r="D36" s="228">
        <f>'Sheet1 (3)'!D32</f>
        <v>0</v>
      </c>
      <c r="E36" s="228">
        <f>'Sheet1 (3)'!E32</f>
        <v>0</v>
      </c>
      <c r="F36" s="228">
        <f>'Sheet1 (3)'!F32</f>
        <v>0</v>
      </c>
      <c r="G36" s="228">
        <f>'Sheet1 (3)'!G32</f>
        <v>0</v>
      </c>
      <c r="H36" s="228">
        <f>'Sheet1 (3)'!H32</f>
        <v>0</v>
      </c>
      <c r="I36" s="228">
        <f>'Sheet1 (3)'!I32</f>
        <v>208</v>
      </c>
      <c r="J36" s="228">
        <f>'Sheet1 (3)'!J32</f>
        <v>0</v>
      </c>
      <c r="K36" s="228">
        <f>'Sheet1 (3)'!K32</f>
        <v>208</v>
      </c>
      <c r="L36" s="228">
        <f>'Sheet1 (3)'!L32</f>
        <v>205</v>
      </c>
      <c r="M36" s="228">
        <f>'Sheet1 (3)'!M32</f>
        <v>0</v>
      </c>
      <c r="N36" s="71">
        <f>'Sheet1 (3)'!N32</f>
        <v>3</v>
      </c>
      <c r="O36" s="229">
        <v>20</v>
      </c>
      <c r="P36" s="230">
        <f t="shared" si="7"/>
        <v>0.15</v>
      </c>
      <c r="Q36" s="75">
        <f t="shared" si="12"/>
        <v>0</v>
      </c>
      <c r="R36" s="231">
        <f>VLOOKUP(C36,'Sheet1 (3)'!C:P,14,0)</f>
        <v>174025.86075197981</v>
      </c>
      <c r="S36" s="232">
        <f t="shared" si="13"/>
        <v>119.5224658572095</v>
      </c>
      <c r="T36" s="10"/>
      <c r="Z36" s="10"/>
    </row>
    <row r="37" spans="2:26" ht="19" customHeight="1" thickBot="1" x14ac:dyDescent="0.4">
      <c r="B37" s="357"/>
      <c r="C37" s="98" t="s">
        <v>109</v>
      </c>
      <c r="D37" s="233">
        <f>'Sheet1 (3)'!D33</f>
        <v>3</v>
      </c>
      <c r="E37" s="233">
        <f>'Sheet1 (3)'!E33</f>
        <v>0</v>
      </c>
      <c r="F37" s="233">
        <f>'Sheet1 (3)'!F33</f>
        <v>3</v>
      </c>
      <c r="G37" s="233">
        <f>'Sheet1 (3)'!G33</f>
        <v>3</v>
      </c>
      <c r="H37" s="233">
        <f>'Sheet1 (3)'!H33</f>
        <v>0</v>
      </c>
      <c r="I37" s="233">
        <f>'Sheet1 (3)'!I33</f>
        <v>134</v>
      </c>
      <c r="J37" s="233">
        <f>'Sheet1 (3)'!J33</f>
        <v>0</v>
      </c>
      <c r="K37" s="233">
        <f>'Sheet1 (3)'!K33</f>
        <v>134</v>
      </c>
      <c r="L37" s="233">
        <f>'Sheet1 (3)'!L33</f>
        <v>124</v>
      </c>
      <c r="M37" s="233">
        <f>'Sheet1 (3)'!M33</f>
        <v>0</v>
      </c>
      <c r="N37" s="304">
        <f>'Sheet1 (3)'!N33</f>
        <v>10</v>
      </c>
      <c r="O37" s="156">
        <v>16</v>
      </c>
      <c r="P37" s="157">
        <f t="shared" si="7"/>
        <v>0.625</v>
      </c>
      <c r="Q37" s="100">
        <f t="shared" si="12"/>
        <v>0</v>
      </c>
      <c r="R37" s="116">
        <f>VLOOKUP(C37,'Sheet1 (3)'!C:P,14,0)</f>
        <v>276882.53196513921</v>
      </c>
      <c r="S37" s="120">
        <f t="shared" si="13"/>
        <v>48.39597465717744</v>
      </c>
      <c r="T37" s="10"/>
      <c r="Z37" s="10"/>
    </row>
    <row r="38" spans="2:26" ht="19" customHeight="1" thickBot="1" x14ac:dyDescent="0.4">
      <c r="B38" s="358"/>
      <c r="C38" s="134" t="s">
        <v>89</v>
      </c>
      <c r="D38" s="135">
        <f>SUM(D32:D37)</f>
        <v>13</v>
      </c>
      <c r="E38" s="135">
        <f t="shared" ref="E38:N38" si="28">SUM(E32:E37)</f>
        <v>0</v>
      </c>
      <c r="F38" s="135">
        <f t="shared" si="28"/>
        <v>13</v>
      </c>
      <c r="G38" s="135">
        <f t="shared" si="28"/>
        <v>13</v>
      </c>
      <c r="H38" s="135">
        <f t="shared" si="28"/>
        <v>0</v>
      </c>
      <c r="I38" s="135">
        <f t="shared" si="28"/>
        <v>3230</v>
      </c>
      <c r="J38" s="135">
        <f t="shared" si="28"/>
        <v>201</v>
      </c>
      <c r="K38" s="135">
        <f t="shared" si="28"/>
        <v>3431</v>
      </c>
      <c r="L38" s="135">
        <f t="shared" si="28"/>
        <v>3397</v>
      </c>
      <c r="M38" s="135">
        <f t="shared" si="28"/>
        <v>12</v>
      </c>
      <c r="N38" s="239">
        <f t="shared" si="28"/>
        <v>22</v>
      </c>
      <c r="O38" s="135">
        <f>SUM(O32:O37)</f>
        <v>133</v>
      </c>
      <c r="P38" s="136">
        <f t="shared" si="7"/>
        <v>0.16541353383458646</v>
      </c>
      <c r="Q38" s="137">
        <f t="shared" si="12"/>
        <v>3.4975225881667153E-3</v>
      </c>
      <c r="R38" s="138">
        <v>6649881</v>
      </c>
      <c r="S38" s="139">
        <f t="shared" si="13"/>
        <v>51.594908239711359</v>
      </c>
      <c r="T38" s="10"/>
      <c r="Z38" s="10"/>
    </row>
    <row r="39" spans="2:26" ht="19" customHeight="1" x14ac:dyDescent="0.35">
      <c r="B39" s="353" t="s">
        <v>23</v>
      </c>
      <c r="C39" s="168" t="s">
        <v>81</v>
      </c>
      <c r="D39" s="161">
        <f>'Sheet1 (3)'!D34</f>
        <v>0</v>
      </c>
      <c r="E39" s="161">
        <f>'Sheet1 (3)'!E34</f>
        <v>0</v>
      </c>
      <c r="F39" s="161">
        <f>'Sheet1 (3)'!F34</f>
        <v>0</v>
      </c>
      <c r="G39" s="161">
        <f>'Sheet1 (3)'!G34</f>
        <v>0</v>
      </c>
      <c r="H39" s="161">
        <f>'Sheet1 (3)'!H34</f>
        <v>0</v>
      </c>
      <c r="I39" s="161">
        <f>'Sheet1 (3)'!I34</f>
        <v>367</v>
      </c>
      <c r="J39" s="161">
        <f>'Sheet1 (3)'!J34</f>
        <v>237</v>
      </c>
      <c r="K39" s="161">
        <f>'Sheet1 (3)'!K34</f>
        <v>604</v>
      </c>
      <c r="L39" s="161">
        <f>'Sheet1 (3)'!L34</f>
        <v>602</v>
      </c>
      <c r="M39" s="161">
        <f>'Sheet1 (3)'!M34</f>
        <v>1</v>
      </c>
      <c r="N39" s="305">
        <f>'Sheet1 (3)'!N34</f>
        <v>1</v>
      </c>
      <c r="O39" s="172">
        <v>12</v>
      </c>
      <c r="P39" s="173">
        <f t="shared" si="7"/>
        <v>8.3333333333333329E-2</v>
      </c>
      <c r="Q39" s="169">
        <f t="shared" si="12"/>
        <v>1.6556291390728477E-3</v>
      </c>
      <c r="R39" s="170">
        <f>VLOOKUP(C39,'Sheet1 (3)'!C:P,14,0)</f>
        <v>116330.83416912338</v>
      </c>
      <c r="S39" s="171">
        <f t="shared" si="13"/>
        <v>519.20886178972671</v>
      </c>
      <c r="T39" s="10"/>
      <c r="Z39" s="10"/>
    </row>
    <row r="40" spans="2:26" ht="19" customHeight="1" x14ac:dyDescent="0.35">
      <c r="B40" s="354"/>
      <c r="C40" s="204" t="s">
        <v>91</v>
      </c>
      <c r="D40" s="71">
        <f>'Sheet1 (3)'!D35</f>
        <v>0</v>
      </c>
      <c r="E40" s="71">
        <f>'Sheet1 (3)'!E35</f>
        <v>0</v>
      </c>
      <c r="F40" s="71">
        <f>'Sheet1 (3)'!F35</f>
        <v>0</v>
      </c>
      <c r="G40" s="71">
        <f>'Sheet1 (3)'!G35</f>
        <v>1</v>
      </c>
      <c r="H40" s="71">
        <f>'Sheet1 (3)'!H35</f>
        <v>0</v>
      </c>
      <c r="I40" s="71">
        <f>'Sheet1 (3)'!I35</f>
        <v>353</v>
      </c>
      <c r="J40" s="71">
        <f>'Sheet1 (3)'!J35</f>
        <v>68</v>
      </c>
      <c r="K40" s="71">
        <f>'Sheet1 (3)'!K35</f>
        <v>421</v>
      </c>
      <c r="L40" s="71">
        <f>'Sheet1 (3)'!L35</f>
        <v>421</v>
      </c>
      <c r="M40" s="71">
        <f>'Sheet1 (3)'!M35</f>
        <v>0</v>
      </c>
      <c r="N40" s="306">
        <f>'Sheet1 (3)'!N35</f>
        <v>0</v>
      </c>
      <c r="O40" s="72">
        <v>15</v>
      </c>
      <c r="P40" s="260">
        <f t="shared" si="7"/>
        <v>0</v>
      </c>
      <c r="Q40" s="131">
        <f t="shared" si="12"/>
        <v>0</v>
      </c>
      <c r="R40" s="289">
        <f>VLOOKUP(C40,'Sheet1 (3)'!C:P,14,0)</f>
        <v>195456.27773091197</v>
      </c>
      <c r="S40" s="119">
        <f t="shared" si="13"/>
        <v>215.39343984622383</v>
      </c>
      <c r="T40" s="10"/>
      <c r="Z40" s="10"/>
    </row>
    <row r="41" spans="2:26" ht="19" customHeight="1" x14ac:dyDescent="0.35">
      <c r="B41" s="354"/>
      <c r="C41" s="204" t="s">
        <v>108</v>
      </c>
      <c r="D41" s="71">
        <f>'Sheet1 (3)'!D36</f>
        <v>1</v>
      </c>
      <c r="E41" s="71">
        <f>'Sheet1 (3)'!E36</f>
        <v>0</v>
      </c>
      <c r="F41" s="71">
        <f>'Sheet1 (3)'!F36</f>
        <v>1</v>
      </c>
      <c r="G41" s="71">
        <f>'Sheet1 (3)'!G36</f>
        <v>0</v>
      </c>
      <c r="H41" s="71">
        <f>'Sheet1 (3)'!H36</f>
        <v>0</v>
      </c>
      <c r="I41" s="71">
        <f>'Sheet1 (3)'!I36</f>
        <v>64</v>
      </c>
      <c r="J41" s="71">
        <f>'Sheet1 (3)'!J36</f>
        <v>14</v>
      </c>
      <c r="K41" s="71">
        <f>'Sheet1 (3)'!K36</f>
        <v>78</v>
      </c>
      <c r="L41" s="71">
        <f>'Sheet1 (3)'!L36</f>
        <v>77</v>
      </c>
      <c r="M41" s="71">
        <f>'Sheet1 (3)'!M36</f>
        <v>0</v>
      </c>
      <c r="N41" s="306">
        <f>'Sheet1 (3)'!N36</f>
        <v>1</v>
      </c>
      <c r="O41" s="72">
        <v>20</v>
      </c>
      <c r="P41" s="260">
        <f t="shared" si="7"/>
        <v>0.05</v>
      </c>
      <c r="Q41" s="131">
        <f t="shared" si="12"/>
        <v>0</v>
      </c>
      <c r="R41" s="289">
        <f>VLOOKUP(C41,'Sheet1 (3)'!C:P,14,0)</f>
        <v>72013.155784048577</v>
      </c>
      <c r="S41" s="119">
        <f t="shared" si="13"/>
        <v>108.31354236704283</v>
      </c>
      <c r="T41" s="10"/>
      <c r="Z41" s="10"/>
    </row>
    <row r="42" spans="2:26" ht="19" customHeight="1" x14ac:dyDescent="0.35">
      <c r="B42" s="354"/>
      <c r="C42" s="204" t="s">
        <v>114</v>
      </c>
      <c r="D42" s="71">
        <f>'Sheet1 (3)'!D37</f>
        <v>0</v>
      </c>
      <c r="E42" s="71">
        <f>'Sheet1 (3)'!E37</f>
        <v>0</v>
      </c>
      <c r="F42" s="71">
        <f>'Sheet1 (3)'!F37</f>
        <v>0</v>
      </c>
      <c r="G42" s="71">
        <f>'Sheet1 (3)'!G37</f>
        <v>0</v>
      </c>
      <c r="H42" s="71">
        <f>'Sheet1 (3)'!H37</f>
        <v>0</v>
      </c>
      <c r="I42" s="71">
        <f>'Sheet1 (3)'!I37</f>
        <v>3</v>
      </c>
      <c r="J42" s="71">
        <f>'Sheet1 (3)'!J37</f>
        <v>7</v>
      </c>
      <c r="K42" s="71">
        <f>'Sheet1 (3)'!K37</f>
        <v>10</v>
      </c>
      <c r="L42" s="71">
        <f>'Sheet1 (3)'!L37</f>
        <v>10</v>
      </c>
      <c r="M42" s="71">
        <f>'Sheet1 (3)'!M37</f>
        <v>0</v>
      </c>
      <c r="N42" s="306">
        <f>'Sheet1 (3)'!N37</f>
        <v>0</v>
      </c>
      <c r="O42" s="72">
        <v>20</v>
      </c>
      <c r="P42" s="260">
        <f t="shared" si="7"/>
        <v>0</v>
      </c>
      <c r="Q42" s="131">
        <f t="shared" si="12"/>
        <v>0</v>
      </c>
      <c r="R42" s="289">
        <f>VLOOKUP(C42,'Sheet1 (3)'!C:P,14,0)</f>
        <v>46610.125789435391</v>
      </c>
      <c r="S42" s="119">
        <f t="shared" si="13"/>
        <v>21.454565570528004</v>
      </c>
      <c r="T42" s="10"/>
      <c r="Z42" s="10"/>
    </row>
    <row r="43" spans="2:26" ht="19" customHeight="1" x14ac:dyDescent="0.35">
      <c r="B43" s="354"/>
      <c r="C43" s="294" t="s">
        <v>119</v>
      </c>
      <c r="D43" s="71">
        <f>'Sheet1 (3)'!D38</f>
        <v>0</v>
      </c>
      <c r="E43" s="71">
        <f>'Sheet1 (3)'!E38</f>
        <v>0</v>
      </c>
      <c r="F43" s="71">
        <f>'Sheet1 (3)'!F38</f>
        <v>0</v>
      </c>
      <c r="G43" s="71">
        <f>'Sheet1 (3)'!G38</f>
        <v>0</v>
      </c>
      <c r="H43" s="71">
        <f>'Sheet1 (3)'!H38</f>
        <v>0</v>
      </c>
      <c r="I43" s="71">
        <f>'Sheet1 (3)'!I38</f>
        <v>29</v>
      </c>
      <c r="J43" s="71">
        <f>'Sheet1 (3)'!J38</f>
        <v>18</v>
      </c>
      <c r="K43" s="71">
        <f>'Sheet1 (3)'!K38</f>
        <v>47</v>
      </c>
      <c r="L43" s="71">
        <f>'Sheet1 (3)'!L38</f>
        <v>47</v>
      </c>
      <c r="M43" s="71">
        <f>'Sheet1 (3)'!M38</f>
        <v>0</v>
      </c>
      <c r="N43" s="306">
        <f>'Sheet1 (3)'!N38</f>
        <v>0</v>
      </c>
      <c r="O43" s="72">
        <v>5</v>
      </c>
      <c r="P43" s="260">
        <f t="shared" si="7"/>
        <v>0</v>
      </c>
      <c r="Q43" s="131">
        <f t="shared" si="12"/>
        <v>0</v>
      </c>
      <c r="R43" s="289">
        <f>VLOOKUP(C43,'Sheet1 (3)'!C:P,14,0)</f>
        <v>101576.05359503486</v>
      </c>
      <c r="S43" s="119">
        <f t="shared" ref="S43" si="29">(K43/R43)*100000</f>
        <v>46.270748209396281</v>
      </c>
      <c r="T43" s="10"/>
      <c r="Z43" s="10"/>
    </row>
    <row r="44" spans="2:26" ht="19" customHeight="1" thickBot="1" x14ac:dyDescent="0.4">
      <c r="B44" s="354"/>
      <c r="C44" s="238" t="s">
        <v>100</v>
      </c>
      <c r="D44" s="246">
        <f>'Sheet1 (3)'!D39</f>
        <v>0</v>
      </c>
      <c r="E44" s="246">
        <f>'Sheet1 (3)'!E39</f>
        <v>0</v>
      </c>
      <c r="F44" s="246">
        <f>'Sheet1 (3)'!F39</f>
        <v>0</v>
      </c>
      <c r="G44" s="246">
        <f>'Sheet1 (3)'!G39</f>
        <v>0</v>
      </c>
      <c r="H44" s="246">
        <f>'Sheet1 (3)'!H39</f>
        <v>0</v>
      </c>
      <c r="I44" s="71">
        <f>'Sheet1 (3)'!I39</f>
        <v>1</v>
      </c>
      <c r="J44" s="71">
        <f>'Sheet1 (3)'!J39</f>
        <v>5</v>
      </c>
      <c r="K44" s="71">
        <f>'Sheet1 (3)'!K39</f>
        <v>6</v>
      </c>
      <c r="L44" s="71">
        <f>'Sheet1 (3)'!L39</f>
        <v>6</v>
      </c>
      <c r="M44" s="71">
        <f>'Sheet1 (3)'!M39</f>
        <v>0</v>
      </c>
      <c r="N44" s="307">
        <f>'Sheet1 (3)'!N39</f>
        <v>0</v>
      </c>
      <c r="O44" s="72">
        <v>20</v>
      </c>
      <c r="P44" s="260">
        <f t="shared" si="7"/>
        <v>0</v>
      </c>
      <c r="Q44" s="317">
        <f t="shared" si="12"/>
        <v>0</v>
      </c>
      <c r="R44" s="318">
        <f>VLOOKUP(C44,'Sheet1 (3)'!C:P,14,0)</f>
        <v>217763.58413614001</v>
      </c>
      <c r="S44" s="120">
        <f t="shared" si="13"/>
        <v>2.7552816159789875</v>
      </c>
      <c r="T44" s="10"/>
      <c r="Z44" s="10"/>
    </row>
    <row r="45" spans="2:26" ht="19" customHeight="1" thickBot="1" x14ac:dyDescent="0.4">
      <c r="B45" s="355"/>
      <c r="C45" s="134" t="s">
        <v>90</v>
      </c>
      <c r="D45" s="162">
        <f t="shared" ref="D45:O45" si="30">SUM(D39:D44)</f>
        <v>1</v>
      </c>
      <c r="E45" s="162">
        <f t="shared" si="30"/>
        <v>0</v>
      </c>
      <c r="F45" s="162">
        <f t="shared" si="30"/>
        <v>1</v>
      </c>
      <c r="G45" s="162">
        <f t="shared" si="30"/>
        <v>1</v>
      </c>
      <c r="H45" s="162">
        <f t="shared" si="30"/>
        <v>0</v>
      </c>
      <c r="I45" s="239">
        <f t="shared" si="30"/>
        <v>817</v>
      </c>
      <c r="J45" s="290">
        <f t="shared" si="30"/>
        <v>349</v>
      </c>
      <c r="K45" s="290">
        <f t="shared" si="30"/>
        <v>1166</v>
      </c>
      <c r="L45" s="290">
        <f t="shared" si="30"/>
        <v>1163</v>
      </c>
      <c r="M45" s="290">
        <f t="shared" si="30"/>
        <v>1</v>
      </c>
      <c r="N45" s="290">
        <f t="shared" si="30"/>
        <v>2</v>
      </c>
      <c r="O45" s="290">
        <f t="shared" si="30"/>
        <v>92</v>
      </c>
      <c r="P45" s="291">
        <f t="shared" si="7"/>
        <v>2.1739130434782608E-2</v>
      </c>
      <c r="Q45" s="314">
        <f t="shared" si="12"/>
        <v>8.576329331046312E-4</v>
      </c>
      <c r="R45" s="315">
        <v>2674787</v>
      </c>
      <c r="S45" s="316">
        <f t="shared" si="13"/>
        <v>43.592256131048941</v>
      </c>
      <c r="T45" s="10"/>
      <c r="Z45" s="10"/>
    </row>
    <row r="46" spans="2:26" ht="19" customHeight="1" x14ac:dyDescent="0.35">
      <c r="B46" s="353" t="s">
        <v>29</v>
      </c>
      <c r="C46" s="92" t="s">
        <v>104</v>
      </c>
      <c r="D46" s="123">
        <f>'Sheet1 (3)'!D40</f>
        <v>1</v>
      </c>
      <c r="E46" s="123">
        <f>'Sheet1 (3)'!E40</f>
        <v>0</v>
      </c>
      <c r="F46" s="123">
        <f>'Sheet1 (3)'!F40</f>
        <v>1</v>
      </c>
      <c r="G46" s="123">
        <f>'Sheet1 (3)'!G40</f>
        <v>6</v>
      </c>
      <c r="H46" s="123">
        <f>'Sheet1 (3)'!H40</f>
        <v>0</v>
      </c>
      <c r="I46" s="123">
        <f>'Sheet1 (3)'!I40</f>
        <v>41</v>
      </c>
      <c r="J46" s="123">
        <f>'Sheet1 (3)'!J40</f>
        <v>0</v>
      </c>
      <c r="K46" s="123">
        <f>'Sheet1 (3)'!K40</f>
        <v>41</v>
      </c>
      <c r="L46" s="123">
        <f>'Sheet1 (3)'!L40</f>
        <v>36</v>
      </c>
      <c r="M46" s="123">
        <f>'Sheet1 (3)'!M40</f>
        <v>3</v>
      </c>
      <c r="N46" s="123">
        <f>'Sheet1 (3)'!N40</f>
        <v>2</v>
      </c>
      <c r="O46" s="158">
        <v>5</v>
      </c>
      <c r="P46" s="159">
        <f t="shared" ref="P46:P50" si="31">N46/O46</f>
        <v>0.4</v>
      </c>
      <c r="Q46" s="77">
        <f t="shared" ref="Q46:Q50" si="32">M46/K46</f>
        <v>7.3170731707317069E-2</v>
      </c>
      <c r="R46" s="115">
        <f>VLOOKUP(C46,'Sheet1 (3)'!C:P,14,0)</f>
        <v>116603.80734837931</v>
      </c>
      <c r="S46" s="121">
        <f t="shared" ref="S46:S50" si="33">(K46/R46)*100000</f>
        <v>35.161802116378205</v>
      </c>
      <c r="T46" s="10"/>
      <c r="Z46" s="10"/>
    </row>
    <row r="47" spans="2:26" ht="19" customHeight="1" x14ac:dyDescent="0.35">
      <c r="B47" s="354"/>
      <c r="C47" s="204" t="s">
        <v>103</v>
      </c>
      <c r="D47" s="123">
        <f>'Sheet1 (3)'!D41</f>
        <v>0</v>
      </c>
      <c r="E47" s="123">
        <f>'Sheet1 (3)'!E41</f>
        <v>0</v>
      </c>
      <c r="F47" s="123">
        <f>'Sheet1 (3)'!F41</f>
        <v>0</v>
      </c>
      <c r="G47" s="123">
        <f>'Sheet1 (3)'!G41</f>
        <v>0</v>
      </c>
      <c r="H47" s="123">
        <f>'Sheet1 (3)'!H41</f>
        <v>0</v>
      </c>
      <c r="I47" s="123">
        <f>'Sheet1 (3)'!I41</f>
        <v>1</v>
      </c>
      <c r="J47" s="123">
        <f>'Sheet1 (3)'!J41</f>
        <v>0</v>
      </c>
      <c r="K47" s="123">
        <f>'Sheet1 (3)'!K41</f>
        <v>1</v>
      </c>
      <c r="L47" s="123">
        <f>'Sheet1 (3)'!L41</f>
        <v>1</v>
      </c>
      <c r="M47" s="123">
        <f>'Sheet1 (3)'!M41</f>
        <v>0</v>
      </c>
      <c r="N47" s="123">
        <f>'Sheet1 (3)'!N41</f>
        <v>0</v>
      </c>
      <c r="O47" s="308">
        <v>5</v>
      </c>
      <c r="P47" s="309">
        <f t="shared" si="31"/>
        <v>0</v>
      </c>
      <c r="Q47" s="310">
        <f t="shared" si="32"/>
        <v>0</v>
      </c>
      <c r="R47" s="311">
        <f>VLOOKUP(C47,'Sheet1 (3)'!C:P,14,0)</f>
        <v>138715.4519827622</v>
      </c>
      <c r="S47" s="312">
        <f t="shared" si="33"/>
        <v>0.72090022106857088</v>
      </c>
      <c r="T47" s="10"/>
      <c r="Z47" s="10"/>
    </row>
    <row r="48" spans="2:26" ht="19" customHeight="1" x14ac:dyDescent="0.35">
      <c r="B48" s="354"/>
      <c r="C48" s="294" t="s">
        <v>115</v>
      </c>
      <c r="D48" s="123">
        <f>'Sheet1 (3)'!D42</f>
        <v>0</v>
      </c>
      <c r="E48" s="123">
        <f>'Sheet1 (3)'!E42</f>
        <v>0</v>
      </c>
      <c r="F48" s="123">
        <f>'Sheet1 (3)'!F42</f>
        <v>0</v>
      </c>
      <c r="G48" s="123">
        <f>'Sheet1 (3)'!G42</f>
        <v>0</v>
      </c>
      <c r="H48" s="123">
        <f>'Sheet1 (3)'!H42</f>
        <v>0</v>
      </c>
      <c r="I48" s="123">
        <f>'Sheet1 (3)'!I42</f>
        <v>1</v>
      </c>
      <c r="J48" s="123">
        <f>'Sheet1 (3)'!J42</f>
        <v>0</v>
      </c>
      <c r="K48" s="123">
        <f>'Sheet1 (3)'!K42</f>
        <v>1</v>
      </c>
      <c r="L48" s="123">
        <f>'Sheet1 (3)'!L42</f>
        <v>1</v>
      </c>
      <c r="M48" s="123">
        <f>'Sheet1 (3)'!M42</f>
        <v>0</v>
      </c>
      <c r="N48" s="123">
        <f>'Sheet1 (3)'!N42</f>
        <v>0</v>
      </c>
      <c r="O48" s="313">
        <v>5</v>
      </c>
      <c r="P48" s="309">
        <f t="shared" ref="P48" si="34">N48/O48</f>
        <v>0</v>
      </c>
      <c r="Q48" s="310">
        <f t="shared" ref="Q48" si="35">M48/K48</f>
        <v>0</v>
      </c>
      <c r="R48" s="311">
        <f>VLOOKUP(C48,'Sheet1 (3)'!C:P,14,0)</f>
        <v>64209.935716887107</v>
      </c>
      <c r="S48" s="312">
        <f t="shared" ref="S48" si="36">(K48/R48)*100000</f>
        <v>1.5573913738353138</v>
      </c>
      <c r="T48" s="10"/>
      <c r="Z48" s="10"/>
    </row>
    <row r="49" spans="2:30" ht="19" customHeight="1" thickBot="1" x14ac:dyDescent="0.4">
      <c r="B49" s="354"/>
      <c r="C49" s="245" t="s">
        <v>105</v>
      </c>
      <c r="D49" s="155">
        <f>'Sheet1 (3)'!D43</f>
        <v>0</v>
      </c>
      <c r="E49" s="161">
        <f>'Sheet1 (3)'!E43</f>
        <v>0</v>
      </c>
      <c r="F49" s="161">
        <f>'Sheet1 (3)'!F43</f>
        <v>0</v>
      </c>
      <c r="G49" s="122">
        <f>'Sheet1 (3)'!G43</f>
        <v>0</v>
      </c>
      <c r="H49" s="122">
        <f>'Sheet1 (3)'!H43</f>
        <v>0</v>
      </c>
      <c r="I49" s="122">
        <f>'Sheet1 (3)'!I43</f>
        <v>14</v>
      </c>
      <c r="J49" s="122">
        <f>'Sheet1 (3)'!J43</f>
        <v>27</v>
      </c>
      <c r="K49" s="122">
        <f>'Sheet1 (3)'!K43</f>
        <v>41</v>
      </c>
      <c r="L49" s="122">
        <f>'Sheet1 (3)'!L43</f>
        <v>41</v>
      </c>
      <c r="M49" s="122">
        <f>'Sheet1 (3)'!M43</f>
        <v>0</v>
      </c>
      <c r="N49" s="161">
        <f>'Sheet1 (3)'!N43</f>
        <v>0</v>
      </c>
      <c r="O49" s="156">
        <v>20</v>
      </c>
      <c r="P49" s="157">
        <f t="shared" si="31"/>
        <v>0</v>
      </c>
      <c r="Q49" s="100">
        <f t="shared" si="32"/>
        <v>0</v>
      </c>
      <c r="R49" s="116">
        <f>VLOOKUP(C49,'Sheet1 (3)'!C:P,14,0)</f>
        <v>518856.33563500224</v>
      </c>
      <c r="S49" s="120">
        <f t="shared" si="33"/>
        <v>7.9019946725372749</v>
      </c>
      <c r="T49" s="10"/>
      <c r="Z49" s="10"/>
    </row>
    <row r="50" spans="2:30" ht="19" customHeight="1" thickBot="1" x14ac:dyDescent="0.4">
      <c r="B50" s="355"/>
      <c r="C50" s="134" t="s">
        <v>102</v>
      </c>
      <c r="D50" s="244">
        <f t="shared" ref="D50:O50" si="37">SUM(D46:D49)</f>
        <v>1</v>
      </c>
      <c r="E50" s="162">
        <f t="shared" si="37"/>
        <v>0</v>
      </c>
      <c r="F50" s="162">
        <f t="shared" si="37"/>
        <v>1</v>
      </c>
      <c r="G50" s="162">
        <f t="shared" si="37"/>
        <v>6</v>
      </c>
      <c r="H50" s="162">
        <f t="shared" si="37"/>
        <v>0</v>
      </c>
      <c r="I50" s="162">
        <f t="shared" si="37"/>
        <v>57</v>
      </c>
      <c r="J50" s="162">
        <f t="shared" si="37"/>
        <v>27</v>
      </c>
      <c r="K50" s="162">
        <f t="shared" si="37"/>
        <v>84</v>
      </c>
      <c r="L50" s="162">
        <f t="shared" si="37"/>
        <v>79</v>
      </c>
      <c r="M50" s="162">
        <f t="shared" si="37"/>
        <v>3</v>
      </c>
      <c r="N50" s="162">
        <f t="shared" si="37"/>
        <v>2</v>
      </c>
      <c r="O50" s="135">
        <f t="shared" si="37"/>
        <v>35</v>
      </c>
      <c r="P50" s="136">
        <f t="shared" si="31"/>
        <v>5.7142857142857141E-2</v>
      </c>
      <c r="Q50" s="137">
        <f t="shared" si="32"/>
        <v>3.5714285714285712E-2</v>
      </c>
      <c r="R50" s="138">
        <v>2674787</v>
      </c>
      <c r="S50" s="139">
        <f t="shared" si="33"/>
        <v>3.1404369768508671</v>
      </c>
      <c r="T50" s="10"/>
      <c r="Z50" s="10"/>
    </row>
    <row r="51" spans="2:30" ht="16" thickBot="1" x14ac:dyDescent="0.4">
      <c r="B51" s="41"/>
      <c r="C51" s="78" t="s">
        <v>11</v>
      </c>
      <c r="D51" s="79">
        <f t="shared" ref="D51:O51" si="38">D45+D38+D31+D24+D19+D7+D50</f>
        <v>46</v>
      </c>
      <c r="E51" s="79">
        <f t="shared" si="38"/>
        <v>26</v>
      </c>
      <c r="F51" s="79">
        <f t="shared" si="38"/>
        <v>72</v>
      </c>
      <c r="G51" s="79">
        <f t="shared" si="38"/>
        <v>86</v>
      </c>
      <c r="H51" s="79">
        <f t="shared" si="38"/>
        <v>1</v>
      </c>
      <c r="I51" s="79">
        <f t="shared" si="38"/>
        <v>7891</v>
      </c>
      <c r="J51" s="79">
        <f t="shared" si="38"/>
        <v>2944</v>
      </c>
      <c r="K51" s="79">
        <f t="shared" si="38"/>
        <v>10835</v>
      </c>
      <c r="L51" s="79">
        <f t="shared" si="38"/>
        <v>10759</v>
      </c>
      <c r="M51" s="79">
        <f t="shared" si="38"/>
        <v>26</v>
      </c>
      <c r="N51" s="79">
        <f t="shared" si="38"/>
        <v>50</v>
      </c>
      <c r="O51" s="160">
        <f t="shared" si="38"/>
        <v>637</v>
      </c>
      <c r="P51" s="80">
        <f>N51/O51</f>
        <v>7.8492935635792779E-2</v>
      </c>
      <c r="Q51" s="80">
        <f t="shared" si="12"/>
        <v>2.399630826026765E-3</v>
      </c>
      <c r="R51" s="106">
        <v>33244414</v>
      </c>
      <c r="S51" s="107">
        <f>(K51/R51)*100000</f>
        <v>32.591941611604284</v>
      </c>
      <c r="T51" s="10"/>
      <c r="AA51" s="24">
        <f>SUM(AA8:AA32)</f>
        <v>1646</v>
      </c>
      <c r="AB51" s="24">
        <f>SUM(AB8:AB32)</f>
        <v>2462</v>
      </c>
      <c r="AC51" s="24">
        <f>SUM(AC8:AC32)</f>
        <v>816</v>
      </c>
      <c r="AD51" s="24" t="str">
        <f t="shared" si="26"/>
        <v>Not OK</v>
      </c>
    </row>
    <row r="53" spans="2:30" ht="15.5" x14ac:dyDescent="0.35">
      <c r="B53" s="11"/>
      <c r="C53" s="175" t="s">
        <v>92</v>
      </c>
      <c r="E53" s="12"/>
      <c r="G53" s="12"/>
      <c r="H53" s="13"/>
    </row>
    <row r="54" spans="2:30" x14ac:dyDescent="0.35">
      <c r="F54" s="13"/>
    </row>
  </sheetData>
  <autoFilter ref="AA3:AD51" xr:uid="{00000000-0009-0000-0000-000000000000}"/>
  <mergeCells count="19">
    <mergeCell ref="B46:B50"/>
    <mergeCell ref="B20:B24"/>
    <mergeCell ref="B25:B31"/>
    <mergeCell ref="B32:B38"/>
    <mergeCell ref="B4:B7"/>
    <mergeCell ref="B39:B45"/>
    <mergeCell ref="B8:B19"/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</mergeCells>
  <conditionalFormatting sqref="T8:T51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8:Y8 Y9 W9:X23 Y10:Z19 Y20:Y23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51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4:Z50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  <ignoredErrors>
    <ignoredError sqref="F19 K1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6"/>
  <sheetViews>
    <sheetView workbookViewId="0">
      <selection activeCell="D8" sqref="D8"/>
    </sheetView>
  </sheetViews>
  <sheetFormatPr defaultRowHeight="14.5" x14ac:dyDescent="0.35"/>
  <cols>
    <col min="2" max="2" width="10.26953125" customWidth="1"/>
    <col min="3" max="3" width="12.453125" customWidth="1"/>
    <col min="4" max="4" width="14.453125" customWidth="1"/>
    <col min="5" max="5" width="11.81640625" bestFit="1" customWidth="1"/>
    <col min="6" max="6" width="6.54296875" bestFit="1" customWidth="1"/>
    <col min="7" max="7" width="5.453125" bestFit="1" customWidth="1"/>
    <col min="8" max="8" width="6.81640625" bestFit="1" customWidth="1"/>
    <col min="9" max="9" width="14.453125" customWidth="1"/>
    <col min="10" max="10" width="11.81640625" bestFit="1" customWidth="1"/>
    <col min="11" max="11" width="6.54296875" bestFit="1" customWidth="1"/>
    <col min="12" max="12" width="5.453125" bestFit="1" customWidth="1"/>
    <col min="13" max="13" width="6.81640625" bestFit="1" customWidth="1"/>
    <col min="14" max="15" width="14.453125" customWidth="1"/>
  </cols>
  <sheetData>
    <row r="2" spans="2:15" ht="27" customHeight="1" x14ac:dyDescent="0.35">
      <c r="B2" s="368" t="s">
        <v>41</v>
      </c>
      <c r="C2" s="362" t="s">
        <v>30</v>
      </c>
      <c r="D2" s="370" t="s">
        <v>1</v>
      </c>
      <c r="E2" s="371"/>
      <c r="F2" s="371"/>
      <c r="G2" s="371"/>
      <c r="H2" s="372"/>
      <c r="I2" s="370" t="s">
        <v>2</v>
      </c>
      <c r="J2" s="371"/>
      <c r="K2" s="371"/>
      <c r="L2" s="371"/>
      <c r="M2" s="372"/>
      <c r="N2" s="362" t="s">
        <v>3</v>
      </c>
      <c r="O2" s="364" t="s">
        <v>4</v>
      </c>
    </row>
    <row r="3" spans="2:15" ht="27" customHeight="1" x14ac:dyDescent="0.35">
      <c r="B3" s="369"/>
      <c r="C3" s="363"/>
      <c r="D3" s="49" t="s">
        <v>5</v>
      </c>
      <c r="E3" s="49" t="s">
        <v>73</v>
      </c>
      <c r="F3" s="49" t="s">
        <v>40</v>
      </c>
      <c r="G3" s="49" t="s">
        <v>6</v>
      </c>
      <c r="H3" s="49" t="s">
        <v>7</v>
      </c>
      <c r="I3" s="49" t="s">
        <v>5</v>
      </c>
      <c r="J3" s="49" t="s">
        <v>73</v>
      </c>
      <c r="K3" s="49" t="s">
        <v>40</v>
      </c>
      <c r="L3" s="49" t="s">
        <v>6</v>
      </c>
      <c r="M3" s="49" t="s">
        <v>7</v>
      </c>
      <c r="N3" s="363"/>
      <c r="O3" s="365"/>
    </row>
    <row r="4" spans="2:15" x14ac:dyDescent="0.35">
      <c r="B4" s="366" t="s">
        <v>25</v>
      </c>
      <c r="C4" s="51" t="s">
        <v>74</v>
      </c>
      <c r="D4" s="50">
        <v>1</v>
      </c>
      <c r="E4" s="50">
        <v>0</v>
      </c>
      <c r="F4" s="50">
        <f>SUM(D4:E4)</f>
        <v>1</v>
      </c>
      <c r="G4" s="50">
        <v>3</v>
      </c>
      <c r="H4" s="50">
        <v>0</v>
      </c>
      <c r="I4" s="50">
        <v>7</v>
      </c>
      <c r="J4" s="50">
        <v>0</v>
      </c>
      <c r="K4" s="50">
        <f>SUM(I4:J4)</f>
        <v>7</v>
      </c>
      <c r="L4" s="50">
        <v>6</v>
      </c>
      <c r="M4" s="50">
        <v>0</v>
      </c>
      <c r="N4" s="50">
        <v>1</v>
      </c>
      <c r="O4" s="56">
        <f t="shared" ref="O4:O5" si="0">M4/K4</f>
        <v>0</v>
      </c>
    </row>
    <row r="5" spans="2:15" ht="15" thickBot="1" x14ac:dyDescent="0.4">
      <c r="B5" s="367"/>
      <c r="C5" s="57" t="s">
        <v>75</v>
      </c>
      <c r="D5" s="50">
        <v>3</v>
      </c>
      <c r="E5" s="50">
        <v>0</v>
      </c>
      <c r="F5" s="50">
        <f t="shared" ref="F5" si="1">SUM(D5:E5)</f>
        <v>3</v>
      </c>
      <c r="G5" s="50">
        <v>2</v>
      </c>
      <c r="H5" s="50">
        <v>0</v>
      </c>
      <c r="I5" s="50">
        <v>28</v>
      </c>
      <c r="J5" s="50">
        <v>0</v>
      </c>
      <c r="K5" s="50">
        <f t="shared" ref="K5" si="2">SUM(I5:J5)</f>
        <v>28</v>
      </c>
      <c r="L5" s="50">
        <v>26</v>
      </c>
      <c r="M5" s="50">
        <v>0</v>
      </c>
      <c r="N5" s="50">
        <v>2</v>
      </c>
      <c r="O5" s="56">
        <f t="shared" si="0"/>
        <v>0</v>
      </c>
    </row>
    <row r="6" spans="2:15" ht="16" thickBot="1" x14ac:dyDescent="0.4">
      <c r="B6" s="52"/>
      <c r="C6" s="53" t="s">
        <v>11</v>
      </c>
      <c r="D6" s="54">
        <f t="shared" ref="D6:N6" si="3">SUM(D4:D5)</f>
        <v>4</v>
      </c>
      <c r="E6" s="54">
        <f t="shared" si="3"/>
        <v>0</v>
      </c>
      <c r="F6" s="54">
        <f t="shared" si="3"/>
        <v>4</v>
      </c>
      <c r="G6" s="54">
        <f t="shared" si="3"/>
        <v>5</v>
      </c>
      <c r="H6" s="54">
        <f t="shared" si="3"/>
        <v>0</v>
      </c>
      <c r="I6" s="54">
        <f t="shared" si="3"/>
        <v>35</v>
      </c>
      <c r="J6" s="54">
        <f t="shared" si="3"/>
        <v>0</v>
      </c>
      <c r="K6" s="54">
        <f t="shared" si="3"/>
        <v>35</v>
      </c>
      <c r="L6" s="54">
        <f t="shared" si="3"/>
        <v>32</v>
      </c>
      <c r="M6" s="54">
        <f t="shared" si="3"/>
        <v>0</v>
      </c>
      <c r="N6" s="54">
        <f t="shared" si="3"/>
        <v>3</v>
      </c>
      <c r="O6" s="55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J18"/>
  <sheetViews>
    <sheetView zoomScale="80" zoomScaleNormal="80" workbookViewId="0">
      <selection activeCell="D13" sqref="D13"/>
    </sheetView>
  </sheetViews>
  <sheetFormatPr defaultRowHeight="14.5" x14ac:dyDescent="0.35"/>
  <cols>
    <col min="2" max="2" width="21.81640625" customWidth="1"/>
    <col min="3" max="3" width="16.26953125" customWidth="1"/>
    <col min="4" max="4" width="14.26953125" customWidth="1"/>
    <col min="5" max="5" width="14.7265625" customWidth="1"/>
    <col min="6" max="6" width="18.7265625" customWidth="1"/>
    <col min="7" max="7" width="10.7265625" bestFit="1" customWidth="1"/>
    <col min="9" max="9" width="14.26953125" customWidth="1"/>
    <col min="10" max="10" width="12.453125" customWidth="1"/>
  </cols>
  <sheetData>
    <row r="4" spans="2:10" ht="29.5" customHeight="1" x14ac:dyDescent="0.35">
      <c r="B4" s="373" t="s">
        <v>0</v>
      </c>
      <c r="C4" s="375" t="s">
        <v>1</v>
      </c>
      <c r="D4" s="376"/>
      <c r="E4" s="377"/>
      <c r="F4" s="378" t="s">
        <v>2</v>
      </c>
      <c r="G4" s="379"/>
      <c r="H4" s="380"/>
      <c r="I4" s="381" t="s">
        <v>3</v>
      </c>
      <c r="J4" s="383" t="s">
        <v>4</v>
      </c>
    </row>
    <row r="5" spans="2:10" ht="15.5" x14ac:dyDescent="0.35">
      <c r="B5" s="374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382"/>
      <c r="J5" s="384"/>
    </row>
    <row r="6" spans="2:10" ht="19" customHeight="1" x14ac:dyDescent="0.35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35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35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35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35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35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35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35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35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35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35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35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6" thickBot="1" x14ac:dyDescent="0.4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7" ma:contentTypeDescription="MOZ Content Types" ma:contentTypeScope="" ma:versionID="f5ade075a55c831507ec8a4defb6ba92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209b9c5416e4fe328bc325e7efdaf9db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da26ace941f4791a7314a339fee829c xmlns="ca283e0b-db31-4043-a2ef-b80661bf084a">
      <Terms xmlns="http://schemas.microsoft.com/office/infopath/2007/PartnerControls"/>
    </mda26ace941f4791a7314a339fee829c>
    <h6a71f3e574e4344bc34f3fc9dd20054 xmlns="ca283e0b-db31-4043-a2ef-b80661bf084a">
      <Terms xmlns="http://schemas.microsoft.com/office/infopath/2007/PartnerControls"/>
    </h6a71f3e574e4344bc34f3fc9dd20054>
    <Traveler_x0020_duty_x0020_station xmlns="90583e5e-655e-4438-8618-262f6cb9882d">Maputo</Traveler_x0020_duty_x0020_station>
    <_dlc_DocId xmlns="9a3b62e3-6f96-49a3-97e4-fe5d09ffedd5">MOZA-2122242090-77417</_dlc_DocId>
    <l373856d30794c63a26ebe024fcf0a28 xmlns="9a3b62e3-6f96-49a3-97e4-fe5d09ffedd5">
      <Terms xmlns="http://schemas.microsoft.com/office/infopath/2007/PartnerControls"/>
    </l373856d30794c63a26ebe024fcf0a28>
    <lcf76f155ced4ddcb4097134ff3c332f xmlns="90583e5e-655e-4438-8618-262f6cb9882d">
      <Terms xmlns="http://schemas.microsoft.com/office/infopath/2007/PartnerControls"/>
    </lcf76f155ced4ddcb4097134ff3c332f>
    <k8c968e8c72a4eda96b7e8fdbe192be2 xmlns="ca283e0b-db31-4043-a2ef-b80661bf084a">
      <Terms xmlns="http://schemas.microsoft.com/office/infopath/2007/PartnerControls"/>
    </k8c968e8c72a4eda96b7e8fdbe192be2>
    <e5aa45b6ad5045928626a03521bcb354 xmlns="9a3b62e3-6f96-49a3-97e4-fe5d09ffedd5">
      <Terms xmlns="http://schemas.microsoft.com/office/infopath/2007/PartnerControls"/>
    </e5aa45b6ad5045928626a03521bcb354>
    <lc9f504ae29c47a895d327db9e8379f3 xmlns="ca283e0b-db31-4043-a2ef-b80661bf084a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Republic of Mozambique-6890</TermName>
          <TermId xmlns="http://schemas.microsoft.com/office/infopath/2007/PartnerControls">06c1edb0-0785-4255-991b-43eb1f3a2133</TermId>
        </TermInfo>
      </Terms>
    </lc9f504ae29c47a895d327db9e8379f3>
    <_dlc_DocIdUrl xmlns="9a3b62e3-6f96-49a3-97e4-fe5d09ffedd5">
      <Url>https://unicef.sharepoint.com/teams/MOZ/Programmes/_layouts/15/DocIdRedir.aspx?ID=MOZA-2122242090-77417</Url>
      <Description>MOZA-2122242090-77417</Description>
    </_dlc_DocIdUrl>
    <ga975397408f43e4b84ec8e5a598e523 xmlns="ca283e0b-db31-4043-a2ef-b80661bf084a">
      <Terms xmlns="http://schemas.microsoft.com/office/infopath/2007/PartnerControls"/>
    </ga975397408f43e4b84ec8e5a598e523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EB35696B-AC48-4829-9B49-A8CA16367F31}"/>
</file>

<file path=customXml/itemProps2.xml><?xml version="1.0" encoding="utf-8"?>
<ds:datastoreItem xmlns:ds="http://schemas.openxmlformats.org/officeDocument/2006/customXml" ds:itemID="{610BFBEA-D2F3-46E5-856D-9FB15883FAC1}"/>
</file>

<file path=customXml/itemProps3.xml><?xml version="1.0" encoding="utf-8"?>
<ds:datastoreItem xmlns:ds="http://schemas.openxmlformats.org/officeDocument/2006/customXml" ds:itemID="{CB58B4DE-0529-45FD-ACC2-A92E4318E3A0}"/>
</file>

<file path=customXml/itemProps4.xml><?xml version="1.0" encoding="utf-8"?>
<ds:datastoreItem xmlns:ds="http://schemas.openxmlformats.org/officeDocument/2006/customXml" ds:itemID="{79DE38F4-DC5B-4955-837E-7657B52D52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05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LANGA, Rui Jeremias</cp:lastModifiedBy>
  <dcterms:created xsi:type="dcterms:W3CDTF">2023-01-12T09:05:37Z</dcterms:created>
  <dcterms:modified xsi:type="dcterms:W3CDTF">2024-01-31T09:12:49Z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tions1">
    <vt:lpwstr/>
  </property>
  <property fmtid="{D5CDD505-2E9C-101B-9397-08002B2CF9AE}" pid="3" name="Topic">
    <vt:lpwstr/>
  </property>
  <property fmtid="{D5CDD505-2E9C-101B-9397-08002B2CF9AE}" pid="4" name="MediaServiceImageTags">
    <vt:lpwstr/>
  </property>
  <property fmtid="{D5CDD505-2E9C-101B-9397-08002B2CF9AE}" pid="5" name="OfficeDivision">
    <vt:lpwstr/>
  </property>
  <property fmtid="{D5CDD505-2E9C-101B-9397-08002B2CF9AE}" pid="6" name="ContentTypeId">
    <vt:lpwstr>0x010100D3D94803219734408FFC4A2CF4F8CC3F000AF5CE343721734C85F7674E37810420</vt:lpwstr>
  </property>
  <property fmtid="{D5CDD505-2E9C-101B-9397-08002B2CF9AE}" pid="7" name="OrgUnit">
    <vt:lpwstr>82;#Republic of Mozambique-6890|06c1edb0-0785-4255-991b-43eb1f3a2133</vt:lpwstr>
  </property>
  <property fmtid="{D5CDD505-2E9C-101B-9397-08002B2CF9AE}" pid="8" name="TaxCatchAll">
    <vt:lpwstr>82;#Republic of Mozambique-6890|06c1edb0-0785-4255-991b-43eb1f3a2133</vt:lpwstr>
  </property>
  <property fmtid="{D5CDD505-2E9C-101B-9397-08002B2CF9AE}" pid="9" name="_dlc_DocIdItemGuid">
    <vt:lpwstr>faa52479-5026-42f7-b42a-e2898662fb96</vt:lpwstr>
  </property>
  <property fmtid="{D5CDD505-2E9C-101B-9397-08002B2CF9AE}" pid="10" name="Section_x0020_Classification">
    <vt:lpwstr/>
  </property>
  <property fmtid="{D5CDD505-2E9C-101B-9397-08002B2CF9AE}" pid="11" name="DocumentType">
    <vt:lpwstr/>
  </property>
  <property fmtid="{D5CDD505-2E9C-101B-9397-08002B2CF9AE}" pid="12" name="GeographicScope">
    <vt:lpwstr/>
  </property>
</Properties>
</file>