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5B9E95AC-DAE6-DD48-A318-7092A002150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 (3)" sheetId="4" r:id="rId1"/>
    <sheet name="Week 5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52'!$U$2:$V$25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S23" i="7"/>
  <c r="K24" i="4"/>
  <c r="Q24" i="4" s="1"/>
  <c r="F24" i="4"/>
  <c r="F27" i="10" s="1"/>
  <c r="K27" i="10" l="1"/>
  <c r="O24" i="4"/>
  <c r="N34" i="10" l="1"/>
  <c r="O35" i="10" l="1"/>
  <c r="G11" i="6"/>
  <c r="S32" i="7" l="1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K31" i="4"/>
  <c r="G33" i="7"/>
  <c r="P27" i="10"/>
  <c r="O30" i="4" l="1"/>
  <c r="Q30" i="4"/>
  <c r="K34" i="10"/>
  <c r="R30" i="4"/>
  <c r="U25" i="4"/>
  <c r="U26" i="4"/>
  <c r="V25" i="4"/>
  <c r="F25" i="4"/>
  <c r="F28" i="10" s="1"/>
  <c r="K25" i="4"/>
  <c r="K28" i="10" s="1"/>
  <c r="S28" i="10" l="1"/>
  <c r="Q28" i="10"/>
  <c r="S34" i="10"/>
  <c r="Q34" i="10"/>
  <c r="O25" i="4"/>
  <c r="R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V26" i="4"/>
  <c r="U27" i="4"/>
  <c r="V27" i="4"/>
  <c r="U28" i="4"/>
  <c r="V28" i="4"/>
  <c r="U29" i="4"/>
  <c r="V29" i="4"/>
  <c r="U31" i="4"/>
  <c r="V31" i="4"/>
  <c r="U32" i="4"/>
  <c r="V32" i="4"/>
  <c r="U33" i="4"/>
  <c r="V33" i="4"/>
  <c r="E33" i="7"/>
  <c r="F33" i="7" l="1"/>
  <c r="D33" i="7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F19" i="4"/>
  <c r="F21" i="10" s="1"/>
  <c r="O19" i="4" l="1"/>
  <c r="R19" i="4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l="1"/>
  <c r="R5" i="4"/>
  <c r="K5" i="10"/>
  <c r="S5" i="10" s="1"/>
  <c r="Q5" i="4"/>
  <c r="Q5" i="10" l="1"/>
  <c r="K32" i="4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4" i="4"/>
  <c r="M34" i="4"/>
  <c r="L34" i="4"/>
  <c r="J34" i="4"/>
  <c r="I34" i="4"/>
  <c r="U34" i="4" s="1"/>
  <c r="H34" i="4"/>
  <c r="G34" i="4"/>
  <c r="E34" i="4"/>
  <c r="S3" i="7"/>
  <c r="K6" i="4"/>
  <c r="R6" i="4" s="1"/>
  <c r="F4" i="4"/>
  <c r="F6" i="4"/>
  <c r="V34" i="4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R32" i="4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F38" i="10" l="1"/>
  <c r="F36" i="10"/>
  <c r="O33" i="4"/>
  <c r="K38" i="10"/>
  <c r="R31" i="4"/>
  <c r="K36" i="10"/>
  <c r="Q33" i="4"/>
  <c r="O31" i="4"/>
  <c r="R33" i="4"/>
  <c r="Q31" i="4"/>
  <c r="C5" i="6"/>
  <c r="Q12" i="4"/>
  <c r="Q16" i="4"/>
  <c r="K17" i="4"/>
  <c r="R17" i="4" s="1"/>
  <c r="K18" i="4"/>
  <c r="R18" i="4" s="1"/>
  <c r="K20" i="4"/>
  <c r="R20" i="4" s="1"/>
  <c r="K21" i="4"/>
  <c r="K22" i="4"/>
  <c r="R22" i="4" s="1"/>
  <c r="K23" i="4"/>
  <c r="K26" i="4"/>
  <c r="K27" i="4"/>
  <c r="K28" i="4"/>
  <c r="K29" i="4"/>
  <c r="C11" i="6" l="1"/>
  <c r="F39" i="10"/>
  <c r="C10" i="6"/>
  <c r="R21" i="4"/>
  <c r="K22" i="10"/>
  <c r="T22" i="10" s="1"/>
  <c r="K19" i="10"/>
  <c r="S19" i="10" s="1"/>
  <c r="K20" i="10"/>
  <c r="S20" i="10" s="1"/>
  <c r="K26" i="10"/>
  <c r="T26" i="10" s="1"/>
  <c r="R23" i="4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K35" i="10"/>
  <c r="T24" i="10"/>
  <c r="Q29" i="10"/>
  <c r="T19" i="10"/>
  <c r="Q24" i="10"/>
  <c r="S24" i="10"/>
  <c r="F17" i="10"/>
  <c r="F13" i="10"/>
  <c r="K34" i="4"/>
  <c r="O34" i="4" s="1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R29" i="4"/>
  <c r="R27" i="4"/>
  <c r="R28" i="4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F18" i="10"/>
  <c r="F30" i="10"/>
  <c r="F35" i="10" s="1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R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R34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<sst xmlns="http://schemas.openxmlformats.org/spreadsheetml/2006/main" count="283" uniqueCount="111">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</sst>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8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 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" totalsRowShown="0" headerRowDxfId="31" headerRowBorderDxfId="30" tableBorderDxfId="29" totalsRowBorderDxfId="28">
  <tableColumns count="7">
    <tableColumn id="1" xr3:uid="{00000000-0010-0000-0000-000001000000}" name="Provincia" dataDxfId="27"/>
    <tableColumn id="5" xr3:uid="{00000000-0010-0000-0000-000005000000}" name="Casos Cumulativos" dataDxfId="26"/>
    <tableColumn id="6" xr3:uid="{00000000-0010-0000-0000-000006000000}" name="Obitos Cumulativos" dataDxfId="25"/>
    <tableColumn id="2" xr3:uid="{00000000-0010-0000-0000-000002000000}" name="Casos 24h" dataDxfId="24"/>
    <tableColumn id="3" xr3:uid="{00000000-0010-0000-0000-000003000000}" name="Internamentos 24h" dataDxfId="23"/>
    <tableColumn id="4" xr3:uid="{00000000-0010-0000-0000-000004000000}" name="Obitos 24h" dataDxfId="22"/>
    <tableColumn id="7" xr3:uid="{00000000-0010-0000-00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B17:D29" totalsRowShown="0" headerRowDxfId="20" headerRowBorderDxfId="19" tableBorderDxfId="18" totalsRowBorderDxfId="17">
  <tableColumns count="3">
    <tableColumn id="1" xr3:uid="{00000000-0010-0000-0100-000001000000}" name="Provincia" dataDxfId="16"/>
    <tableColumn id="3" xr3:uid="{00000000-0010-0000-0100-000003000000}" name="Casos Week 16" dataDxfId="15"/>
    <tableColumn id="4" xr3:uid="{00000000-0010-0000-01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zoomScale="110" zoomScaleNormal="11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F4" sqref="F4:F34"/>
    </sheetView>
  </sheetViews>
  <sheetFormatPr baseColWidth="10" defaultColWidth="8.83203125" defaultRowHeight="15" outlineLevelCol="2" x14ac:dyDescent="0.2"/>
  <cols>
    <col min="1" max="1" width="2" style="47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8.33203125" customWidth="1"/>
    <col min="18" max="18" width="5.83203125" hidden="1" customWidth="1" outlineLevel="2"/>
    <col min="19" max="19" width="9.1640625" style="11" hidden="1" customWidth="1" outlineLevel="2"/>
    <col min="20" max="20" width="8" style="11" hidden="1" customWidth="1" outlineLevel="2"/>
    <col min="21" max="21" width="16.33203125" style="11" hidden="1" customWidth="1" outlineLevel="2"/>
    <col min="22" max="23" width="11.33203125" style="11" hidden="1" customWidth="1" outlineLevel="2"/>
    <col min="24" max="24" width="8.83203125" collapsed="1"/>
    <col min="25" max="28" width="9.1640625" style="25" hidden="1" customWidth="1"/>
    <col min="29" max="29" width="8.83203125" style="25" customWidth="1"/>
  </cols>
  <sheetData>
    <row r="1" spans="2:30" x14ac:dyDescent="0.2">
      <c r="Y1" s="25" t="s">
        <v>68</v>
      </c>
    </row>
    <row r="2" spans="2:30" ht="29.5" customHeight="1" x14ac:dyDescent="0.2">
      <c r="B2" s="354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7" t="s">
        <v>4</v>
      </c>
      <c r="P2" s="347" t="s">
        <v>31</v>
      </c>
      <c r="Q2" s="349" t="s">
        <v>32</v>
      </c>
      <c r="U2" s="346" t="s">
        <v>35</v>
      </c>
      <c r="V2" s="346" t="s">
        <v>36</v>
      </c>
      <c r="W2" s="42"/>
    </row>
    <row r="3" spans="2:30" ht="19.5" customHeight="1" thickBot="1" x14ac:dyDescent="0.25">
      <c r="B3" s="355"/>
      <c r="C3" s="348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8"/>
      <c r="O3" s="348"/>
      <c r="P3" s="348"/>
      <c r="Q3" s="350"/>
      <c r="S3" s="11" t="s">
        <v>37</v>
      </c>
      <c r="T3" s="11" t="s">
        <v>38</v>
      </c>
      <c r="U3" s="346"/>
      <c r="V3" s="346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2">
      <c r="B4" s="351" t="s">
        <v>21</v>
      </c>
      <c r="C4" s="230" t="s">
        <v>102</v>
      </c>
      <c r="D4" s="90">
        <v>5</v>
      </c>
      <c r="E4" s="90">
        <v>0</v>
      </c>
      <c r="F4" s="90">
        <f t="shared" ref="F4:F33" si="0">SUM(D4:E4)</f>
        <v>5</v>
      </c>
      <c r="G4" s="90">
        <v>3</v>
      </c>
      <c r="H4" s="90">
        <v>0</v>
      </c>
      <c r="I4" s="90">
        <v>102</v>
      </c>
      <c r="J4" s="90">
        <v>0</v>
      </c>
      <c r="K4" s="90">
        <f t="shared" ref="K4:K33" si="1">J4+I4</f>
        <v>102</v>
      </c>
      <c r="L4" s="90">
        <v>100</v>
      </c>
      <c r="M4" s="90">
        <v>0</v>
      </c>
      <c r="N4" s="90">
        <v>2</v>
      </c>
      <c r="O4" s="272">
        <f t="shared" ref="O4:O7" si="2">M4/K4</f>
        <v>0</v>
      </c>
      <c r="P4" s="273">
        <v>324278.6971467312</v>
      </c>
      <c r="Q4" s="274">
        <f t="shared" ref="Q4:Q7" si="3">(K4/P4)*100000</f>
        <v>31.454425127977661</v>
      </c>
      <c r="R4" s="11" t="str">
        <f t="shared" ref="R4:R25" si="4">IF(K4&lt;&gt;SUM(L4:N4),"NOT OK","OK")</f>
        <v>OK</v>
      </c>
      <c r="S4" s="11">
        <v>65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2">
      <c r="B5" s="352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50504.216248425524</v>
      </c>
      <c r="Q5" s="275">
        <f t="shared" si="3"/>
        <v>73.261210149268436</v>
      </c>
      <c r="R5" s="11" t="str">
        <f t="shared" si="4"/>
        <v>OK</v>
      </c>
      <c r="S5" s="11">
        <v>31</v>
      </c>
      <c r="T5" s="11">
        <v>1</v>
      </c>
      <c r="U5" s="11" t="str">
        <f t="shared" ref="U5:U34" si="7">IF(I5-S5&lt;0,"Not OK","Ok")</f>
        <v>Ok</v>
      </c>
      <c r="V5" s="11" t="str">
        <f t="shared" ref="V5:V34" si="8">IF(M5-T5&lt;0,"Not OK","Ok")</f>
        <v>Ok</v>
      </c>
      <c r="W5" s="42"/>
      <c r="AD5" s="25"/>
    </row>
    <row r="6" spans="2:30" ht="19.5" customHeight="1" thickBot="1" x14ac:dyDescent="0.25">
      <c r="B6" s="359"/>
      <c r="C6" s="278" t="s">
        <v>103</v>
      </c>
      <c r="D6" s="279">
        <v>0</v>
      </c>
      <c r="E6" s="279">
        <v>0</v>
      </c>
      <c r="F6" s="279">
        <f t="shared" si="0"/>
        <v>0</v>
      </c>
      <c r="G6" s="279">
        <v>0</v>
      </c>
      <c r="H6" s="279">
        <v>0</v>
      </c>
      <c r="I6" s="279">
        <v>46</v>
      </c>
      <c r="J6" s="279">
        <v>0</v>
      </c>
      <c r="K6" s="279">
        <f t="shared" si="1"/>
        <v>46</v>
      </c>
      <c r="L6" s="279">
        <v>46</v>
      </c>
      <c r="M6" s="279">
        <v>0</v>
      </c>
      <c r="N6" s="279">
        <v>0</v>
      </c>
      <c r="O6" s="280">
        <f t="shared" si="2"/>
        <v>0</v>
      </c>
      <c r="P6" s="281">
        <v>91533.311947907307</v>
      </c>
      <c r="Q6" s="282">
        <f t="shared" si="3"/>
        <v>50.254927983135964</v>
      </c>
      <c r="R6" s="11" t="str">
        <f t="shared" si="4"/>
        <v>OK</v>
      </c>
      <c r="S6" s="11">
        <v>41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2">
      <c r="B7" s="351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331950</v>
      </c>
      <c r="Q7" s="274">
        <f t="shared" si="3"/>
        <v>112.36632022895013</v>
      </c>
      <c r="R7" s="11" t="str">
        <f t="shared" si="4"/>
        <v>OK</v>
      </c>
      <c r="S7" s="11">
        <v>72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2">
      <c r="B8" s="352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200288</v>
      </c>
      <c r="Q8" s="275">
        <f t="shared" ref="Q8" si="10">(K8/P8)*100000</f>
        <v>51.425946636842944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2">
      <c r="B9" s="352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280</v>
      </c>
      <c r="J9" s="78">
        <v>478</v>
      </c>
      <c r="K9" s="78">
        <f t="shared" si="1"/>
        <v>758</v>
      </c>
      <c r="L9" s="78">
        <v>755</v>
      </c>
      <c r="M9" s="78">
        <v>3</v>
      </c>
      <c r="N9" s="78">
        <v>0</v>
      </c>
      <c r="O9" s="268">
        <f>M9/K9</f>
        <v>3.9577836411609502E-3</v>
      </c>
      <c r="P9" s="269">
        <v>98420.049258469153</v>
      </c>
      <c r="Q9" s="275">
        <f>(K9/P9)*100000</f>
        <v>770.16827944208046</v>
      </c>
      <c r="R9" s="11" t="str">
        <f t="shared" si="4"/>
        <v>OK</v>
      </c>
      <c r="S9" s="11">
        <v>275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2">
      <c r="B10" s="352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146379.70411675243</v>
      </c>
      <c r="Q10" s="275">
        <f t="shared" ref="Q10:Q33" si="15">(K10/P10)*100000</f>
        <v>19.81148969728044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2">
      <c r="B11" s="352"/>
      <c r="C11" s="267" t="s">
        <v>80</v>
      </c>
      <c r="D11" s="78">
        <v>3</v>
      </c>
      <c r="E11" s="78">
        <v>0</v>
      </c>
      <c r="F11" s="78">
        <f>SUM(D11:E11)</f>
        <v>3</v>
      </c>
      <c r="G11" s="78">
        <v>6</v>
      </c>
      <c r="H11" s="78">
        <v>0</v>
      </c>
      <c r="I11" s="78">
        <v>53</v>
      </c>
      <c r="J11" s="78">
        <v>255</v>
      </c>
      <c r="K11" s="78">
        <f t="shared" si="1"/>
        <v>308</v>
      </c>
      <c r="L11" s="78">
        <v>304</v>
      </c>
      <c r="M11" s="78">
        <v>1</v>
      </c>
      <c r="N11" s="78">
        <v>3</v>
      </c>
      <c r="O11" s="268">
        <f t="shared" si="14"/>
        <v>3.246753246753247E-3</v>
      </c>
      <c r="P11" s="269">
        <v>103214.27795654473</v>
      </c>
      <c r="Q11" s="275">
        <f t="shared" si="15"/>
        <v>298.40832692708864</v>
      </c>
      <c r="R11" s="11" t="str">
        <f t="shared" si="4"/>
        <v>OK</v>
      </c>
      <c r="S11" s="11">
        <v>34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2">
      <c r="B12" s="352"/>
      <c r="C12" s="267" t="s">
        <v>85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566990.47155296546</v>
      </c>
      <c r="Q12" s="275">
        <f t="shared" si="15"/>
        <v>0.70547922772743454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2">
      <c r="B13" s="352"/>
      <c r="C13" s="267" t="s">
        <v>86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499387.41916501313</v>
      </c>
      <c r="Q13" s="275">
        <f t="shared" si="15"/>
        <v>2.2026986619711497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2">
      <c r="B14" s="352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248008.43150727707</v>
      </c>
      <c r="Q14" s="275">
        <f t="shared" si="15"/>
        <v>4.4353330784551321</v>
      </c>
      <c r="R14" s="11" t="str">
        <f t="shared" si="4"/>
        <v>OK</v>
      </c>
      <c r="S14" s="11">
        <v>5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2">
      <c r="B15" s="352"/>
      <c r="C15" s="267" t="s">
        <v>90</v>
      </c>
      <c r="D15" s="78">
        <v>2</v>
      </c>
      <c r="E15" s="78">
        <v>0</v>
      </c>
      <c r="F15" s="78">
        <f t="shared" ref="F15" si="17">SUM(D15:E15)</f>
        <v>2</v>
      </c>
      <c r="G15" s="78">
        <v>2</v>
      </c>
      <c r="H15" s="78">
        <v>0</v>
      </c>
      <c r="I15" s="78">
        <v>92</v>
      </c>
      <c r="J15" s="78">
        <v>9</v>
      </c>
      <c r="K15" s="78">
        <f t="shared" si="1"/>
        <v>101</v>
      </c>
      <c r="L15" s="78">
        <v>100</v>
      </c>
      <c r="M15" s="78">
        <v>0</v>
      </c>
      <c r="N15" s="78">
        <v>1</v>
      </c>
      <c r="O15" s="268">
        <f t="shared" si="14"/>
        <v>0</v>
      </c>
      <c r="P15" s="269">
        <v>84429.446059188165</v>
      </c>
      <c r="Q15" s="275">
        <f t="shared" si="15"/>
        <v>119.62651031631223</v>
      </c>
      <c r="R15" s="11" t="str">
        <f t="shared" si="4"/>
        <v>OK</v>
      </c>
      <c r="S15" s="11">
        <v>77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25">
      <c r="B16" s="353"/>
      <c r="C16" s="289" t="s">
        <v>91</v>
      </c>
      <c r="D16" s="279">
        <v>0</v>
      </c>
      <c r="E16" s="279">
        <v>0</v>
      </c>
      <c r="F16" s="279">
        <f t="shared" si="16"/>
        <v>0</v>
      </c>
      <c r="G16" s="279">
        <v>0</v>
      </c>
      <c r="H16" s="279">
        <v>0</v>
      </c>
      <c r="I16" s="279">
        <v>20</v>
      </c>
      <c r="J16" s="279">
        <v>58</v>
      </c>
      <c r="K16" s="279">
        <f t="shared" si="1"/>
        <v>78</v>
      </c>
      <c r="L16" s="279">
        <v>78</v>
      </c>
      <c r="M16" s="279">
        <v>0</v>
      </c>
      <c r="N16" s="279">
        <v>0</v>
      </c>
      <c r="O16" s="280">
        <f t="shared" si="14"/>
        <v>0</v>
      </c>
      <c r="P16" s="281">
        <v>142235.52771167658</v>
      </c>
      <c r="Q16" s="282">
        <f t="shared" si="15"/>
        <v>54.838619615566508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2">
      <c r="B17" s="356" t="s">
        <v>33</v>
      </c>
      <c r="C17" s="106" t="s">
        <v>72</v>
      </c>
      <c r="D17" s="90">
        <v>7</v>
      </c>
      <c r="E17" s="90">
        <v>0</v>
      </c>
      <c r="F17" s="90">
        <f t="shared" si="0"/>
        <v>7</v>
      </c>
      <c r="G17" s="90">
        <v>1</v>
      </c>
      <c r="H17" s="90">
        <v>0</v>
      </c>
      <c r="I17" s="90">
        <v>504</v>
      </c>
      <c r="J17" s="90">
        <v>328</v>
      </c>
      <c r="K17" s="90">
        <f t="shared" si="1"/>
        <v>832</v>
      </c>
      <c r="L17" s="90">
        <v>824</v>
      </c>
      <c r="M17" s="90">
        <v>1</v>
      </c>
      <c r="N17" s="90">
        <v>7</v>
      </c>
      <c r="O17" s="272">
        <f t="shared" ref="O17:O33" si="18">M17/K17</f>
        <v>1.201923076923077E-3</v>
      </c>
      <c r="P17" s="273">
        <v>503427.48082790605</v>
      </c>
      <c r="Q17" s="274">
        <f t="shared" si="15"/>
        <v>165.26710036403728</v>
      </c>
      <c r="R17" s="11" t="str">
        <f t="shared" si="4"/>
        <v>OK</v>
      </c>
      <c r="S17" s="11">
        <v>459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2">
      <c r="B18" s="357"/>
      <c r="C18" s="108" t="s">
        <v>73</v>
      </c>
      <c r="D18" s="78">
        <v>2</v>
      </c>
      <c r="E18" s="78">
        <v>0</v>
      </c>
      <c r="F18" s="78">
        <f t="shared" si="0"/>
        <v>2</v>
      </c>
      <c r="G18" s="78">
        <v>3</v>
      </c>
      <c r="H18" s="78">
        <v>0</v>
      </c>
      <c r="I18" s="78">
        <v>174</v>
      </c>
      <c r="J18" s="78">
        <v>19</v>
      </c>
      <c r="K18" s="78">
        <f t="shared" si="1"/>
        <v>193</v>
      </c>
      <c r="L18" s="78">
        <v>192</v>
      </c>
      <c r="M18" s="78">
        <v>0</v>
      </c>
      <c r="N18" s="78">
        <v>1</v>
      </c>
      <c r="O18" s="268">
        <f t="shared" si="18"/>
        <v>0</v>
      </c>
      <c r="P18" s="269">
        <v>482884.11388061807</v>
      </c>
      <c r="Q18" s="275">
        <f t="shared" si="15"/>
        <v>39.968181692495023</v>
      </c>
      <c r="R18" s="11" t="str">
        <f t="shared" si="4"/>
        <v>OK</v>
      </c>
      <c r="S18" s="11">
        <v>154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2">
      <c r="B19" s="357"/>
      <c r="C19" s="108" t="s">
        <v>77</v>
      </c>
      <c r="D19" s="78">
        <v>3</v>
      </c>
      <c r="E19" s="78">
        <v>0</v>
      </c>
      <c r="F19" s="78">
        <f t="shared" si="0"/>
        <v>3</v>
      </c>
      <c r="G19" s="78">
        <v>5</v>
      </c>
      <c r="H19" s="78">
        <v>0</v>
      </c>
      <c r="I19" s="78">
        <v>78</v>
      </c>
      <c r="J19" s="78">
        <v>0</v>
      </c>
      <c r="K19" s="78">
        <f t="shared" si="1"/>
        <v>78</v>
      </c>
      <c r="L19" s="78">
        <v>77</v>
      </c>
      <c r="M19" s="78">
        <v>0</v>
      </c>
      <c r="N19" s="78">
        <v>1</v>
      </c>
      <c r="O19" s="268">
        <f t="shared" si="18"/>
        <v>0</v>
      </c>
      <c r="P19" s="269">
        <v>414502.15216774563</v>
      </c>
      <c r="Q19" s="275">
        <f t="shared" si="15"/>
        <v>18.817755129154079</v>
      </c>
      <c r="R19" s="11" t="str">
        <f t="shared" si="4"/>
        <v>OK</v>
      </c>
      <c r="S19" s="11">
        <v>58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25">
      <c r="B20" s="358"/>
      <c r="C20" s="109" t="s">
        <v>74</v>
      </c>
      <c r="D20" s="110">
        <v>0</v>
      </c>
      <c r="E20" s="110">
        <v>0</v>
      </c>
      <c r="F20" s="110">
        <f t="shared" si="0"/>
        <v>0</v>
      </c>
      <c r="G20" s="110">
        <v>20</v>
      </c>
      <c r="H20" s="110">
        <v>0</v>
      </c>
      <c r="I20" s="110">
        <v>307</v>
      </c>
      <c r="J20" s="110">
        <v>61</v>
      </c>
      <c r="K20" s="110">
        <f t="shared" si="1"/>
        <v>368</v>
      </c>
      <c r="L20" s="110">
        <v>366</v>
      </c>
      <c r="M20" s="110">
        <v>0</v>
      </c>
      <c r="N20" s="110">
        <v>2</v>
      </c>
      <c r="O20" s="266">
        <f t="shared" si="18"/>
        <v>0</v>
      </c>
      <c r="P20" s="287">
        <v>255528.5268455077</v>
      </c>
      <c r="Q20" s="288">
        <f t="shared" si="15"/>
        <v>144.01523170150486</v>
      </c>
      <c r="R20" s="11" t="str">
        <f t="shared" si="4"/>
        <v>OK</v>
      </c>
      <c r="S20" s="11">
        <v>295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2">
      <c r="B21" s="360" t="s">
        <v>39</v>
      </c>
      <c r="C21" s="103" t="s">
        <v>69</v>
      </c>
      <c r="D21" s="283">
        <v>3</v>
      </c>
      <c r="E21" s="283">
        <v>0</v>
      </c>
      <c r="F21" s="283">
        <f t="shared" si="0"/>
        <v>3</v>
      </c>
      <c r="G21" s="283">
        <v>1</v>
      </c>
      <c r="H21" s="283">
        <v>0</v>
      </c>
      <c r="I21" s="283">
        <v>329</v>
      </c>
      <c r="J21" s="283">
        <v>216</v>
      </c>
      <c r="K21" s="283">
        <f t="shared" si="1"/>
        <v>545</v>
      </c>
      <c r="L21" s="283">
        <v>537</v>
      </c>
      <c r="M21" s="283">
        <v>1</v>
      </c>
      <c r="N21" s="283">
        <v>7</v>
      </c>
      <c r="O21" s="284">
        <f t="shared" ref="O21:O25" si="19">M21/K21</f>
        <v>1.834862385321101E-3</v>
      </c>
      <c r="P21" s="285">
        <v>332238.76566705934</v>
      </c>
      <c r="Q21" s="286">
        <f t="shared" si="15"/>
        <v>164.03865422078752</v>
      </c>
      <c r="R21" s="11" t="str">
        <f t="shared" si="4"/>
        <v>OK</v>
      </c>
      <c r="S21" s="11">
        <v>310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2">
      <c r="B22" s="361"/>
      <c r="C22" s="267" t="s">
        <v>78</v>
      </c>
      <c r="D22" s="78">
        <v>1</v>
      </c>
      <c r="E22" s="78">
        <v>2</v>
      </c>
      <c r="F22" s="78">
        <f t="shared" si="0"/>
        <v>3</v>
      </c>
      <c r="G22" s="78">
        <v>3</v>
      </c>
      <c r="H22" s="78">
        <v>0</v>
      </c>
      <c r="I22" s="78">
        <v>231</v>
      </c>
      <c r="J22" s="78">
        <v>95</v>
      </c>
      <c r="K22" s="78">
        <f t="shared" si="1"/>
        <v>326</v>
      </c>
      <c r="L22" s="78">
        <v>325</v>
      </c>
      <c r="M22" s="78">
        <v>0</v>
      </c>
      <c r="N22" s="78">
        <v>1</v>
      </c>
      <c r="O22" s="268">
        <f t="shared" si="19"/>
        <v>0</v>
      </c>
      <c r="P22" s="269">
        <v>361709.09357918485</v>
      </c>
      <c r="Q22" s="275">
        <f t="shared" ref="Q22" si="20">(K22/P22)*100000</f>
        <v>90.12767602112622</v>
      </c>
      <c r="R22" s="11" t="str">
        <f t="shared" si="4"/>
        <v>OK</v>
      </c>
      <c r="S22" s="11">
        <v>215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2">
      <c r="B23" s="361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210357.90634272917</v>
      </c>
      <c r="Q23" s="275">
        <f t="shared" si="15"/>
        <v>51.341070025691913</v>
      </c>
      <c r="R23" s="11" t="str">
        <f t="shared" si="4"/>
        <v>OK</v>
      </c>
      <c r="S23" s="11">
        <v>87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2">
      <c r="B24" s="362"/>
      <c r="C24" s="289" t="s">
        <v>106</v>
      </c>
      <c r="D24" s="279">
        <v>8</v>
      </c>
      <c r="E24" s="279">
        <v>4</v>
      </c>
      <c r="F24" s="78">
        <f t="shared" si="0"/>
        <v>12</v>
      </c>
      <c r="G24" s="279">
        <v>17</v>
      </c>
      <c r="H24" s="279">
        <v>0</v>
      </c>
      <c r="I24" s="279">
        <v>113</v>
      </c>
      <c r="J24" s="279">
        <v>52</v>
      </c>
      <c r="K24" s="78">
        <f t="shared" si="1"/>
        <v>165</v>
      </c>
      <c r="L24" s="279">
        <v>168</v>
      </c>
      <c r="M24" s="279">
        <v>0</v>
      </c>
      <c r="N24" s="279">
        <v>13</v>
      </c>
      <c r="O24" s="268">
        <f t="shared" si="19"/>
        <v>0</v>
      </c>
      <c r="P24" s="281">
        <v>190745.51600012713</v>
      </c>
      <c r="Q24" s="275">
        <f t="shared" si="15"/>
        <v>86.502688744667552</v>
      </c>
      <c r="R24" s="11"/>
      <c r="X24" s="11"/>
      <c r="AD24" s="25"/>
    </row>
    <row r="25" spans="2:30" ht="19" customHeight="1" thickBot="1" x14ac:dyDescent="0.25">
      <c r="B25" s="363"/>
      <c r="C25" s="159" t="s">
        <v>110</v>
      </c>
      <c r="D25" s="110">
        <v>15</v>
      </c>
      <c r="E25" s="110">
        <v>0</v>
      </c>
      <c r="F25" s="110">
        <f t="shared" si="0"/>
        <v>15</v>
      </c>
      <c r="G25" s="110">
        <v>2</v>
      </c>
      <c r="H25" s="110">
        <v>0</v>
      </c>
      <c r="I25" s="110">
        <v>87</v>
      </c>
      <c r="J25" s="110">
        <v>15</v>
      </c>
      <c r="K25" s="110">
        <f t="shared" si="1"/>
        <v>102</v>
      </c>
      <c r="L25" s="110">
        <v>86</v>
      </c>
      <c r="M25" s="110">
        <v>0</v>
      </c>
      <c r="N25" s="110">
        <v>16</v>
      </c>
      <c r="O25" s="266">
        <f t="shared" si="19"/>
        <v>0</v>
      </c>
      <c r="P25" s="287">
        <v>293569.32178906363</v>
      </c>
      <c r="Q25" s="288">
        <f t="shared" si="15"/>
        <v>34.744774889417556</v>
      </c>
      <c r="R25" s="11" t="str">
        <f t="shared" si="4"/>
        <v>OK</v>
      </c>
      <c r="S25" s="11">
        <v>52</v>
      </c>
      <c r="T25" s="11">
        <v>0</v>
      </c>
      <c r="U25" s="11" t="str">
        <f t="shared" si="7"/>
        <v>Ok</v>
      </c>
      <c r="V25" s="11" t="str">
        <f t="shared" si="8"/>
        <v>Ok</v>
      </c>
      <c r="X25" s="11"/>
      <c r="AD25" s="25"/>
    </row>
    <row r="26" spans="2:30" ht="19" customHeight="1" x14ac:dyDescent="0.2">
      <c r="B26" s="364" t="s">
        <v>53</v>
      </c>
      <c r="C26" s="103" t="s">
        <v>66</v>
      </c>
      <c r="D26" s="283">
        <v>3</v>
      </c>
      <c r="E26" s="283">
        <v>0</v>
      </c>
      <c r="F26" s="283">
        <f t="shared" si="0"/>
        <v>3</v>
      </c>
      <c r="G26" s="283">
        <v>3</v>
      </c>
      <c r="H26" s="283">
        <v>0</v>
      </c>
      <c r="I26" s="283">
        <v>1765</v>
      </c>
      <c r="J26" s="283">
        <v>147</v>
      </c>
      <c r="K26" s="283">
        <f t="shared" si="1"/>
        <v>1912</v>
      </c>
      <c r="L26" s="283">
        <v>1905</v>
      </c>
      <c r="M26" s="283">
        <v>3</v>
      </c>
      <c r="N26" s="283">
        <v>4</v>
      </c>
      <c r="O26" s="284">
        <f t="shared" si="18"/>
        <v>1.5690376569037657E-3</v>
      </c>
      <c r="P26" s="285">
        <v>988849.25822090637</v>
      </c>
      <c r="Q26" s="286">
        <f t="shared" si="15"/>
        <v>193.35606353591098</v>
      </c>
      <c r="R26" s="11" t="str">
        <f t="shared" ref="R26:R34" si="21">IF(K26&lt;&gt;SUM(L26:N26),"NOT OK","OK")</f>
        <v>OK</v>
      </c>
      <c r="S26" s="11">
        <v>1730</v>
      </c>
      <c r="T26" s="11">
        <v>3</v>
      </c>
      <c r="U26" s="11" t="str">
        <f t="shared" si="7"/>
        <v>Ok</v>
      </c>
      <c r="V26" s="11" t="str">
        <f t="shared" si="8"/>
        <v>Ok</v>
      </c>
      <c r="X26" s="11"/>
      <c r="Y26" s="25">
        <v>1598</v>
      </c>
      <c r="Z26" s="25">
        <f t="shared" si="11"/>
        <v>1912</v>
      </c>
      <c r="AA26" s="25">
        <f t="shared" ref="AA26" si="22">Z26-Y26</f>
        <v>314</v>
      </c>
      <c r="AB26" s="25" t="str">
        <f t="shared" ref="AB26:AB34" si="23">IF(AA26&lt;&gt;F26,"Not OK","Ok")</f>
        <v>Not OK</v>
      </c>
      <c r="AD26" s="25"/>
    </row>
    <row r="27" spans="2:30" ht="19" customHeight="1" x14ac:dyDescent="0.2">
      <c r="B27" s="364"/>
      <c r="C27" s="267" t="s">
        <v>81</v>
      </c>
      <c r="D27" s="78">
        <v>7</v>
      </c>
      <c r="E27" s="78">
        <v>0</v>
      </c>
      <c r="F27" s="78">
        <f t="shared" si="0"/>
        <v>7</v>
      </c>
      <c r="G27" s="78">
        <v>7</v>
      </c>
      <c r="H27" s="78">
        <v>0</v>
      </c>
      <c r="I27" s="79">
        <v>321</v>
      </c>
      <c r="J27" s="79">
        <v>0</v>
      </c>
      <c r="K27" s="78">
        <f t="shared" si="1"/>
        <v>321</v>
      </c>
      <c r="L27" s="79">
        <v>311</v>
      </c>
      <c r="M27" s="79">
        <v>0</v>
      </c>
      <c r="N27" s="79">
        <v>10</v>
      </c>
      <c r="O27" s="268">
        <f t="shared" si="18"/>
        <v>0</v>
      </c>
      <c r="P27" s="271">
        <v>459396.321704512</v>
      </c>
      <c r="Q27" s="276">
        <f t="shared" si="15"/>
        <v>69.874307832719268</v>
      </c>
      <c r="R27" s="11" t="str">
        <f t="shared" si="21"/>
        <v>OK</v>
      </c>
      <c r="S27" s="11">
        <v>277</v>
      </c>
      <c r="T27" s="11">
        <v>0</v>
      </c>
      <c r="U27" s="11" t="str">
        <f t="shared" si="7"/>
        <v>Ok</v>
      </c>
      <c r="V27" s="11" t="str">
        <f t="shared" si="8"/>
        <v>Ok</v>
      </c>
      <c r="X27" s="11"/>
      <c r="AD27" s="25"/>
    </row>
    <row r="28" spans="2:30" ht="19" customHeight="1" x14ac:dyDescent="0.2">
      <c r="B28" s="364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30</v>
      </c>
      <c r="J28" s="79">
        <v>0</v>
      </c>
      <c r="K28" s="78">
        <f t="shared" si="1"/>
        <v>30</v>
      </c>
      <c r="L28" s="79">
        <v>30</v>
      </c>
      <c r="M28" s="79">
        <v>0</v>
      </c>
      <c r="N28" s="79">
        <v>0</v>
      </c>
      <c r="O28" s="268">
        <f t="shared" si="18"/>
        <v>0</v>
      </c>
      <c r="P28" s="271">
        <v>258792.67648155964</v>
      </c>
      <c r="Q28" s="276">
        <f t="shared" si="15"/>
        <v>11.592290944190477</v>
      </c>
      <c r="R28" s="11" t="str">
        <f t="shared" si="21"/>
        <v>OK</v>
      </c>
      <c r="S28" s="11">
        <v>29</v>
      </c>
      <c r="T28" s="11">
        <v>0</v>
      </c>
      <c r="U28" s="11" t="str">
        <f t="shared" si="7"/>
        <v>Ok</v>
      </c>
      <c r="V28" s="11" t="str">
        <f t="shared" si="8"/>
        <v>Ok</v>
      </c>
      <c r="X28" s="11"/>
      <c r="AD28" s="25"/>
    </row>
    <row r="29" spans="2:30" ht="19" customHeight="1" x14ac:dyDescent="0.2">
      <c r="B29" s="364"/>
      <c r="C29" s="267" t="s">
        <v>83</v>
      </c>
      <c r="D29" s="78">
        <v>3</v>
      </c>
      <c r="E29" s="78">
        <v>1</v>
      </c>
      <c r="F29" s="78">
        <f t="shared" si="0"/>
        <v>4</v>
      </c>
      <c r="G29" s="78">
        <v>2</v>
      </c>
      <c r="H29" s="78">
        <v>0</v>
      </c>
      <c r="I29" s="79">
        <v>196</v>
      </c>
      <c r="J29" s="79">
        <v>29</v>
      </c>
      <c r="K29" s="78">
        <f t="shared" si="1"/>
        <v>225</v>
      </c>
      <c r="L29" s="79">
        <v>209</v>
      </c>
      <c r="M29" s="79">
        <v>7</v>
      </c>
      <c r="N29" s="79">
        <v>9</v>
      </c>
      <c r="O29" s="268">
        <f t="shared" si="18"/>
        <v>3.111111111111111E-2</v>
      </c>
      <c r="P29" s="271">
        <v>242959.10261067998</v>
      </c>
      <c r="Q29" s="276">
        <f t="shared" si="15"/>
        <v>92.608178735555413</v>
      </c>
      <c r="R29" s="11" t="str">
        <f t="shared" si="21"/>
        <v>OK</v>
      </c>
      <c r="S29" s="11">
        <v>144</v>
      </c>
      <c r="T29" s="11">
        <v>2</v>
      </c>
      <c r="U29" s="11" t="str">
        <f t="shared" si="7"/>
        <v>Ok</v>
      </c>
      <c r="V29" s="11" t="str">
        <f t="shared" si="8"/>
        <v>Ok</v>
      </c>
      <c r="X29" s="11"/>
      <c r="AD29" s="25"/>
    </row>
    <row r="30" spans="2:30" ht="19" customHeight="1" thickBot="1" x14ac:dyDescent="0.25">
      <c r="B30" s="364"/>
      <c r="C30" s="289" t="s">
        <v>107</v>
      </c>
      <c r="D30" s="279">
        <v>1</v>
      </c>
      <c r="E30" s="279">
        <v>0</v>
      </c>
      <c r="F30" s="279">
        <f t="shared" si="0"/>
        <v>1</v>
      </c>
      <c r="G30" s="279">
        <v>2</v>
      </c>
      <c r="H30" s="279">
        <v>0</v>
      </c>
      <c r="I30" s="290">
        <v>147</v>
      </c>
      <c r="J30" s="290">
        <v>0</v>
      </c>
      <c r="K30" s="279">
        <f t="shared" si="1"/>
        <v>147</v>
      </c>
      <c r="L30" s="290">
        <v>143</v>
      </c>
      <c r="M30" s="290">
        <v>0</v>
      </c>
      <c r="N30" s="290">
        <v>4</v>
      </c>
      <c r="O30" s="280">
        <f t="shared" si="18"/>
        <v>0</v>
      </c>
      <c r="P30" s="291">
        <v>170481.16471738962</v>
      </c>
      <c r="Q30" s="292">
        <f t="shared" si="15"/>
        <v>86.226534317550644</v>
      </c>
      <c r="R30" s="11" t="str">
        <f t="shared" si="21"/>
        <v>OK</v>
      </c>
      <c r="X30" s="11"/>
      <c r="AD30" s="25"/>
    </row>
    <row r="31" spans="2:30" ht="19" customHeight="1" x14ac:dyDescent="0.2">
      <c r="B31" s="351" t="s">
        <v>23</v>
      </c>
      <c r="C31" s="230" t="s">
        <v>87</v>
      </c>
      <c r="D31" s="90">
        <v>4</v>
      </c>
      <c r="E31" s="90">
        <v>1</v>
      </c>
      <c r="F31" s="90">
        <f t="shared" si="0"/>
        <v>5</v>
      </c>
      <c r="G31" s="90">
        <v>6</v>
      </c>
      <c r="H31" s="90">
        <v>0</v>
      </c>
      <c r="I31" s="299">
        <v>340</v>
      </c>
      <c r="J31" s="299">
        <v>175</v>
      </c>
      <c r="K31" s="90">
        <f t="shared" si="1"/>
        <v>515</v>
      </c>
      <c r="L31" s="299">
        <v>509</v>
      </c>
      <c r="M31" s="299">
        <v>1</v>
      </c>
      <c r="N31" s="299">
        <v>5</v>
      </c>
      <c r="O31" s="272">
        <f t="shared" si="18"/>
        <v>1.9417475728155339E-3</v>
      </c>
      <c r="P31" s="300">
        <v>113483.90488914245</v>
      </c>
      <c r="Q31" s="301">
        <f t="shared" si="15"/>
        <v>453.80884672860122</v>
      </c>
      <c r="R31" s="11" t="str">
        <f>IF(K31&lt;&gt;SUM(L31:N31),"NOT OK","OK")</f>
        <v>OK</v>
      </c>
      <c r="S31" s="11">
        <v>305</v>
      </c>
      <c r="T31" s="11">
        <v>0</v>
      </c>
      <c r="U31" s="11" t="str">
        <f t="shared" si="7"/>
        <v>Ok</v>
      </c>
      <c r="V31" s="11" t="str">
        <f t="shared" si="8"/>
        <v>Ok</v>
      </c>
      <c r="X31" s="11"/>
      <c r="AD31" s="25"/>
    </row>
    <row r="32" spans="2:30" ht="19" customHeight="1" x14ac:dyDescent="0.2">
      <c r="B32" s="352"/>
      <c r="C32" s="267" t="s">
        <v>99</v>
      </c>
      <c r="D32" s="78">
        <v>7</v>
      </c>
      <c r="E32" s="78">
        <v>0</v>
      </c>
      <c r="F32" s="78">
        <f t="shared" si="0"/>
        <v>7</v>
      </c>
      <c r="G32" s="78">
        <v>4</v>
      </c>
      <c r="H32" s="78">
        <v>0</v>
      </c>
      <c r="I32" s="79">
        <v>222</v>
      </c>
      <c r="J32" s="79">
        <v>26</v>
      </c>
      <c r="K32" s="78">
        <f t="shared" si="1"/>
        <v>248</v>
      </c>
      <c r="L32" s="79">
        <v>237</v>
      </c>
      <c r="M32" s="79">
        <v>0</v>
      </c>
      <c r="N32" s="79">
        <v>11</v>
      </c>
      <c r="O32" s="268">
        <f t="shared" si="18"/>
        <v>0</v>
      </c>
      <c r="P32" s="271">
        <v>190386.34297445655</v>
      </c>
      <c r="Q32" s="276">
        <f t="shared" si="15"/>
        <v>130.26144424302183</v>
      </c>
      <c r="R32" s="11" t="str">
        <f>IF(K32&lt;&gt;SUM(L32:N32),"NOT OK","OK")</f>
        <v>OK</v>
      </c>
      <c r="S32" s="11">
        <v>151</v>
      </c>
      <c r="T32" s="11">
        <v>0</v>
      </c>
      <c r="U32" s="11" t="str">
        <f t="shared" si="7"/>
        <v>Ok</v>
      </c>
      <c r="V32" s="11" t="str">
        <f t="shared" si="8"/>
        <v>Ok</v>
      </c>
      <c r="X32" s="11"/>
      <c r="AD32" s="25"/>
    </row>
    <row r="33" spans="2:30" ht="19" customHeight="1" thickBot="1" x14ac:dyDescent="0.25">
      <c r="B33" s="353"/>
      <c r="C33" s="326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212274.73040393737</v>
      </c>
      <c r="Q33" s="304">
        <f t="shared" si="15"/>
        <v>2.8265257897549114</v>
      </c>
      <c r="R33" s="11" t="str">
        <f>IF(K33&lt;&gt;SUM(L33:N33),"NOT OK","OK")</f>
        <v>OK</v>
      </c>
      <c r="S33" s="11">
        <v>1</v>
      </c>
      <c r="T33" s="11">
        <v>0</v>
      </c>
      <c r="U33" s="11" t="str">
        <f t="shared" si="7"/>
        <v>Ok</v>
      </c>
      <c r="V33" s="11" t="str">
        <f t="shared" si="8"/>
        <v>Ok</v>
      </c>
      <c r="X33" s="11"/>
      <c r="AD33" s="25"/>
    </row>
    <row r="34" spans="2:30" ht="18" thickBot="1" x14ac:dyDescent="0.25">
      <c r="B34" s="293"/>
      <c r="C34" s="294" t="s">
        <v>11</v>
      </c>
      <c r="D34" s="295">
        <f>SUM(D4:D33)</f>
        <v>74</v>
      </c>
      <c r="E34" s="295">
        <f t="shared" ref="E34:N34" si="24">SUM(E4:E33)</f>
        <v>8</v>
      </c>
      <c r="F34" s="295">
        <f t="shared" si="24"/>
        <v>82</v>
      </c>
      <c r="G34" s="295">
        <f t="shared" si="24"/>
        <v>87</v>
      </c>
      <c r="H34" s="295">
        <f t="shared" si="24"/>
        <v>0</v>
      </c>
      <c r="I34" s="295">
        <f t="shared" si="24"/>
        <v>5759</v>
      </c>
      <c r="J34" s="295">
        <f t="shared" si="24"/>
        <v>2323</v>
      </c>
      <c r="K34" s="295">
        <f t="shared" si="24"/>
        <v>8082</v>
      </c>
      <c r="L34" s="295">
        <f>SUM(L4:L33)</f>
        <v>7981</v>
      </c>
      <c r="M34" s="295">
        <f t="shared" si="24"/>
        <v>20</v>
      </c>
      <c r="N34" s="295">
        <f t="shared" si="24"/>
        <v>97</v>
      </c>
      <c r="O34" s="296">
        <f>M34/K34</f>
        <v>2.4746349913387774E-3</v>
      </c>
      <c r="P34" s="297">
        <v>32419747</v>
      </c>
      <c r="Q34" s="298">
        <f>(K34/P34)*100000</f>
        <v>24.929250681691009</v>
      </c>
      <c r="R34" s="11" t="str">
        <f t="shared" si="21"/>
        <v>NOT OK</v>
      </c>
      <c r="S34" s="11">
        <v>4995</v>
      </c>
      <c r="T34" s="11">
        <v>14</v>
      </c>
      <c r="U34" s="11" t="str">
        <f t="shared" si="7"/>
        <v>Ok</v>
      </c>
      <c r="V34" s="11" t="str">
        <f t="shared" si="8"/>
        <v>Ok</v>
      </c>
      <c r="Y34" s="25">
        <f>SUM(Y7:Y26)</f>
        <v>1646</v>
      </c>
      <c r="Z34" s="25">
        <f>SUM(Z7:Z26)</f>
        <v>2015</v>
      </c>
      <c r="AA34" s="25">
        <f>SUM(AA7:AA26)</f>
        <v>369</v>
      </c>
      <c r="AB34" s="25" t="str">
        <f t="shared" si="23"/>
        <v>Not OK</v>
      </c>
    </row>
    <row r="36" spans="2:30" ht="16" x14ac:dyDescent="0.2">
      <c r="B36" s="12"/>
      <c r="C36" s="227"/>
      <c r="E36" s="13"/>
      <c r="G36" s="13"/>
      <c r="H36" s="14"/>
    </row>
    <row r="37" spans="2:30" ht="16" x14ac:dyDescent="0.2">
      <c r="F37" s="14"/>
      <c r="G37" s="13"/>
    </row>
    <row r="38" spans="2:30" ht="16" x14ac:dyDescent="0.2">
      <c r="G38" s="13"/>
    </row>
    <row r="39" spans="2:30" ht="16" x14ac:dyDescent="0.2">
      <c r="G39" s="13"/>
    </row>
    <row r="40" spans="2:30" ht="16" x14ac:dyDescent="0.2">
      <c r="G40" s="13"/>
    </row>
    <row r="41" spans="2:30" ht="16" x14ac:dyDescent="0.2">
      <c r="G41" s="13"/>
    </row>
    <row r="42" spans="2:30" ht="16" x14ac:dyDescent="0.2">
      <c r="G42" s="13"/>
    </row>
    <row r="43" spans="2:30" ht="16" x14ac:dyDescent="0.2">
      <c r="G43" s="13"/>
    </row>
    <row r="44" spans="2:30" ht="16" x14ac:dyDescent="0.2">
      <c r="G44" s="13"/>
    </row>
    <row r="45" spans="2:30" ht="16" x14ac:dyDescent="0.2">
      <c r="G45" s="13"/>
    </row>
    <row r="46" spans="2:30" ht="16" x14ac:dyDescent="0.2">
      <c r="G46" s="13"/>
    </row>
  </sheetData>
  <autoFilter ref="Y3:AB34" xr:uid="{00000000-0009-0000-0000-000000000000}"/>
  <mergeCells count="16"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4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34 W7:W8 W9:X16 W17:W20 W21:X33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34 U35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5"/>
  <sheetViews>
    <sheetView tabSelected="1" zoomScale="110" zoomScaleNormal="11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B3" sqref="B3:B5"/>
    </sheetView>
  </sheetViews>
  <sheetFormatPr baseColWidth="10" defaultColWidth="8.83203125" defaultRowHeight="15" x14ac:dyDescent="0.2"/>
  <cols>
    <col min="2" max="2" width="15.83203125" customWidth="1"/>
    <col min="3" max="3" width="16.33203125" customWidth="1"/>
    <col min="4" max="4" width="12.6640625" customWidth="1"/>
    <col min="5" max="10" width="13" bestFit="1" customWidth="1"/>
    <col min="11" max="17" width="13" customWidth="1"/>
    <col min="21" max="22" width="8.6640625" style="11"/>
  </cols>
  <sheetData>
    <row r="1" spans="2:19" ht="17.25" customHeight="1" x14ac:dyDescent="0.2">
      <c r="D1" s="367" t="s">
        <v>40</v>
      </c>
      <c r="E1" s="368"/>
      <c r="F1" s="368"/>
      <c r="G1" s="368"/>
      <c r="H1" s="368"/>
      <c r="I1" s="368"/>
      <c r="J1" s="368"/>
      <c r="K1" s="369" t="s">
        <v>38</v>
      </c>
      <c r="L1" s="368"/>
      <c r="M1" s="368"/>
      <c r="N1" s="368"/>
      <c r="O1" s="368"/>
      <c r="P1" s="368"/>
      <c r="Q1" s="368"/>
      <c r="R1" s="375" t="s">
        <v>54</v>
      </c>
      <c r="S1" s="365" t="s">
        <v>55</v>
      </c>
    </row>
    <row r="2" spans="2:19" ht="23.25" customHeight="1" thickBot="1" x14ac:dyDescent="0.25">
      <c r="B2" s="22" t="s">
        <v>41</v>
      </c>
      <c r="C2" s="95" t="s">
        <v>30</v>
      </c>
      <c r="D2" s="231">
        <v>45285</v>
      </c>
      <c r="E2" s="231">
        <v>45286</v>
      </c>
      <c r="F2" s="231">
        <v>45287</v>
      </c>
      <c r="G2" s="231">
        <v>45288</v>
      </c>
      <c r="H2" s="231">
        <v>45289</v>
      </c>
      <c r="I2" s="231">
        <v>45290</v>
      </c>
      <c r="J2" s="231">
        <v>45291</v>
      </c>
      <c r="K2" s="231">
        <v>45285</v>
      </c>
      <c r="L2" s="231">
        <v>45286</v>
      </c>
      <c r="M2" s="231">
        <v>45287</v>
      </c>
      <c r="N2" s="231">
        <v>45288</v>
      </c>
      <c r="O2" s="231">
        <v>45289</v>
      </c>
      <c r="P2" s="231">
        <v>45290</v>
      </c>
      <c r="Q2" s="231">
        <v>45291</v>
      </c>
      <c r="R2" s="376"/>
      <c r="S2" s="366"/>
    </row>
    <row r="3" spans="2:19" ht="23.25" customHeight="1" x14ac:dyDescent="0.2">
      <c r="B3" s="378" t="s">
        <v>21</v>
      </c>
      <c r="C3" s="242" t="s">
        <v>102</v>
      </c>
      <c r="D3" s="236">
        <v>1</v>
      </c>
      <c r="E3" s="236">
        <v>6</v>
      </c>
      <c r="F3" s="236">
        <v>3</v>
      </c>
      <c r="G3" s="236">
        <v>3</v>
      </c>
      <c r="H3" s="236">
        <v>5</v>
      </c>
      <c r="I3" s="236">
        <v>5</v>
      </c>
      <c r="J3" s="236">
        <v>5</v>
      </c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28</v>
      </c>
      <c r="S3" s="234">
        <f t="shared" ref="S3" si="1">SUM(K3:Q3)</f>
        <v>0</v>
      </c>
    </row>
    <row r="4" spans="2:19" ht="23.25" customHeight="1" x14ac:dyDescent="0.2">
      <c r="B4" s="374"/>
      <c r="C4" s="260" t="s">
        <v>105</v>
      </c>
      <c r="D4" s="261">
        <v>0</v>
      </c>
      <c r="E4" s="261">
        <v>1</v>
      </c>
      <c r="F4" s="261">
        <v>0</v>
      </c>
      <c r="G4" s="261">
        <v>0</v>
      </c>
      <c r="H4" s="261">
        <v>0</v>
      </c>
      <c r="I4" s="261">
        <v>0</v>
      </c>
      <c r="J4" s="262">
        <v>0</v>
      </c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1</v>
      </c>
      <c r="S4" s="49">
        <f t="shared" ref="S4:S32" si="3">SUM(K4:Q4)</f>
        <v>0</v>
      </c>
    </row>
    <row r="5" spans="2:19" ht="23.25" customHeight="1" thickBot="1" x14ac:dyDescent="0.25">
      <c r="B5" s="377"/>
      <c r="C5" s="243" t="s">
        <v>103</v>
      </c>
      <c r="D5" s="239">
        <v>0</v>
      </c>
      <c r="E5" s="239">
        <v>2</v>
      </c>
      <c r="F5" s="239">
        <v>2</v>
      </c>
      <c r="G5" s="239">
        <v>0</v>
      </c>
      <c r="H5" s="239">
        <v>2</v>
      </c>
      <c r="I5" s="239">
        <v>0</v>
      </c>
      <c r="J5" s="240">
        <v>0</v>
      </c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6</v>
      </c>
      <c r="S5" s="144">
        <f t="shared" si="3"/>
        <v>0</v>
      </c>
    </row>
    <row r="6" spans="2:19" ht="23.25" customHeight="1" thickTop="1" x14ac:dyDescent="0.2">
      <c r="B6" s="374" t="s">
        <v>22</v>
      </c>
      <c r="C6" s="232" t="s">
        <v>70</v>
      </c>
      <c r="D6" s="68">
        <v>5</v>
      </c>
      <c r="E6" s="68">
        <v>8</v>
      </c>
      <c r="F6" s="68">
        <v>17</v>
      </c>
      <c r="G6" s="68">
        <v>9</v>
      </c>
      <c r="H6" s="68">
        <v>10</v>
      </c>
      <c r="I6" s="68">
        <v>0</v>
      </c>
      <c r="J6" s="151">
        <v>0</v>
      </c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49</v>
      </c>
      <c r="S6" s="234">
        <f t="shared" si="3"/>
        <v>0</v>
      </c>
    </row>
    <row r="7" spans="2:19" ht="23.25" customHeight="1" x14ac:dyDescent="0.2">
      <c r="B7" s="374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>
        <v>0</v>
      </c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2">
      <c r="B8" s="374"/>
      <c r="C8" s="96" t="s">
        <v>71</v>
      </c>
      <c r="D8" s="10">
        <v>0</v>
      </c>
      <c r="E8" s="10">
        <v>2</v>
      </c>
      <c r="F8" s="10">
        <v>0</v>
      </c>
      <c r="G8" s="10">
        <v>0</v>
      </c>
      <c r="H8" s="10">
        <v>1</v>
      </c>
      <c r="I8" s="10">
        <v>0</v>
      </c>
      <c r="J8" s="130">
        <v>0</v>
      </c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3</v>
      </c>
      <c r="S8" s="129">
        <f t="shared" si="3"/>
        <v>0</v>
      </c>
    </row>
    <row r="9" spans="2:19" ht="23.25" hidden="1" customHeight="1" x14ac:dyDescent="0.2">
      <c r="B9" s="374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>
        <v>0</v>
      </c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2">
      <c r="B10" s="374"/>
      <c r="C10" s="96" t="s">
        <v>80</v>
      </c>
      <c r="D10" s="67">
        <v>4</v>
      </c>
      <c r="E10" s="67">
        <v>6</v>
      </c>
      <c r="F10" s="67">
        <v>5</v>
      </c>
      <c r="G10" s="67">
        <v>6</v>
      </c>
      <c r="H10" s="67">
        <v>4</v>
      </c>
      <c r="I10" s="67">
        <v>6</v>
      </c>
      <c r="J10" s="131">
        <v>3</v>
      </c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34</v>
      </c>
      <c r="S10" s="133">
        <f t="shared" si="3"/>
        <v>0</v>
      </c>
    </row>
    <row r="11" spans="2:19" ht="23.25" customHeight="1" x14ac:dyDescent="0.2">
      <c r="B11" s="374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>
        <v>0</v>
      </c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2">
      <c r="B12" s="374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>
        <v>0</v>
      </c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2">
      <c r="B13" s="374"/>
      <c r="C13" s="81" t="s">
        <v>89</v>
      </c>
      <c r="D13" s="170">
        <v>5</v>
      </c>
      <c r="E13" s="134">
        <v>0</v>
      </c>
      <c r="F13" s="134">
        <v>0</v>
      </c>
      <c r="G13" s="164">
        <v>0</v>
      </c>
      <c r="H13" s="164">
        <v>0</v>
      </c>
      <c r="I13" s="164">
        <v>0</v>
      </c>
      <c r="J13" s="165">
        <v>0</v>
      </c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5</v>
      </c>
      <c r="S13" s="168">
        <f t="shared" si="3"/>
        <v>0</v>
      </c>
    </row>
    <row r="14" spans="2:19" ht="23.25" customHeight="1" x14ac:dyDescent="0.2">
      <c r="B14" s="374"/>
      <c r="C14" s="81" t="s">
        <v>90</v>
      </c>
      <c r="D14" s="170">
        <v>5</v>
      </c>
      <c r="E14" s="134">
        <v>5</v>
      </c>
      <c r="F14" s="134">
        <v>1</v>
      </c>
      <c r="G14" s="91">
        <v>0</v>
      </c>
      <c r="H14" s="91">
        <v>3</v>
      </c>
      <c r="I14" s="91">
        <v>1</v>
      </c>
      <c r="J14" s="177">
        <v>2</v>
      </c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17</v>
      </c>
      <c r="S14" s="168">
        <f t="shared" si="3"/>
        <v>0</v>
      </c>
    </row>
    <row r="15" spans="2:19" ht="23.25" customHeight="1" thickBot="1" x14ac:dyDescent="0.25">
      <c r="B15" s="377"/>
      <c r="C15" s="142" t="s">
        <v>91</v>
      </c>
      <c r="D15" s="150">
        <v>0</v>
      </c>
      <c r="E15" s="93">
        <v>1</v>
      </c>
      <c r="F15" s="93">
        <v>2</v>
      </c>
      <c r="G15" s="76">
        <v>3</v>
      </c>
      <c r="H15" s="76">
        <v>0</v>
      </c>
      <c r="I15" s="76">
        <v>2</v>
      </c>
      <c r="J15" s="148">
        <v>0</v>
      </c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8</v>
      </c>
      <c r="S15" s="144">
        <f t="shared" si="3"/>
        <v>0</v>
      </c>
    </row>
    <row r="16" spans="2:19" ht="23.25" customHeight="1" thickTop="1" x14ac:dyDescent="0.2">
      <c r="B16" s="373" t="s">
        <v>33</v>
      </c>
      <c r="C16" s="135" t="s">
        <v>72</v>
      </c>
      <c r="D16" s="68">
        <v>0</v>
      </c>
      <c r="E16" s="68">
        <v>4</v>
      </c>
      <c r="F16" s="68">
        <v>11</v>
      </c>
      <c r="G16" s="68">
        <v>5</v>
      </c>
      <c r="H16" s="68">
        <v>9</v>
      </c>
      <c r="I16" s="68">
        <v>1</v>
      </c>
      <c r="J16" s="151">
        <v>7</v>
      </c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37</v>
      </c>
      <c r="S16" s="137">
        <f t="shared" si="3"/>
        <v>0</v>
      </c>
    </row>
    <row r="17" spans="2:19" ht="23.25" customHeight="1" x14ac:dyDescent="0.2">
      <c r="B17" s="374"/>
      <c r="C17" s="97" t="s">
        <v>73</v>
      </c>
      <c r="D17" s="10">
        <v>1</v>
      </c>
      <c r="E17" s="10">
        <v>2</v>
      </c>
      <c r="F17" s="10">
        <v>4</v>
      </c>
      <c r="G17" s="10">
        <v>4</v>
      </c>
      <c r="H17" s="10">
        <v>5</v>
      </c>
      <c r="I17" s="10">
        <v>1</v>
      </c>
      <c r="J17" s="10">
        <v>2</v>
      </c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19</v>
      </c>
      <c r="S17" s="129">
        <f t="shared" si="3"/>
        <v>0</v>
      </c>
    </row>
    <row r="18" spans="2:19" ht="23.25" customHeight="1" x14ac:dyDescent="0.2">
      <c r="B18" s="374"/>
      <c r="C18" s="97" t="s">
        <v>77</v>
      </c>
      <c r="D18" s="10">
        <v>1</v>
      </c>
      <c r="E18" s="10">
        <v>1</v>
      </c>
      <c r="F18" s="10">
        <v>6</v>
      </c>
      <c r="G18" s="10">
        <v>3</v>
      </c>
      <c r="H18" s="10">
        <v>3</v>
      </c>
      <c r="I18" s="10">
        <v>2</v>
      </c>
      <c r="J18" s="10">
        <v>3</v>
      </c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19</v>
      </c>
      <c r="S18" s="129">
        <f t="shared" si="3"/>
        <v>0</v>
      </c>
    </row>
    <row r="19" spans="2:19" ht="23.25" customHeight="1" thickBot="1" x14ac:dyDescent="0.25">
      <c r="B19" s="374"/>
      <c r="C19" s="97" t="s">
        <v>74</v>
      </c>
      <c r="D19" s="67">
        <v>5</v>
      </c>
      <c r="E19" s="67">
        <v>2</v>
      </c>
      <c r="F19" s="67">
        <v>2</v>
      </c>
      <c r="G19" s="67">
        <v>2</v>
      </c>
      <c r="H19" s="67">
        <v>2</v>
      </c>
      <c r="I19" s="67">
        <v>0</v>
      </c>
      <c r="J19" s="131">
        <v>0</v>
      </c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13</v>
      </c>
      <c r="S19" s="133">
        <f t="shared" si="3"/>
        <v>0</v>
      </c>
    </row>
    <row r="20" spans="2:19" ht="23.25" customHeight="1" thickTop="1" x14ac:dyDescent="0.2">
      <c r="B20" s="379" t="s">
        <v>39</v>
      </c>
      <c r="C20" s="312" t="s">
        <v>69</v>
      </c>
      <c r="D20" s="313">
        <v>6</v>
      </c>
      <c r="E20" s="313">
        <v>3</v>
      </c>
      <c r="F20" s="313">
        <v>4</v>
      </c>
      <c r="G20" s="313">
        <v>8</v>
      </c>
      <c r="H20" s="313">
        <v>4</v>
      </c>
      <c r="I20" s="313">
        <v>4</v>
      </c>
      <c r="J20" s="313">
        <v>3</v>
      </c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32</v>
      </c>
      <c r="S20" s="315">
        <f t="shared" si="3"/>
        <v>0</v>
      </c>
    </row>
    <row r="21" spans="2:19" ht="23.25" customHeight="1" x14ac:dyDescent="0.2">
      <c r="B21" s="380"/>
      <c r="C21" s="316" t="s">
        <v>78</v>
      </c>
      <c r="D21" s="264">
        <v>7</v>
      </c>
      <c r="E21" s="264">
        <v>8</v>
      </c>
      <c r="F21" s="264">
        <v>3</v>
      </c>
      <c r="G21" s="264">
        <v>1</v>
      </c>
      <c r="H21" s="264">
        <v>0</v>
      </c>
      <c r="I21" s="264">
        <v>0</v>
      </c>
      <c r="J21" s="264">
        <v>3</v>
      </c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22</v>
      </c>
      <c r="S21" s="317">
        <f t="shared" si="3"/>
        <v>0</v>
      </c>
    </row>
    <row r="22" spans="2:19" ht="23.25" customHeight="1" x14ac:dyDescent="0.2">
      <c r="B22" s="380"/>
      <c r="C22" s="316" t="s">
        <v>84</v>
      </c>
      <c r="D22" s="264">
        <v>1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1</v>
      </c>
      <c r="S22" s="317">
        <f t="shared" si="3"/>
        <v>0</v>
      </c>
    </row>
    <row r="23" spans="2:19" ht="23.25" customHeight="1" x14ac:dyDescent="0.2">
      <c r="B23" s="380"/>
      <c r="C23" s="336" t="s">
        <v>106</v>
      </c>
      <c r="D23" s="337">
        <v>21</v>
      </c>
      <c r="E23" s="337">
        <v>12</v>
      </c>
      <c r="F23" s="337">
        <v>9</v>
      </c>
      <c r="G23" s="337">
        <v>12</v>
      </c>
      <c r="H23" s="337">
        <v>16</v>
      </c>
      <c r="I23" s="337">
        <v>16</v>
      </c>
      <c r="J23" s="337">
        <v>12</v>
      </c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98</v>
      </c>
      <c r="S23" s="317">
        <f t="shared" ref="S23" si="5">SUM(K23:Q23)</f>
        <v>0</v>
      </c>
    </row>
    <row r="24" spans="2:19" ht="23.25" customHeight="1" thickBot="1" x14ac:dyDescent="0.25">
      <c r="B24" s="381"/>
      <c r="C24" s="318" t="s">
        <v>110</v>
      </c>
      <c r="D24" s="319">
        <v>0</v>
      </c>
      <c r="E24" s="319">
        <v>3</v>
      </c>
      <c r="F24" s="319">
        <v>6</v>
      </c>
      <c r="G24" s="319">
        <v>12</v>
      </c>
      <c r="H24" s="319">
        <v>20</v>
      </c>
      <c r="I24" s="319">
        <v>20</v>
      </c>
      <c r="J24" s="319">
        <v>15</v>
      </c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76</v>
      </c>
      <c r="S24" s="320">
        <f t="shared" si="3"/>
        <v>0</v>
      </c>
    </row>
    <row r="25" spans="2:19" ht="19" customHeight="1" x14ac:dyDescent="0.2">
      <c r="B25" s="382" t="s">
        <v>53</v>
      </c>
      <c r="C25" s="138" t="s">
        <v>66</v>
      </c>
      <c r="D25" s="139">
        <v>3</v>
      </c>
      <c r="E25" s="139">
        <v>4</v>
      </c>
      <c r="F25" s="139">
        <v>6</v>
      </c>
      <c r="G25" s="68">
        <v>6</v>
      </c>
      <c r="H25" s="68">
        <v>2</v>
      </c>
      <c r="I25" s="68">
        <v>6</v>
      </c>
      <c r="J25" s="151">
        <v>3</v>
      </c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30</v>
      </c>
      <c r="S25" s="137">
        <f t="shared" si="3"/>
        <v>0</v>
      </c>
    </row>
    <row r="26" spans="2:19" ht="19" customHeight="1" x14ac:dyDescent="0.2">
      <c r="B26" s="383"/>
      <c r="C26" s="98" t="s">
        <v>81</v>
      </c>
      <c r="D26" s="92">
        <v>4</v>
      </c>
      <c r="E26" s="92">
        <v>4</v>
      </c>
      <c r="F26" s="92">
        <v>4</v>
      </c>
      <c r="G26" s="10">
        <v>3</v>
      </c>
      <c r="H26" s="10">
        <v>8</v>
      </c>
      <c r="I26" s="10">
        <v>4</v>
      </c>
      <c r="J26" s="130">
        <v>7</v>
      </c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34</v>
      </c>
      <c r="S26" s="129">
        <f t="shared" si="3"/>
        <v>0</v>
      </c>
    </row>
    <row r="27" spans="2:19" ht="19" customHeight="1" x14ac:dyDescent="0.2">
      <c r="B27" s="383"/>
      <c r="C27" s="98" t="s">
        <v>82</v>
      </c>
      <c r="D27" s="92">
        <v>0</v>
      </c>
      <c r="E27" s="92">
        <v>0</v>
      </c>
      <c r="F27" s="92">
        <v>0</v>
      </c>
      <c r="G27" s="10">
        <v>0</v>
      </c>
      <c r="H27" s="10">
        <v>0</v>
      </c>
      <c r="I27" s="10">
        <v>0</v>
      </c>
      <c r="J27" s="130">
        <v>0</v>
      </c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2">
      <c r="B28" s="383"/>
      <c r="C28" s="98" t="s">
        <v>83</v>
      </c>
      <c r="D28" s="92">
        <v>5</v>
      </c>
      <c r="E28" s="92">
        <v>3</v>
      </c>
      <c r="F28" s="92">
        <v>6</v>
      </c>
      <c r="G28" s="321">
        <v>12</v>
      </c>
      <c r="H28" s="321">
        <v>11</v>
      </c>
      <c r="I28" s="321">
        <v>7</v>
      </c>
      <c r="J28" s="322">
        <v>4</v>
      </c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48</v>
      </c>
      <c r="S28" s="325">
        <f t="shared" si="3"/>
        <v>0</v>
      </c>
    </row>
    <row r="29" spans="2:19" ht="19" customHeight="1" thickBot="1" x14ac:dyDescent="0.25">
      <c r="B29" s="384"/>
      <c r="C29" s="232" t="s">
        <v>107</v>
      </c>
      <c r="D29" s="277">
        <v>4</v>
      </c>
      <c r="E29" s="277">
        <v>4</v>
      </c>
      <c r="F29" s="277">
        <v>8</v>
      </c>
      <c r="G29" s="277">
        <v>10</v>
      </c>
      <c r="H29" s="277">
        <v>5</v>
      </c>
      <c r="I29" s="91">
        <v>2</v>
      </c>
      <c r="J29" s="177">
        <v>1</v>
      </c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34</v>
      </c>
      <c r="S29" s="234">
        <f t="shared" si="3"/>
        <v>0</v>
      </c>
    </row>
    <row r="30" spans="2:19" ht="19" customHeight="1" thickTop="1" x14ac:dyDescent="0.2">
      <c r="B30" s="370" t="s">
        <v>23</v>
      </c>
      <c r="C30" s="145" t="s">
        <v>87</v>
      </c>
      <c r="D30" s="149">
        <v>8</v>
      </c>
      <c r="E30" s="94">
        <v>3</v>
      </c>
      <c r="F30" s="94">
        <v>8</v>
      </c>
      <c r="G30" s="94">
        <v>12</v>
      </c>
      <c r="H30" s="94">
        <v>5</v>
      </c>
      <c r="I30" s="94">
        <v>1</v>
      </c>
      <c r="J30" s="152">
        <v>5</v>
      </c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42</v>
      </c>
      <c r="S30" s="141">
        <f t="shared" si="3"/>
        <v>0</v>
      </c>
    </row>
    <row r="31" spans="2:19" ht="19" customHeight="1" x14ac:dyDescent="0.2">
      <c r="B31" s="371"/>
      <c r="C31" s="219" t="s">
        <v>99</v>
      </c>
      <c r="D31" s="225">
        <v>6</v>
      </c>
      <c r="E31" s="91">
        <v>3</v>
      </c>
      <c r="F31" s="91">
        <v>11</v>
      </c>
      <c r="G31" s="91">
        <v>10</v>
      </c>
      <c r="H31" s="91">
        <v>38</v>
      </c>
      <c r="I31" s="91">
        <v>9</v>
      </c>
      <c r="J31" s="177">
        <v>7</v>
      </c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84</v>
      </c>
      <c r="S31" s="129">
        <f t="shared" si="3"/>
        <v>0</v>
      </c>
    </row>
    <row r="32" spans="2:19" ht="19" customHeight="1" thickBot="1" x14ac:dyDescent="0.25">
      <c r="B32" s="372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153">
        <v>0</v>
      </c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9" thickTop="1" thickBot="1" x14ac:dyDescent="0.25">
      <c r="C33" s="69" t="s">
        <v>11</v>
      </c>
      <c r="D33" s="70">
        <f>SUM(D3:D32)</f>
        <v>92</v>
      </c>
      <c r="E33" s="70">
        <f t="shared" ref="E33:S33" si="6">SUM(E3:E32)</f>
        <v>87</v>
      </c>
      <c r="F33" s="70">
        <f t="shared" si="6"/>
        <v>118</v>
      </c>
      <c r="G33" s="70">
        <f t="shared" si="6"/>
        <v>121</v>
      </c>
      <c r="H33" s="70">
        <v>153</v>
      </c>
      <c r="I33" s="70">
        <v>87</v>
      </c>
      <c r="J33" s="71">
        <v>82</v>
      </c>
      <c r="K33" s="71">
        <f t="shared" si="6"/>
        <v>0</v>
      </c>
      <c r="L33" s="70">
        <f t="shared" si="6"/>
        <v>0</v>
      </c>
      <c r="M33" s="70">
        <f t="shared" si="6"/>
        <v>0</v>
      </c>
      <c r="N33" s="70">
        <f t="shared" si="6"/>
        <v>0</v>
      </c>
      <c r="O33" s="70">
        <f t="shared" si="6"/>
        <v>0</v>
      </c>
      <c r="P33" s="70">
        <f t="shared" si="6"/>
        <v>0</v>
      </c>
      <c r="Q33" s="72">
        <f t="shared" si="6"/>
        <v>0</v>
      </c>
      <c r="R33" s="73">
        <f t="shared" si="6"/>
        <v>740</v>
      </c>
      <c r="S33" s="74">
        <f t="shared" si="6"/>
        <v>0</v>
      </c>
    </row>
    <row r="35" spans="2:19" ht="16" x14ac:dyDescent="0.2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D33:G33 K33:Q33 S33 S24:S32 S3:S22 R3:R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5" x14ac:dyDescent="0.2">
      <c r="B1" t="s">
        <v>46</v>
      </c>
    </row>
    <row r="2" spans="2:15" ht="47.25" customHeight="1" x14ac:dyDescent="0.2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2">
      <c r="B3" s="15" t="s">
        <v>21</v>
      </c>
      <c r="C3" s="16">
        <f>SUM('Sheet1 (3)'!K4:K6)</f>
        <v>185</v>
      </c>
      <c r="D3" s="16">
        <f>SUM('Sheet1 (3)'!M4:M6)</f>
        <v>1</v>
      </c>
      <c r="E3" s="16">
        <f>SUM('Sheet1 (3)'!F4:F6)</f>
        <v>5</v>
      </c>
      <c r="F3" s="16">
        <f>SUM('Sheet1 (3)'!D4:D6)</f>
        <v>5</v>
      </c>
      <c r="G3" s="17">
        <f>SUM('Sheet1 (3)'!H4:H6)</f>
        <v>0</v>
      </c>
      <c r="H3" s="48">
        <v>0</v>
      </c>
      <c r="I3" s="14">
        <f>Table2[[#This Row],[Casos 24h]]/$E$14</f>
        <v>6.097560975609756E-2</v>
      </c>
      <c r="J3" s="14">
        <f t="shared" ref="J3:J14" si="0">C3/$C$14</f>
        <v>2.2890373669883692E-2</v>
      </c>
    </row>
    <row r="4" spans="2:15" x14ac:dyDescent="0.2">
      <c r="B4" s="15" t="s">
        <v>22</v>
      </c>
      <c r="C4" s="16">
        <f>SUM('Sheet1 (3)'!K7:K16)</f>
        <v>1776</v>
      </c>
      <c r="D4" s="16">
        <f>SUM('Sheet1 (3)'!M7:M16)</f>
        <v>6</v>
      </c>
      <c r="E4" s="16">
        <f>SUM('Sheet1 (3)'!F7:F16)</f>
        <v>5</v>
      </c>
      <c r="F4" s="16">
        <f>SUM('Sheet1 (3)'!D7:D16)</f>
        <v>5</v>
      </c>
      <c r="G4" s="17">
        <f>SUM('Sheet1 (3)'!H7:H16)</f>
        <v>0</v>
      </c>
      <c r="H4" s="16">
        <f>SUM('Sheet1 (3)'!N7:N11)</f>
        <v>3</v>
      </c>
      <c r="I4" s="14">
        <f>Table2[[#This Row],[Casos 24h]]/$E$14</f>
        <v>6.097560975609756E-2</v>
      </c>
      <c r="J4" s="14">
        <f t="shared" si="0"/>
        <v>0.21974758723088345</v>
      </c>
    </row>
    <row r="5" spans="2:15" x14ac:dyDescent="0.2">
      <c r="B5" s="15" t="s">
        <v>23</v>
      </c>
      <c r="C5" s="16">
        <f>SUM('Sheet1 (3)'!K31:K33)</f>
        <v>769</v>
      </c>
      <c r="D5" s="16">
        <f>SUM('Sheet1 (3)'!M31:M33)</f>
        <v>1</v>
      </c>
      <c r="E5" s="16">
        <f>SUM('Sheet1 (3)'!F31:F33)</f>
        <v>12</v>
      </c>
      <c r="F5" s="16">
        <f>SUM('Sheet1 (3)'!D31:D33)</f>
        <v>11</v>
      </c>
      <c r="G5" s="16">
        <f>SUM('Sheet1 (3)'!H31:H33)</f>
        <v>0</v>
      </c>
      <c r="H5" s="16">
        <f>SUM('Sheet1 (3)'!N31:N33)</f>
        <v>16</v>
      </c>
      <c r="I5" s="14">
        <f>Table2[[#This Row],[Casos 24h]]/$E$14</f>
        <v>0.14634146341463414</v>
      </c>
      <c r="J5" s="14">
        <f t="shared" si="0"/>
        <v>9.5149715416975991E-2</v>
      </c>
    </row>
    <row r="6" spans="2:15" x14ac:dyDescent="0.2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2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2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2">
      <c r="B9" s="15" t="s">
        <v>33</v>
      </c>
      <c r="C9" s="16">
        <f>SUM('Sheet1 (3)'!K17:K20)</f>
        <v>1471</v>
      </c>
      <c r="D9" s="16">
        <f>SUM('Sheet1 (3)'!M17:M20)</f>
        <v>1</v>
      </c>
      <c r="E9" s="16">
        <f>SUM('Sheet1 (3)'!F17:F20)</f>
        <v>12</v>
      </c>
      <c r="F9" s="16">
        <f>SUM('Sheet1 (3)'!D17:D20)</f>
        <v>12</v>
      </c>
      <c r="G9" s="17">
        <f>SUM('Sheet1 (3)'!H17:H20)</f>
        <v>0</v>
      </c>
      <c r="H9" s="16">
        <f>SUM('Sheet1 (3)'!N17:N20)</f>
        <v>11</v>
      </c>
      <c r="I9" s="14">
        <f>Table2[[#This Row],[Casos 24h]]/$E$14</f>
        <v>0.14634146341463414</v>
      </c>
      <c r="J9" s="14">
        <f t="shared" si="0"/>
        <v>0.18200940361296708</v>
      </c>
      <c r="K9" s="14"/>
    </row>
    <row r="10" spans="2:15" x14ac:dyDescent="0.2">
      <c r="B10" s="15" t="s">
        <v>39</v>
      </c>
      <c r="C10" s="16">
        <f>SUM('Sheet1 (3)'!K21:K25)</f>
        <v>1246</v>
      </c>
      <c r="D10" s="16">
        <f>SUM('Sheet1 (3)'!M21:M25)</f>
        <v>1</v>
      </c>
      <c r="E10" s="16">
        <f>SUM('Sheet1 (3)'!F21:F25)</f>
        <v>33</v>
      </c>
      <c r="F10" s="16">
        <f>SUM('Sheet1 (3)'!D21:D25)</f>
        <v>27</v>
      </c>
      <c r="G10" s="16">
        <f>SUM('Sheet1 (3)'!H21:H22)</f>
        <v>0</v>
      </c>
      <c r="H10" s="16">
        <f>SUM('Sheet1 (3)'!N21:N22)</f>
        <v>8</v>
      </c>
      <c r="I10" s="14">
        <f>Table2[[#This Row],[Casos 24h]]/$E$14</f>
        <v>0.40243902439024393</v>
      </c>
      <c r="J10" s="14">
        <f t="shared" si="0"/>
        <v>0.15416975996040583</v>
      </c>
    </row>
    <row r="11" spans="2:15" x14ac:dyDescent="0.2">
      <c r="B11" s="15" t="s">
        <v>53</v>
      </c>
      <c r="C11" s="16">
        <f>SUM('Sheet1 (3)'!K26:K30)</f>
        <v>2635</v>
      </c>
      <c r="D11" s="16">
        <f>SUM('Sheet1 (3)'!M26:M29)</f>
        <v>10</v>
      </c>
      <c r="E11" s="16">
        <f>SUM('Sheet1 (3)'!F26:F30)</f>
        <v>15</v>
      </c>
      <c r="F11" s="16">
        <f>SUM('Sheet1 (3)'!D26:D30)</f>
        <v>14</v>
      </c>
      <c r="G11" s="17">
        <f>SUM('Sheet1 (3)'!H26:H30)</f>
        <v>0</v>
      </c>
      <c r="H11" s="16">
        <f>SUM('Sheet1 (3)'!N26:N26)</f>
        <v>4</v>
      </c>
      <c r="I11" s="14">
        <f>Table2[[#This Row],[Casos 24h]]/$E$14</f>
        <v>0.18292682926829268</v>
      </c>
      <c r="J11" s="14">
        <f t="shared" si="0"/>
        <v>0.32603316010888395</v>
      </c>
    </row>
    <row r="12" spans="2:15" x14ac:dyDescent="0.2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2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2">
      <c r="B14" s="23" t="s">
        <v>11</v>
      </c>
      <c r="C14" s="24">
        <f>SUM(C3:C13)</f>
        <v>8082</v>
      </c>
      <c r="D14" s="24">
        <f>SUM(D3:D13)</f>
        <v>20</v>
      </c>
      <c r="E14" s="24">
        <f t="shared" ref="E14:G14" si="1">SUM(E3:E13)</f>
        <v>82</v>
      </c>
      <c r="F14" s="24">
        <f t="shared" si="1"/>
        <v>74</v>
      </c>
      <c r="G14" s="24">
        <f t="shared" si="1"/>
        <v>0</v>
      </c>
      <c r="H14" s="24">
        <f t="shared" ref="H14" si="2">SUM(H3:H13)</f>
        <v>42</v>
      </c>
      <c r="I14" s="14">
        <f>Table2[[#This Row],[Casos 24h]]/$E$14</f>
        <v>1</v>
      </c>
      <c r="J14" s="14">
        <f t="shared" si="0"/>
        <v>1</v>
      </c>
    </row>
    <row r="15" spans="2:15" x14ac:dyDescent="0.2">
      <c r="O15" s="28"/>
    </row>
    <row r="16" spans="2:15" hidden="1" x14ac:dyDescent="0.2">
      <c r="B16" t="s">
        <v>47</v>
      </c>
    </row>
    <row r="17" spans="2:12" ht="33.75" hidden="1" customHeight="1" x14ac:dyDescent="0.2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2">
      <c r="B18" s="15" t="s">
        <v>21</v>
      </c>
      <c r="C18" s="16" t="e">
        <f>SUM('Week 52'!#REF!)</f>
        <v>#REF!</v>
      </c>
      <c r="D18" s="16" t="e">
        <f>SUM('Week 52'!#REF!)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2">
      <c r="B19" s="15" t="s">
        <v>22</v>
      </c>
      <c r="C19" s="16" t="e">
        <f>SUM('Week 52'!#REF!)</f>
        <v>#REF!</v>
      </c>
      <c r="D19" s="16" t="e">
        <f>SUM('Week 52'!#REF!)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2">
      <c r="B20" s="15" t="s">
        <v>23</v>
      </c>
      <c r="C20" s="16" t="e">
        <f>SUM('Week 52'!#REF!)</f>
        <v>#REF!</v>
      </c>
      <c r="D20" s="16" t="e">
        <f>SUM('Week 52'!#REF!)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2">
      <c r="B21" s="15" t="s">
        <v>29</v>
      </c>
      <c r="C21" s="16" t="e">
        <f>SUM('Week 52'!#REF!)</f>
        <v>#REF!</v>
      </c>
      <c r="D21" s="16" t="e">
        <f>SUM('Week 52'!#REF!)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2">
      <c r="B22" s="15" t="s">
        <v>24</v>
      </c>
      <c r="C22" s="16" t="e">
        <f>SUM('Week 52'!#REF!)</f>
        <v>#REF!</v>
      </c>
      <c r="D22" s="16" t="e">
        <f>SUM('Week 52'!#REF!)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2">
      <c r="B23" s="15" t="s">
        <v>34</v>
      </c>
      <c r="C23" s="16" t="e">
        <f>SUM('Week 52'!#REF!)</f>
        <v>#REF!</v>
      </c>
      <c r="D23" s="16" t="e">
        <f>SUM('Week 52'!#REF!)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2">
      <c r="B24" s="15" t="s">
        <v>33</v>
      </c>
      <c r="C24" s="16" t="e">
        <f>SUM('Week 52'!#REF!)</f>
        <v>#REF!</v>
      </c>
      <c r="D24" s="16" t="e">
        <f>SUM('Week 52'!#REF!)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2">
      <c r="B25" s="15" t="s">
        <v>39</v>
      </c>
      <c r="C25" s="16" t="e">
        <f>SUM('Week 52'!#REF!)</f>
        <v>#REF!</v>
      </c>
      <c r="D25" s="16" t="e">
        <f>SUM('Week 52'!#REF!)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2">
      <c r="B26" s="15" t="s">
        <v>53</v>
      </c>
      <c r="C26" s="16" t="e">
        <f>SUM('Week 52'!#REF!)</f>
        <v>#REF!</v>
      </c>
      <c r="D26" s="17" t="e">
        <f>'Week 52'!#REF!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2">
      <c r="B27" s="15" t="s">
        <v>56</v>
      </c>
      <c r="C27" s="16" t="e">
        <f>'Week 52'!#REF!</f>
        <v>#REF!</v>
      </c>
      <c r="D27" s="16" t="e">
        <f>'Week 52'!#REF!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2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2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32" x14ac:dyDescent="0.2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2">
      <c r="B33" s="29" t="s">
        <v>21</v>
      </c>
      <c r="C33" s="30">
        <f t="shared" ref="C33:D43" si="4">C3</f>
        <v>185</v>
      </c>
      <c r="D33" s="30">
        <f t="shared" si="4"/>
        <v>1</v>
      </c>
      <c r="E33" s="36">
        <v>0</v>
      </c>
    </row>
    <row r="34" spans="2:5" x14ac:dyDescent="0.2">
      <c r="B34" s="31" t="s">
        <v>22</v>
      </c>
      <c r="C34" s="30">
        <f t="shared" si="4"/>
        <v>1776</v>
      </c>
      <c r="D34" s="30">
        <f t="shared" si="4"/>
        <v>6</v>
      </c>
      <c r="E34" s="37">
        <f t="shared" ref="E34:E44" si="5">D34/C34</f>
        <v>3.3783783783783786E-3</v>
      </c>
    </row>
    <row r="35" spans="2:5" x14ac:dyDescent="0.2">
      <c r="B35" s="29" t="s">
        <v>23</v>
      </c>
      <c r="C35" s="30">
        <f t="shared" si="4"/>
        <v>769</v>
      </c>
      <c r="D35" s="30">
        <f t="shared" si="4"/>
        <v>1</v>
      </c>
      <c r="E35" s="36">
        <v>0</v>
      </c>
    </row>
    <row r="36" spans="2:5" x14ac:dyDescent="0.2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2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2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2">
      <c r="B39" s="29" t="s">
        <v>33</v>
      </c>
      <c r="C39" s="30">
        <f t="shared" si="4"/>
        <v>1471</v>
      </c>
      <c r="D39" s="30">
        <f t="shared" si="4"/>
        <v>1</v>
      </c>
      <c r="E39" s="36">
        <f t="shared" si="5"/>
        <v>6.7980965329707678E-4</v>
      </c>
    </row>
    <row r="40" spans="2:5" x14ac:dyDescent="0.2">
      <c r="B40" s="31" t="s">
        <v>39</v>
      </c>
      <c r="C40" s="30">
        <f t="shared" si="4"/>
        <v>1246</v>
      </c>
      <c r="D40" s="30">
        <f t="shared" si="4"/>
        <v>1</v>
      </c>
      <c r="E40" s="37">
        <f t="shared" si="5"/>
        <v>8.0256821829855537E-4</v>
      </c>
    </row>
    <row r="41" spans="2:5" x14ac:dyDescent="0.2">
      <c r="B41" s="29" t="s">
        <v>53</v>
      </c>
      <c r="C41" s="30">
        <f t="shared" si="4"/>
        <v>2635</v>
      </c>
      <c r="D41" s="30">
        <f t="shared" si="4"/>
        <v>10</v>
      </c>
      <c r="E41" s="36">
        <f t="shared" si="5"/>
        <v>3.7950664136622392E-3</v>
      </c>
    </row>
    <row r="42" spans="2:5" x14ac:dyDescent="0.2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2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2">
      <c r="B44" s="32" t="s">
        <v>11</v>
      </c>
      <c r="C44" s="33">
        <f>SUM(C33:C43)</f>
        <v>8082</v>
      </c>
      <c r="D44" s="33">
        <f t="shared" ref="D44" si="6">SUM(D33:D42)</f>
        <v>20</v>
      </c>
      <c r="E44" s="38">
        <f t="shared" si="5"/>
        <v>2.4746349913387774E-3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3"/>
  <sheetViews>
    <sheetView zoomScale="87" zoomScaleNormal="87" workbookViewId="0">
      <pane xSplit="3" ySplit="3" topLeftCell="F23" activePane="bottomRight" state="frozen"/>
      <selection pane="topRight" activeCell="D1" sqref="D1"/>
      <selection pane="bottomLeft" activeCell="A6" sqref="A6"/>
      <selection pane="bottomRight" activeCell="O31" sqref="O31"/>
    </sheetView>
  </sheetViews>
  <sheetFormatPr baseColWidth="10" defaultColWidth="8.83203125" defaultRowHeight="15" outlineLevelCol="2" x14ac:dyDescent="0.2"/>
  <cols>
    <col min="1" max="1" width="2" style="47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hidden="1" customWidth="1" outlineLevel="2"/>
    <col min="21" max="21" width="9.1640625" style="11" hidden="1" customWidth="1" outlineLevel="2"/>
    <col min="22" max="22" width="8" style="11" hidden="1" customWidth="1" outlineLevel="2"/>
    <col min="23" max="23" width="16.33203125" style="11" hidden="1" customWidth="1" outlineLevel="2"/>
    <col min="24" max="25" width="11.33203125" style="11" hidden="1" customWidth="1" outlineLevel="2"/>
    <col min="26" max="26" width="8.6640625" collapsed="1"/>
    <col min="27" max="30" width="9.1640625" style="25" hidden="1" customWidth="1"/>
    <col min="31" max="31" width="8.83203125" style="25" customWidth="1"/>
  </cols>
  <sheetData>
    <row r="1" spans="1:32" x14ac:dyDescent="0.2">
      <c r="AA1" s="25" t="s">
        <v>68</v>
      </c>
    </row>
    <row r="2" spans="1:32" ht="29.5" customHeight="1" x14ac:dyDescent="0.2">
      <c r="B2" s="354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8" t="s">
        <v>92</v>
      </c>
      <c r="P2" s="348" t="s">
        <v>93</v>
      </c>
      <c r="Q2" s="347" t="s">
        <v>4</v>
      </c>
      <c r="R2" s="347" t="s">
        <v>31</v>
      </c>
      <c r="S2" s="349" t="s">
        <v>32</v>
      </c>
      <c r="W2" s="346" t="s">
        <v>35</v>
      </c>
      <c r="X2" s="346" t="s">
        <v>36</v>
      </c>
      <c r="Y2" s="42"/>
    </row>
    <row r="3" spans="1:32" ht="19.5" customHeight="1" thickBot="1" x14ac:dyDescent="0.25">
      <c r="B3" s="355"/>
      <c r="C3" s="348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7"/>
      <c r="O3" s="385"/>
      <c r="P3" s="385"/>
      <c r="Q3" s="347"/>
      <c r="R3" s="347"/>
      <c r="S3" s="349"/>
      <c r="U3" s="11" t="s">
        <v>37</v>
      </c>
      <c r="V3" s="11" t="s">
        <v>38</v>
      </c>
      <c r="W3" s="346"/>
      <c r="X3" s="346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2">
      <c r="B4" s="389" t="s">
        <v>21</v>
      </c>
      <c r="C4" s="230" t="s">
        <v>102</v>
      </c>
      <c r="D4" s="173">
        <f>'Sheet1 (3)'!D4</f>
        <v>5</v>
      </c>
      <c r="E4" s="173">
        <f>'Sheet1 (3)'!E4</f>
        <v>0</v>
      </c>
      <c r="F4" s="64">
        <f>'Sheet1 (3)'!F4</f>
        <v>5</v>
      </c>
      <c r="G4" s="64">
        <f>'Sheet1 (3)'!G4</f>
        <v>3</v>
      </c>
      <c r="H4" s="64">
        <f>'Sheet1 (3)'!H4</f>
        <v>0</v>
      </c>
      <c r="I4" s="64">
        <f>'Sheet1 (3)'!I4</f>
        <v>102</v>
      </c>
      <c r="J4" s="64">
        <f>'Sheet1 (3)'!J4</f>
        <v>0</v>
      </c>
      <c r="K4" s="64">
        <f>'Sheet1 (3)'!K4</f>
        <v>102</v>
      </c>
      <c r="L4" s="64">
        <f>'Sheet1 (3)'!L4</f>
        <v>100</v>
      </c>
      <c r="M4" s="64">
        <f>'Sheet1 (3)'!M4</f>
        <v>0</v>
      </c>
      <c r="N4" s="64">
        <f>'Sheet1 (3)'!N4</f>
        <v>2</v>
      </c>
      <c r="O4" s="245">
        <v>20</v>
      </c>
      <c r="P4" s="247">
        <f t="shared" ref="P4:P7" si="0">N4/O4</f>
        <v>0.1</v>
      </c>
      <c r="Q4" s="249">
        <f t="shared" ref="Q4:Q7" si="1">M4/K4</f>
        <v>0</v>
      </c>
      <c r="R4" s="101">
        <v>324278.6971467312</v>
      </c>
      <c r="S4" s="65">
        <f t="shared" ref="S4:S9" si="2">(K4/R4)*100000</f>
        <v>31.454425127977661</v>
      </c>
      <c r="W4" s="42"/>
      <c r="X4" s="42"/>
      <c r="Y4" s="42"/>
    </row>
    <row r="5" spans="1:32" ht="19.5" customHeight="1" x14ac:dyDescent="0.2">
      <c r="B5" s="390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v>50504.216248425524</v>
      </c>
      <c r="S5" s="252">
        <f t="shared" si="2"/>
        <v>73.261210149268436</v>
      </c>
      <c r="W5" s="42"/>
      <c r="X5" s="42"/>
      <c r="Y5" s="42"/>
    </row>
    <row r="6" spans="1:32" ht="19.5" customHeight="1" thickBot="1" x14ac:dyDescent="0.25">
      <c r="B6" s="390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0</v>
      </c>
      <c r="H6" s="89">
        <f>'Sheet1 (3)'!H6</f>
        <v>0</v>
      </c>
      <c r="I6" s="89">
        <f>'Sheet1 (3)'!I6</f>
        <v>46</v>
      </c>
      <c r="J6" s="89">
        <f>'Sheet1 (3)'!J6</f>
        <v>0</v>
      </c>
      <c r="K6" s="89">
        <f>'Sheet1 (3)'!K6</f>
        <v>46</v>
      </c>
      <c r="L6" s="89">
        <f>'Sheet1 (3)'!L6</f>
        <v>46</v>
      </c>
      <c r="M6" s="89">
        <f>'Sheet1 (3)'!M6</f>
        <v>0</v>
      </c>
      <c r="N6" s="89">
        <f>'Sheet1 (3)'!N6</f>
        <v>0</v>
      </c>
      <c r="O6" s="246">
        <v>4</v>
      </c>
      <c r="P6" s="248">
        <f t="shared" si="0"/>
        <v>0</v>
      </c>
      <c r="Q6" s="250">
        <f t="shared" si="1"/>
        <v>0</v>
      </c>
      <c r="R6" s="244">
        <v>91533.311947907307</v>
      </c>
      <c r="S6" s="116">
        <f t="shared" si="2"/>
        <v>50.254927983135964</v>
      </c>
      <c r="W6" s="42"/>
      <c r="X6" s="42"/>
      <c r="Y6" s="42"/>
    </row>
    <row r="7" spans="1:32" ht="19.5" customHeight="1" thickBot="1" x14ac:dyDescent="0.25">
      <c r="B7" s="391"/>
      <c r="C7" s="214" t="s">
        <v>104</v>
      </c>
      <c r="D7" s="213">
        <f t="shared" ref="D7:E7" si="5">SUM(D4:D6)</f>
        <v>5</v>
      </c>
      <c r="E7" s="213">
        <f t="shared" si="5"/>
        <v>0</v>
      </c>
      <c r="F7" s="213">
        <f>SUM(F4:F6)</f>
        <v>5</v>
      </c>
      <c r="G7" s="213">
        <f t="shared" ref="G7:O7" si="6">SUM(G4:G6)</f>
        <v>3</v>
      </c>
      <c r="H7" s="213">
        <f t="shared" si="6"/>
        <v>0</v>
      </c>
      <c r="I7" s="213">
        <f t="shared" si="6"/>
        <v>185</v>
      </c>
      <c r="J7" s="213">
        <f t="shared" si="6"/>
        <v>0</v>
      </c>
      <c r="K7" s="213">
        <f t="shared" si="6"/>
        <v>185</v>
      </c>
      <c r="L7" s="213">
        <f t="shared" si="6"/>
        <v>182</v>
      </c>
      <c r="M7" s="213">
        <f t="shared" si="6"/>
        <v>1</v>
      </c>
      <c r="N7" s="213">
        <f t="shared" si="6"/>
        <v>2</v>
      </c>
      <c r="O7" s="213">
        <f t="shared" si="6"/>
        <v>40</v>
      </c>
      <c r="P7" s="215">
        <f t="shared" si="0"/>
        <v>0.05</v>
      </c>
      <c r="Q7" s="216">
        <f t="shared" si="1"/>
        <v>5.4054054054054057E-3</v>
      </c>
      <c r="R7" s="217">
        <v>2202817</v>
      </c>
      <c r="S7" s="218">
        <f t="shared" si="2"/>
        <v>8.3983372200232704</v>
      </c>
      <c r="W7" s="42"/>
      <c r="X7" s="42"/>
      <c r="Y7" s="42"/>
    </row>
    <row r="8" spans="1:32" ht="19" customHeight="1" x14ac:dyDescent="0.2">
      <c r="B8" s="386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v>331950</v>
      </c>
      <c r="S8" s="50">
        <f t="shared" si="2"/>
        <v>112.36632022895013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2">
      <c r="B9" s="387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v>200288</v>
      </c>
      <c r="S9" s="50">
        <f t="shared" si="2"/>
        <v>51.425946636842944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2">
      <c r="B10" s="387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280</v>
      </c>
      <c r="J10" s="100">
        <f>'Sheet1 (3)'!J9</f>
        <v>478</v>
      </c>
      <c r="K10" s="100">
        <f>'Sheet1 (3)'!K9</f>
        <v>758</v>
      </c>
      <c r="L10" s="100">
        <f>'Sheet1 (3)'!L9</f>
        <v>755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3.9577836411609502E-3</v>
      </c>
      <c r="R10" s="51">
        <v>98420.049258469153</v>
      </c>
      <c r="S10" s="50">
        <f>(K10/R10)*100000</f>
        <v>770.16827944208046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2">
      <c r="B11" s="387"/>
      <c r="C11" s="77" t="s">
        <v>79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v>146379.70411675243</v>
      </c>
      <c r="S11" s="50">
        <f t="shared" ref="S11:S39" si="16">(K11/R11)*100000</f>
        <v>19.81148969728044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2">
      <c r="B12" s="387"/>
      <c r="C12" s="77" t="s">
        <v>80</v>
      </c>
      <c r="D12" s="100">
        <f>'Sheet1 (3)'!D11</f>
        <v>3</v>
      </c>
      <c r="E12" s="100">
        <f>'Sheet1 (3)'!E11</f>
        <v>0</v>
      </c>
      <c r="F12" s="100">
        <f>'Sheet1 (3)'!F11</f>
        <v>3</v>
      </c>
      <c r="G12" s="100">
        <f>'Sheet1 (3)'!G11</f>
        <v>6</v>
      </c>
      <c r="H12" s="100">
        <f>'Sheet1 (3)'!H11</f>
        <v>0</v>
      </c>
      <c r="I12" s="100">
        <f>'Sheet1 (3)'!I11</f>
        <v>53</v>
      </c>
      <c r="J12" s="100">
        <f>'Sheet1 (3)'!J11</f>
        <v>255</v>
      </c>
      <c r="K12" s="100">
        <f>'Sheet1 (3)'!K11</f>
        <v>308</v>
      </c>
      <c r="L12" s="100">
        <f>'Sheet1 (3)'!L11</f>
        <v>304</v>
      </c>
      <c r="M12" s="100">
        <f>'Sheet1 (3)'!M11</f>
        <v>1</v>
      </c>
      <c r="N12" s="100">
        <f>'Sheet1 (3)'!N11</f>
        <v>3</v>
      </c>
      <c r="O12" s="179">
        <v>6</v>
      </c>
      <c r="P12" s="180">
        <f t="shared" si="7"/>
        <v>0.5</v>
      </c>
      <c r="Q12" s="80">
        <f t="shared" si="15"/>
        <v>3.246753246753247E-3</v>
      </c>
      <c r="R12" s="99">
        <v>103214.27795654473</v>
      </c>
      <c r="S12" s="62">
        <f t="shared" si="16"/>
        <v>298.40832692708864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2">
      <c r="B13" s="387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>
        <v>566990.47155296546</v>
      </c>
      <c r="S13" s="114">
        <f t="shared" si="16"/>
        <v>0.70547922772743454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2">
      <c r="B14" s="387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>
        <v>499387.41916501313</v>
      </c>
      <c r="S14" s="114">
        <f t="shared" si="16"/>
        <v>2.2026986619711497</v>
      </c>
      <c r="T14" s="11"/>
      <c r="Z14" s="11"/>
    </row>
    <row r="15" spans="1:32" ht="19" customHeight="1" x14ac:dyDescent="0.2">
      <c r="B15" s="387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v>248008.43150727707</v>
      </c>
      <c r="S15" s="114">
        <f t="shared" si="16"/>
        <v>4.4353330784551321</v>
      </c>
      <c r="T15" s="11"/>
      <c r="Z15" s="11"/>
    </row>
    <row r="16" spans="1:32" s="25" customFormat="1" ht="19" customHeight="1" x14ac:dyDescent="0.2">
      <c r="A16" s="47"/>
      <c r="B16" s="387"/>
      <c r="C16" s="81" t="s">
        <v>90</v>
      </c>
      <c r="D16" s="100">
        <f>'Sheet1 (3)'!D15</f>
        <v>2</v>
      </c>
      <c r="E16" s="100">
        <f>'Sheet1 (3)'!E15</f>
        <v>0</v>
      </c>
      <c r="F16" s="100">
        <f>'Sheet1 (3)'!F15</f>
        <v>2</v>
      </c>
      <c r="G16" s="100">
        <f>'Sheet1 (3)'!G15</f>
        <v>2</v>
      </c>
      <c r="H16" s="100">
        <f>'Sheet1 (3)'!H15</f>
        <v>0</v>
      </c>
      <c r="I16" s="100">
        <f>'Sheet1 (3)'!I15</f>
        <v>92</v>
      </c>
      <c r="J16" s="100">
        <f>'Sheet1 (3)'!J15</f>
        <v>9</v>
      </c>
      <c r="K16" s="100">
        <f>'Sheet1 (3)'!K15</f>
        <v>101</v>
      </c>
      <c r="L16" s="100">
        <f>'Sheet1 (3)'!L15</f>
        <v>100</v>
      </c>
      <c r="M16" s="100">
        <f>'Sheet1 (3)'!M15</f>
        <v>0</v>
      </c>
      <c r="N16" s="100">
        <f>'Sheet1 (3)'!N15</f>
        <v>1</v>
      </c>
      <c r="O16" s="183">
        <v>16</v>
      </c>
      <c r="P16" s="184">
        <f t="shared" si="7"/>
        <v>6.25E-2</v>
      </c>
      <c r="Q16" s="82">
        <f t="shared" si="15"/>
        <v>0</v>
      </c>
      <c r="R16" s="113">
        <v>84429.446059188165</v>
      </c>
      <c r="S16" s="176">
        <f t="shared" si="16"/>
        <v>119.62651031631223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25">
      <c r="A17" s="47"/>
      <c r="B17" s="387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58</v>
      </c>
      <c r="K17" s="171">
        <f>'Sheet1 (3)'!K16</f>
        <v>78</v>
      </c>
      <c r="L17" s="171">
        <f>'Sheet1 (3)'!L16</f>
        <v>78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v>142235.52771167658</v>
      </c>
      <c r="S17" s="176">
        <f t="shared" ref="S17" si="20">(K17/R17)*100000</f>
        <v>54.838619615566508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25">
      <c r="A18" s="47"/>
      <c r="B18" s="387"/>
      <c r="C18" s="214" t="s">
        <v>94</v>
      </c>
      <c r="D18" s="213">
        <f t="shared" ref="D18" si="21">SUM(D8:D17)</f>
        <v>5</v>
      </c>
      <c r="E18" s="213">
        <f t="shared" ref="E18" si="22">SUM(E8:E17)</f>
        <v>0</v>
      </c>
      <c r="F18" s="213">
        <f t="shared" ref="F18" si="23">SUM(F8:F17)</f>
        <v>5</v>
      </c>
      <c r="G18" s="213">
        <f t="shared" ref="G18" si="24">SUM(G8:G17)</f>
        <v>8</v>
      </c>
      <c r="H18" s="213">
        <f t="shared" ref="H18:N18" si="25">SUM(H8:H17)</f>
        <v>0</v>
      </c>
      <c r="I18" s="213">
        <f t="shared" si="25"/>
        <v>640</v>
      </c>
      <c r="J18" s="213">
        <f t="shared" si="25"/>
        <v>1136</v>
      </c>
      <c r="K18" s="213">
        <f t="shared" si="25"/>
        <v>1776</v>
      </c>
      <c r="L18" s="213">
        <f t="shared" si="25"/>
        <v>1766</v>
      </c>
      <c r="M18" s="213">
        <f t="shared" si="25"/>
        <v>6</v>
      </c>
      <c r="N18" s="213">
        <f t="shared" si="25"/>
        <v>4</v>
      </c>
      <c r="O18" s="213">
        <f>SUM(O4:O17)</f>
        <v>170</v>
      </c>
      <c r="P18" s="215">
        <f t="shared" si="7"/>
        <v>2.3529411764705882E-2</v>
      </c>
      <c r="Q18" s="216">
        <f t="shared" si="15"/>
        <v>3.3783783783783786E-3</v>
      </c>
      <c r="R18" s="217">
        <v>3173917</v>
      </c>
      <c r="S18" s="218">
        <f t="shared" si="16"/>
        <v>55.956094630073814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2">
      <c r="A19" s="47"/>
      <c r="B19" s="386" t="s">
        <v>33</v>
      </c>
      <c r="C19" s="191" t="s">
        <v>72</v>
      </c>
      <c r="D19" s="63">
        <f>'Sheet1 (3)'!D17</f>
        <v>7</v>
      </c>
      <c r="E19" s="63">
        <f>'Sheet1 (3)'!E17</f>
        <v>0</v>
      </c>
      <c r="F19" s="63">
        <f>'Sheet1 (3)'!F17</f>
        <v>7</v>
      </c>
      <c r="G19" s="63">
        <f>'Sheet1 (3)'!G17</f>
        <v>1</v>
      </c>
      <c r="H19" s="63">
        <f>'Sheet1 (3)'!H17</f>
        <v>0</v>
      </c>
      <c r="I19" s="63">
        <f>'Sheet1 (3)'!I17</f>
        <v>504</v>
      </c>
      <c r="J19" s="63">
        <f>'Sheet1 (3)'!J17</f>
        <v>328</v>
      </c>
      <c r="K19" s="63">
        <f>'Sheet1 (3)'!K17</f>
        <v>832</v>
      </c>
      <c r="L19" s="63">
        <f>'Sheet1 (3)'!L17</f>
        <v>824</v>
      </c>
      <c r="M19" s="63">
        <f>'Sheet1 (3)'!M17</f>
        <v>1</v>
      </c>
      <c r="N19" s="63">
        <f>'Sheet1 (3)'!N17</f>
        <v>7</v>
      </c>
      <c r="O19" s="193">
        <v>21</v>
      </c>
      <c r="P19" s="194">
        <f t="shared" si="7"/>
        <v>0.33333333333333331</v>
      </c>
      <c r="Q19" s="112">
        <f t="shared" si="15"/>
        <v>1.201923076923077E-3</v>
      </c>
      <c r="R19" s="195">
        <v>503427.48082790605</v>
      </c>
      <c r="S19" s="196">
        <f t="shared" si="16"/>
        <v>165.26710036403728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2">
      <c r="A20" s="47"/>
      <c r="B20" s="387"/>
      <c r="C20" s="66" t="s">
        <v>73</v>
      </c>
      <c r="D20" s="63">
        <f>'Sheet1 (3)'!D18</f>
        <v>2</v>
      </c>
      <c r="E20" s="63">
        <f>'Sheet1 (3)'!E18</f>
        <v>0</v>
      </c>
      <c r="F20" s="63">
        <f>'Sheet1 (3)'!F18</f>
        <v>2</v>
      </c>
      <c r="G20" s="63">
        <f>'Sheet1 (3)'!G18</f>
        <v>3</v>
      </c>
      <c r="H20" s="63">
        <f>'Sheet1 (3)'!H18</f>
        <v>0</v>
      </c>
      <c r="I20" s="63">
        <f>'Sheet1 (3)'!I18</f>
        <v>174</v>
      </c>
      <c r="J20" s="63">
        <f>'Sheet1 (3)'!J18</f>
        <v>19</v>
      </c>
      <c r="K20" s="63">
        <f>'Sheet1 (3)'!K18</f>
        <v>193</v>
      </c>
      <c r="L20" s="63">
        <f>'Sheet1 (3)'!L18</f>
        <v>192</v>
      </c>
      <c r="M20" s="63">
        <f>'Sheet1 (3)'!M18</f>
        <v>0</v>
      </c>
      <c r="N20" s="63">
        <f>'Sheet1 (3)'!N18</f>
        <v>1</v>
      </c>
      <c r="O20" s="179">
        <v>12</v>
      </c>
      <c r="P20" s="180">
        <f t="shared" si="7"/>
        <v>8.3333333333333329E-2</v>
      </c>
      <c r="Q20" s="104">
        <f t="shared" si="15"/>
        <v>0</v>
      </c>
      <c r="R20" s="102">
        <v>482884.11388061807</v>
      </c>
      <c r="S20" s="50">
        <f t="shared" si="16"/>
        <v>39.968181692495023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2">
      <c r="A21" s="47"/>
      <c r="B21" s="387"/>
      <c r="C21" s="66" t="s">
        <v>77</v>
      </c>
      <c r="D21" s="44">
        <f>'Sheet1 (3)'!D19</f>
        <v>3</v>
      </c>
      <c r="E21" s="44">
        <f>'Sheet1 (3)'!E19</f>
        <v>0</v>
      </c>
      <c r="F21" s="44">
        <f>'Sheet1 (3)'!F19</f>
        <v>3</v>
      </c>
      <c r="G21" s="44">
        <f>'Sheet1 (3)'!G19</f>
        <v>5</v>
      </c>
      <c r="H21" s="44">
        <f>'Sheet1 (3)'!H19</f>
        <v>0</v>
      </c>
      <c r="I21" s="44">
        <f>'Sheet1 (3)'!I19</f>
        <v>78</v>
      </c>
      <c r="J21" s="44">
        <f>'Sheet1 (3)'!J19</f>
        <v>0</v>
      </c>
      <c r="K21" s="44">
        <f>'Sheet1 (3)'!K19</f>
        <v>78</v>
      </c>
      <c r="L21" s="44">
        <f>'Sheet1 (3)'!L19</f>
        <v>77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v>414502.15216774563</v>
      </c>
      <c r="S21" s="62">
        <f t="shared" si="16"/>
        <v>18.817755129154079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25">
      <c r="A22" s="47"/>
      <c r="B22" s="387"/>
      <c r="C22" s="88" t="s">
        <v>74</v>
      </c>
      <c r="D22" s="192">
        <f>'Sheet1 (3)'!D20</f>
        <v>0</v>
      </c>
      <c r="E22" s="192">
        <f>'Sheet1 (3)'!E20</f>
        <v>0</v>
      </c>
      <c r="F22" s="192">
        <f>'Sheet1 (3)'!F20</f>
        <v>0</v>
      </c>
      <c r="G22" s="192">
        <f>'Sheet1 (3)'!G20</f>
        <v>20</v>
      </c>
      <c r="H22" s="192">
        <f>'Sheet1 (3)'!H20</f>
        <v>0</v>
      </c>
      <c r="I22" s="192">
        <f>'Sheet1 (3)'!I20</f>
        <v>307</v>
      </c>
      <c r="J22" s="192">
        <f>'Sheet1 (3)'!J20</f>
        <v>61</v>
      </c>
      <c r="K22" s="192">
        <f>'Sheet1 (3)'!K20</f>
        <v>368</v>
      </c>
      <c r="L22" s="192">
        <f>'Sheet1 (3)'!L20</f>
        <v>366</v>
      </c>
      <c r="M22" s="192">
        <f>'Sheet1 (3)'!M20</f>
        <v>0</v>
      </c>
      <c r="N22" s="192">
        <f>'Sheet1 (3)'!N20</f>
        <v>2</v>
      </c>
      <c r="O22" s="259">
        <v>13</v>
      </c>
      <c r="P22" s="197">
        <f t="shared" si="7"/>
        <v>0.15384615384615385</v>
      </c>
      <c r="Q22" s="105">
        <f t="shared" si="15"/>
        <v>0</v>
      </c>
      <c r="R22" s="115">
        <v>255528.5268455077</v>
      </c>
      <c r="S22" s="116">
        <f t="shared" si="16"/>
        <v>144.01523170150486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25">
      <c r="B23" s="388"/>
      <c r="C23" s="185" t="s">
        <v>95</v>
      </c>
      <c r="D23" s="213">
        <f>SUM(D19:D22)</f>
        <v>12</v>
      </c>
      <c r="E23" s="213">
        <f t="shared" ref="E23:O23" si="26">SUM(E19:E22)</f>
        <v>0</v>
      </c>
      <c r="F23" s="213">
        <f t="shared" si="26"/>
        <v>12</v>
      </c>
      <c r="G23" s="213">
        <f t="shared" si="26"/>
        <v>29</v>
      </c>
      <c r="H23" s="213">
        <f t="shared" si="26"/>
        <v>0</v>
      </c>
      <c r="I23" s="213">
        <f t="shared" si="26"/>
        <v>1063</v>
      </c>
      <c r="J23" s="213">
        <f t="shared" si="26"/>
        <v>408</v>
      </c>
      <c r="K23" s="213">
        <f t="shared" si="26"/>
        <v>1471</v>
      </c>
      <c r="L23" s="213">
        <f t="shared" si="26"/>
        <v>1459</v>
      </c>
      <c r="M23" s="213">
        <f t="shared" si="26"/>
        <v>1</v>
      </c>
      <c r="N23" s="213">
        <f t="shared" si="26"/>
        <v>11</v>
      </c>
      <c r="O23" s="186">
        <f t="shared" si="26"/>
        <v>58</v>
      </c>
      <c r="P23" s="187">
        <f t="shared" si="7"/>
        <v>0.18965517241379309</v>
      </c>
      <c r="Q23" s="188">
        <f t="shared" si="15"/>
        <v>6.7980965329707678E-4</v>
      </c>
      <c r="R23" s="189">
        <v>6003909</v>
      </c>
      <c r="S23" s="190">
        <f t="shared" si="16"/>
        <v>24.500704457712466</v>
      </c>
      <c r="T23" s="11"/>
      <c r="Z23" s="11"/>
    </row>
    <row r="24" spans="1:32" ht="19" customHeight="1" x14ac:dyDescent="0.2">
      <c r="B24" s="386" t="s">
        <v>39</v>
      </c>
      <c r="C24" s="83" t="s">
        <v>69</v>
      </c>
      <c r="D24" s="172">
        <f>'Sheet1 (3)'!D21</f>
        <v>3</v>
      </c>
      <c r="E24" s="172">
        <f>'Sheet1 (3)'!E21</f>
        <v>0</v>
      </c>
      <c r="F24" s="172">
        <f>'Sheet1 (3)'!F21</f>
        <v>3</v>
      </c>
      <c r="G24" s="172">
        <f>'Sheet1 (3)'!G21</f>
        <v>1</v>
      </c>
      <c r="H24" s="172">
        <f>'Sheet1 (3)'!H21</f>
        <v>0</v>
      </c>
      <c r="I24" s="172">
        <f>'Sheet1 (3)'!I21</f>
        <v>329</v>
      </c>
      <c r="J24" s="172">
        <f>'Sheet1 (3)'!J21</f>
        <v>216</v>
      </c>
      <c r="K24" s="172">
        <f>'Sheet1 (3)'!K21</f>
        <v>545</v>
      </c>
      <c r="L24" s="172">
        <f>'Sheet1 (3)'!L21</f>
        <v>537</v>
      </c>
      <c r="M24" s="172">
        <f>'Sheet1 (3)'!M21</f>
        <v>1</v>
      </c>
      <c r="N24" s="172">
        <f>'Sheet1 (3)'!N21</f>
        <v>7</v>
      </c>
      <c r="O24" s="198">
        <v>42</v>
      </c>
      <c r="P24" s="199">
        <f t="shared" si="7"/>
        <v>0.16666666666666666</v>
      </c>
      <c r="Q24" s="84">
        <f t="shared" si="15"/>
        <v>1.834862385321101E-3</v>
      </c>
      <c r="R24" s="119">
        <v>332238.76566705934</v>
      </c>
      <c r="S24" s="122">
        <f t="shared" si="16"/>
        <v>164.03865422078752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2">
      <c r="B25" s="387"/>
      <c r="C25" s="77" t="s">
        <v>78</v>
      </c>
      <c r="D25" s="172">
        <f>'Sheet1 (3)'!D22</f>
        <v>1</v>
      </c>
      <c r="E25" s="172">
        <f>'Sheet1 (3)'!E22</f>
        <v>2</v>
      </c>
      <c r="F25" s="172">
        <f>'Sheet1 (3)'!F22</f>
        <v>3</v>
      </c>
      <c r="G25" s="172">
        <f>'Sheet1 (3)'!G22</f>
        <v>3</v>
      </c>
      <c r="H25" s="172">
        <f>'Sheet1 (3)'!H22</f>
        <v>0</v>
      </c>
      <c r="I25" s="172">
        <f>'Sheet1 (3)'!I22</f>
        <v>231</v>
      </c>
      <c r="J25" s="172">
        <f>'Sheet1 (3)'!J22</f>
        <v>95</v>
      </c>
      <c r="K25" s="172">
        <f>'Sheet1 (3)'!K22</f>
        <v>326</v>
      </c>
      <c r="L25" s="172">
        <f>'Sheet1 (3)'!L22</f>
        <v>325</v>
      </c>
      <c r="M25" s="172">
        <f>'Sheet1 (3)'!M22</f>
        <v>0</v>
      </c>
      <c r="N25" s="172">
        <f>'Sheet1 (3)'!N22</f>
        <v>1</v>
      </c>
      <c r="O25" s="181">
        <v>30</v>
      </c>
      <c r="P25" s="182">
        <f t="shared" si="7"/>
        <v>3.3333333333333333E-2</v>
      </c>
      <c r="Q25" s="80">
        <f t="shared" si="15"/>
        <v>0</v>
      </c>
      <c r="R25" s="120">
        <v>361709.09357918485</v>
      </c>
      <c r="S25" s="123">
        <f t="shared" si="16"/>
        <v>90.12767602112622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2">
      <c r="B26" s="387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v>210357.90634272917</v>
      </c>
      <c r="S26" s="124">
        <f t="shared" si="16"/>
        <v>51.341070025691913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2">
      <c r="B27" s="387"/>
      <c r="C27" s="108" t="s">
        <v>106</v>
      </c>
      <c r="D27" s="341">
        <f>'Sheet1 (3)'!D24</f>
        <v>8</v>
      </c>
      <c r="E27" s="342">
        <f>'Sheet1 (3)'!E24</f>
        <v>4</v>
      </c>
      <c r="F27" s="342">
        <f>'Sheet1 (3)'!F24</f>
        <v>12</v>
      </c>
      <c r="G27" s="342">
        <f>'Sheet1 (3)'!G24</f>
        <v>17</v>
      </c>
      <c r="H27" s="342">
        <f>'Sheet1 (3)'!H24</f>
        <v>0</v>
      </c>
      <c r="I27" s="342">
        <f>'Sheet1 (3)'!I24</f>
        <v>113</v>
      </c>
      <c r="J27" s="342">
        <f>'Sheet1 (3)'!J24</f>
        <v>52</v>
      </c>
      <c r="K27" s="342">
        <f>'Sheet1 (3)'!K24</f>
        <v>165</v>
      </c>
      <c r="L27" s="342">
        <f>'Sheet1 (3)'!L24</f>
        <v>168</v>
      </c>
      <c r="M27" s="342">
        <f>'Sheet1 (3)'!M24</f>
        <v>0</v>
      </c>
      <c r="N27" s="343">
        <f>'Sheet1 (3)'!N24</f>
        <v>13</v>
      </c>
      <c r="O27" s="78">
        <v>16</v>
      </c>
      <c r="P27" s="268">
        <f t="shared" si="7"/>
        <v>0.8125</v>
      </c>
      <c r="Q27" s="80">
        <f t="shared" si="15"/>
        <v>0</v>
      </c>
      <c r="R27" s="334">
        <v>190745.51600012713</v>
      </c>
      <c r="S27" s="335">
        <f t="shared" si="16"/>
        <v>86.502688744667552</v>
      </c>
      <c r="T27" s="11"/>
      <c r="Z27" s="11"/>
      <c r="AF27" s="25"/>
    </row>
    <row r="28" spans="1:32" ht="19" customHeight="1" thickBot="1" x14ac:dyDescent="0.25">
      <c r="B28" s="387"/>
      <c r="C28" s="328" t="s">
        <v>110</v>
      </c>
      <c r="D28" s="311">
        <f>'Sheet1 (3)'!D25</f>
        <v>15</v>
      </c>
      <c r="E28" s="344">
        <f>'Sheet1 (3)'!E25</f>
        <v>0</v>
      </c>
      <c r="F28" s="344">
        <f>'Sheet1 (3)'!F25</f>
        <v>15</v>
      </c>
      <c r="G28" s="344">
        <f>'Sheet1 (3)'!G25</f>
        <v>2</v>
      </c>
      <c r="H28" s="344">
        <f>'Sheet1 (3)'!H25</f>
        <v>0</v>
      </c>
      <c r="I28" s="344">
        <f>'Sheet1 (3)'!I25</f>
        <v>87</v>
      </c>
      <c r="J28" s="344">
        <f>'Sheet1 (3)'!J25</f>
        <v>15</v>
      </c>
      <c r="K28" s="344">
        <f>'Sheet1 (3)'!K25</f>
        <v>102</v>
      </c>
      <c r="L28" s="344">
        <f>'Sheet1 (3)'!L25</f>
        <v>86</v>
      </c>
      <c r="M28" s="344">
        <f>'Sheet1 (3)'!M25</f>
        <v>0</v>
      </c>
      <c r="N28" s="345">
        <f>'Sheet1 (3)'!N25</f>
        <v>16</v>
      </c>
      <c r="O28" s="329">
        <v>10</v>
      </c>
      <c r="P28" s="330">
        <f t="shared" ref="P28" si="27">N28/O28</f>
        <v>1.6</v>
      </c>
      <c r="Q28" s="331">
        <f t="shared" ref="Q28" si="28">M28/K28</f>
        <v>0</v>
      </c>
      <c r="R28" s="332">
        <v>293569.32178906363</v>
      </c>
      <c r="S28" s="333">
        <f t="shared" ref="S28" si="29">(K28/R28)*100000</f>
        <v>34.744774889417556</v>
      </c>
      <c r="T28" s="11"/>
      <c r="Z28" s="11"/>
      <c r="AF28" s="25"/>
    </row>
    <row r="29" spans="1:32" ht="19" customHeight="1" thickBot="1" x14ac:dyDescent="0.25">
      <c r="B29" s="388"/>
      <c r="C29" s="214" t="s">
        <v>96</v>
      </c>
      <c r="D29" s="213">
        <f>SUM(D24:D28)</f>
        <v>27</v>
      </c>
      <c r="E29" s="213">
        <f t="shared" ref="E29:O29" si="30">SUM(E24:E28)</f>
        <v>6</v>
      </c>
      <c r="F29" s="213">
        <f t="shared" si="30"/>
        <v>33</v>
      </c>
      <c r="G29" s="213">
        <f t="shared" si="30"/>
        <v>23</v>
      </c>
      <c r="H29" s="213">
        <f t="shared" si="30"/>
        <v>0</v>
      </c>
      <c r="I29" s="213">
        <f t="shared" si="30"/>
        <v>849</v>
      </c>
      <c r="J29" s="213">
        <f t="shared" si="30"/>
        <v>397</v>
      </c>
      <c r="K29" s="213">
        <f t="shared" si="30"/>
        <v>1246</v>
      </c>
      <c r="L29" s="213">
        <f t="shared" si="30"/>
        <v>1224</v>
      </c>
      <c r="M29" s="213">
        <f t="shared" si="30"/>
        <v>1</v>
      </c>
      <c r="N29" s="213">
        <f t="shared" si="30"/>
        <v>37</v>
      </c>
      <c r="O29" s="213">
        <f t="shared" si="30"/>
        <v>118</v>
      </c>
      <c r="P29" s="215">
        <f t="shared" si="7"/>
        <v>0.3135593220338983</v>
      </c>
      <c r="Q29" s="216">
        <f t="shared" si="15"/>
        <v>8.0256821829855537E-4</v>
      </c>
      <c r="R29" s="217">
        <v>2744872</v>
      </c>
      <c r="S29" s="218">
        <f t="shared" si="16"/>
        <v>45.39373785007097</v>
      </c>
      <c r="T29" s="11"/>
      <c r="Z29" s="11"/>
    </row>
    <row r="30" spans="1:32" ht="19" customHeight="1" x14ac:dyDescent="0.2">
      <c r="B30" s="386" t="s">
        <v>53</v>
      </c>
      <c r="C30" s="106" t="s">
        <v>66</v>
      </c>
      <c r="D30" s="200">
        <f>'Sheet1 (3)'!D26</f>
        <v>3</v>
      </c>
      <c r="E30" s="200">
        <f>'Sheet1 (3)'!E26</f>
        <v>0</v>
      </c>
      <c r="F30" s="200">
        <f>'Sheet1 (3)'!F26</f>
        <v>3</v>
      </c>
      <c r="G30" s="200">
        <f>'Sheet1 (3)'!G26</f>
        <v>3</v>
      </c>
      <c r="H30" s="200">
        <f>'Sheet1 (3)'!H26</f>
        <v>0</v>
      </c>
      <c r="I30" s="200">
        <f>'Sheet1 (3)'!I26</f>
        <v>1765</v>
      </c>
      <c r="J30" s="200">
        <f>'Sheet1 (3)'!J26</f>
        <v>147</v>
      </c>
      <c r="K30" s="200">
        <f>'Sheet1 (3)'!K26</f>
        <v>1912</v>
      </c>
      <c r="L30" s="200">
        <f>'Sheet1 (3)'!L26</f>
        <v>1905</v>
      </c>
      <c r="M30" s="200">
        <f>'Sheet1 (3)'!M26</f>
        <v>3</v>
      </c>
      <c r="N30" s="200">
        <f>'Sheet1 (3)'!N26</f>
        <v>4</v>
      </c>
      <c r="O30" s="201">
        <v>56</v>
      </c>
      <c r="P30" s="202">
        <f t="shared" si="7"/>
        <v>7.1428571428571425E-2</v>
      </c>
      <c r="Q30" s="107">
        <f t="shared" si="15"/>
        <v>1.5690376569037657E-3</v>
      </c>
      <c r="R30" s="119">
        <v>988849.25822090637</v>
      </c>
      <c r="S30" s="122">
        <f t="shared" si="16"/>
        <v>193.35606353591098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1912</v>
      </c>
      <c r="AC30" s="25">
        <f t="shared" ref="AC30" si="31">AB30-AA30</f>
        <v>314</v>
      </c>
      <c r="AD30" s="25" t="str">
        <f t="shared" ref="AD30:AD40" si="32">IF(AC30&lt;&gt;F30,"Not OK","Ok")</f>
        <v>Not OK</v>
      </c>
    </row>
    <row r="31" spans="1:32" ht="19" customHeight="1" x14ac:dyDescent="0.2">
      <c r="B31" s="387"/>
      <c r="C31" s="108" t="s">
        <v>81</v>
      </c>
      <c r="D31" s="203">
        <f>'Sheet1 (3)'!D27</f>
        <v>7</v>
      </c>
      <c r="E31" s="203">
        <f>'Sheet1 (3)'!E27</f>
        <v>0</v>
      </c>
      <c r="F31" s="203">
        <f>'Sheet1 (3)'!F27</f>
        <v>7</v>
      </c>
      <c r="G31" s="203">
        <f>'Sheet1 (3)'!G27</f>
        <v>7</v>
      </c>
      <c r="H31" s="203">
        <f>'Sheet1 (3)'!H27</f>
        <v>0</v>
      </c>
      <c r="I31" s="203">
        <f>'Sheet1 (3)'!I27</f>
        <v>321</v>
      </c>
      <c r="J31" s="203">
        <f>'Sheet1 (3)'!J27</f>
        <v>0</v>
      </c>
      <c r="K31" s="203">
        <f>'Sheet1 (3)'!K27</f>
        <v>321</v>
      </c>
      <c r="L31" s="203">
        <f>'Sheet1 (3)'!L27</f>
        <v>311</v>
      </c>
      <c r="M31" s="203">
        <f>'Sheet1 (3)'!M27</f>
        <v>0</v>
      </c>
      <c r="N31" s="203">
        <f>'Sheet1 (3)'!N27</f>
        <v>10</v>
      </c>
      <c r="O31" s="204">
        <v>23</v>
      </c>
      <c r="P31" s="205">
        <f t="shared" si="7"/>
        <v>0.43478260869565216</v>
      </c>
      <c r="Q31" s="80">
        <f t="shared" si="15"/>
        <v>0</v>
      </c>
      <c r="R31" s="125">
        <v>459396.321704512</v>
      </c>
      <c r="S31" s="160">
        <f t="shared" si="16"/>
        <v>69.874307832719268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2">
      <c r="B32" s="387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30</v>
      </c>
      <c r="J32" s="203">
        <f>'Sheet1 (3)'!J28</f>
        <v>0</v>
      </c>
      <c r="K32" s="203">
        <f>'Sheet1 (3)'!K28</f>
        <v>30</v>
      </c>
      <c r="L32" s="203">
        <f>'Sheet1 (3)'!L28</f>
        <v>30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v>258792.67648155964</v>
      </c>
      <c r="S32" s="160">
        <f t="shared" si="16"/>
        <v>11.592290944190477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2">
      <c r="B33" s="387"/>
      <c r="C33" s="305" t="s">
        <v>83</v>
      </c>
      <c r="D33" s="306">
        <f>'Sheet1 (3)'!D29</f>
        <v>3</v>
      </c>
      <c r="E33" s="306">
        <f>'Sheet1 (3)'!E29</f>
        <v>1</v>
      </c>
      <c r="F33" s="306">
        <f>'Sheet1 (3)'!F29</f>
        <v>4</v>
      </c>
      <c r="G33" s="306">
        <f>'Sheet1 (3)'!G29</f>
        <v>2</v>
      </c>
      <c r="H33" s="306">
        <f>'Sheet1 (3)'!H29</f>
        <v>0</v>
      </c>
      <c r="I33" s="306">
        <f>'Sheet1 (3)'!I29</f>
        <v>196</v>
      </c>
      <c r="J33" s="306">
        <f>'Sheet1 (3)'!J29</f>
        <v>29</v>
      </c>
      <c r="K33" s="306">
        <f>'Sheet1 (3)'!K29</f>
        <v>225</v>
      </c>
      <c r="L33" s="306">
        <f>'Sheet1 (3)'!L29</f>
        <v>209</v>
      </c>
      <c r="M33" s="306">
        <f>'Sheet1 (3)'!M29</f>
        <v>7</v>
      </c>
      <c r="N33" s="306">
        <f>'Sheet1 (3)'!N29</f>
        <v>9</v>
      </c>
      <c r="O33" s="307">
        <v>6</v>
      </c>
      <c r="P33" s="308">
        <f t="shared" si="7"/>
        <v>1.5</v>
      </c>
      <c r="Q33" s="82">
        <f t="shared" si="15"/>
        <v>3.111111111111111E-2</v>
      </c>
      <c r="R33" s="309">
        <v>242959.10261067998</v>
      </c>
      <c r="S33" s="310">
        <f t="shared" si="16"/>
        <v>92.608178735555413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25">
      <c r="B34" s="387"/>
      <c r="C34" s="109" t="s">
        <v>107</v>
      </c>
      <c r="D34" s="311">
        <f>'Sheet1 (3)'!D30</f>
        <v>1</v>
      </c>
      <c r="E34" s="311">
        <f>'Sheet1 (3)'!E30</f>
        <v>0</v>
      </c>
      <c r="F34" s="311">
        <f>'Sheet1 (3)'!F30</f>
        <v>1</v>
      </c>
      <c r="G34" s="311">
        <f>'Sheet1 (3)'!G30</f>
        <v>2</v>
      </c>
      <c r="H34" s="311">
        <f>'Sheet1 (3)'!H30</f>
        <v>0</v>
      </c>
      <c r="I34" s="311">
        <f>'Sheet1 (3)'!I30</f>
        <v>147</v>
      </c>
      <c r="J34" s="311">
        <f>'Sheet1 (3)'!J30</f>
        <v>0</v>
      </c>
      <c r="K34" s="311">
        <f>'Sheet1 (3)'!K30</f>
        <v>147</v>
      </c>
      <c r="L34" s="311">
        <f>'Sheet1 (3)'!L30</f>
        <v>143</v>
      </c>
      <c r="M34" s="311">
        <f>'Sheet1 (3)'!M30</f>
        <v>0</v>
      </c>
      <c r="N34" s="306">
        <f>'Sheet1 (3)'!N30</f>
        <v>4</v>
      </c>
      <c r="O34" s="207">
        <v>20</v>
      </c>
      <c r="P34" s="208">
        <f t="shared" si="7"/>
        <v>0.2</v>
      </c>
      <c r="Q34" s="111">
        <f t="shared" si="15"/>
        <v>0</v>
      </c>
      <c r="R34" s="127">
        <v>170481.16471738962</v>
      </c>
      <c r="S34" s="161">
        <f t="shared" si="16"/>
        <v>86.226534317550644</v>
      </c>
      <c r="T34" s="11"/>
      <c r="Z34" s="11"/>
    </row>
    <row r="35" spans="2:30" ht="19" customHeight="1" thickBot="1" x14ac:dyDescent="0.25">
      <c r="B35" s="388"/>
      <c r="C35" s="185" t="s">
        <v>97</v>
      </c>
      <c r="D35" s="186">
        <f>SUM(D30:D34)</f>
        <v>14</v>
      </c>
      <c r="E35" s="186">
        <f t="shared" ref="E35:N35" si="33">SUM(E30:E34)</f>
        <v>1</v>
      </c>
      <c r="F35" s="186">
        <f t="shared" si="33"/>
        <v>15</v>
      </c>
      <c r="G35" s="186">
        <f t="shared" si="33"/>
        <v>14</v>
      </c>
      <c r="H35" s="186">
        <f t="shared" si="33"/>
        <v>0</v>
      </c>
      <c r="I35" s="186">
        <f t="shared" si="33"/>
        <v>2459</v>
      </c>
      <c r="J35" s="186">
        <f t="shared" si="33"/>
        <v>176</v>
      </c>
      <c r="K35" s="186">
        <f t="shared" si="33"/>
        <v>2635</v>
      </c>
      <c r="L35" s="186">
        <f t="shared" si="33"/>
        <v>2598</v>
      </c>
      <c r="M35" s="186">
        <f t="shared" si="33"/>
        <v>10</v>
      </c>
      <c r="N35" s="327">
        <f t="shared" si="33"/>
        <v>27</v>
      </c>
      <c r="O35" s="186">
        <f>SUM(O30:O34)</f>
        <v>117</v>
      </c>
      <c r="P35" s="187">
        <f t="shared" si="7"/>
        <v>0.23076923076923078</v>
      </c>
      <c r="Q35" s="188">
        <f t="shared" si="15"/>
        <v>3.7950664136622392E-3</v>
      </c>
      <c r="R35" s="189">
        <v>6649881</v>
      </c>
      <c r="S35" s="190">
        <f t="shared" si="16"/>
        <v>39.624769225193653</v>
      </c>
      <c r="T35" s="11"/>
      <c r="Z35" s="11"/>
    </row>
    <row r="36" spans="2:30" ht="19" customHeight="1" x14ac:dyDescent="0.2">
      <c r="B36" s="392" t="s">
        <v>23</v>
      </c>
      <c r="C36" s="103" t="s">
        <v>87</v>
      </c>
      <c r="D36" s="172">
        <f>'Sheet1 (3)'!D31</f>
        <v>4</v>
      </c>
      <c r="E36" s="172">
        <f>'Sheet1 (3)'!E31</f>
        <v>1</v>
      </c>
      <c r="F36" s="172">
        <f>'Sheet1 (3)'!F31</f>
        <v>5</v>
      </c>
      <c r="G36" s="172">
        <f>'Sheet1 (3)'!G31</f>
        <v>6</v>
      </c>
      <c r="H36" s="172">
        <f>'Sheet1 (3)'!H31</f>
        <v>0</v>
      </c>
      <c r="I36" s="172">
        <f>'Sheet1 (3)'!I31</f>
        <v>340</v>
      </c>
      <c r="J36" s="172">
        <f>'Sheet1 (3)'!J31</f>
        <v>175</v>
      </c>
      <c r="K36" s="172">
        <f>'Sheet1 (3)'!K31</f>
        <v>515</v>
      </c>
      <c r="L36" s="172">
        <f>'Sheet1 (3)'!L31</f>
        <v>509</v>
      </c>
      <c r="M36" s="172">
        <f>'Sheet1 (3)'!M31</f>
        <v>1</v>
      </c>
      <c r="N36" s="172">
        <f>'Sheet1 (3)'!N31</f>
        <v>5</v>
      </c>
      <c r="O36" s="209">
        <v>12</v>
      </c>
      <c r="P36" s="210">
        <f t="shared" si="7"/>
        <v>0.41666666666666669</v>
      </c>
      <c r="Q36" s="84">
        <f t="shared" si="15"/>
        <v>1.9417475728155339E-3</v>
      </c>
      <c r="R36" s="126">
        <v>113483.90488914245</v>
      </c>
      <c r="S36" s="162">
        <f t="shared" si="16"/>
        <v>453.80884672860122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2">
      <c r="B37" s="393"/>
      <c r="C37" s="219" t="s">
        <v>99</v>
      </c>
      <c r="D37" s="212">
        <f>'Sheet1 (3)'!D32</f>
        <v>7</v>
      </c>
      <c r="E37" s="212">
        <f>'Sheet1 (3)'!E32</f>
        <v>0</v>
      </c>
      <c r="F37" s="212">
        <f>'Sheet1 (3)'!F32</f>
        <v>7</v>
      </c>
      <c r="G37" s="212">
        <f>'Sheet1 (3)'!G32</f>
        <v>4</v>
      </c>
      <c r="H37" s="212">
        <f>'Sheet1 (3)'!H32</f>
        <v>0</v>
      </c>
      <c r="I37" s="212">
        <f>'Sheet1 (3)'!I32</f>
        <v>222</v>
      </c>
      <c r="J37" s="212">
        <f>'Sheet1 (3)'!J32</f>
        <v>26</v>
      </c>
      <c r="K37" s="212">
        <f>'Sheet1 (3)'!K32</f>
        <v>248</v>
      </c>
      <c r="L37" s="212">
        <f>'Sheet1 (3)'!L32</f>
        <v>237</v>
      </c>
      <c r="M37" s="212">
        <f>'Sheet1 (3)'!M32</f>
        <v>0</v>
      </c>
      <c r="N37" s="212">
        <f>'Sheet1 (3)'!N32</f>
        <v>11</v>
      </c>
      <c r="O37" s="223">
        <v>15</v>
      </c>
      <c r="P37" s="224">
        <f t="shared" si="7"/>
        <v>0.73333333333333328</v>
      </c>
      <c r="Q37" s="220">
        <f t="shared" si="15"/>
        <v>0</v>
      </c>
      <c r="R37" s="221">
        <v>190386.34297445655</v>
      </c>
      <c r="S37" s="222">
        <f t="shared" si="16"/>
        <v>130.26144424302183</v>
      </c>
      <c r="T37" s="11"/>
      <c r="Z37" s="11"/>
    </row>
    <row r="38" spans="2:30" ht="19" customHeight="1" thickBot="1" x14ac:dyDescent="0.25">
      <c r="B38" s="393"/>
      <c r="C38" s="159" t="s">
        <v>88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v>212274.73040393737</v>
      </c>
      <c r="S38" s="161">
        <f t="shared" si="16"/>
        <v>2.8265257897549114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25">
      <c r="B39" s="394"/>
      <c r="C39" s="185" t="s">
        <v>98</v>
      </c>
      <c r="D39" s="186">
        <f>SUM(D36:D38)</f>
        <v>11</v>
      </c>
      <c r="E39" s="186">
        <f t="shared" ref="E39:O39" si="34">SUM(E36:E38)</f>
        <v>1</v>
      </c>
      <c r="F39" s="186">
        <f t="shared" si="34"/>
        <v>12</v>
      </c>
      <c r="G39" s="186">
        <f t="shared" si="34"/>
        <v>10</v>
      </c>
      <c r="H39" s="186">
        <f t="shared" si="34"/>
        <v>0</v>
      </c>
      <c r="I39" s="186">
        <f t="shared" si="34"/>
        <v>563</v>
      </c>
      <c r="J39" s="186">
        <f t="shared" si="34"/>
        <v>206</v>
      </c>
      <c r="K39" s="186">
        <f t="shared" si="34"/>
        <v>769</v>
      </c>
      <c r="L39" s="186">
        <f t="shared" si="34"/>
        <v>752</v>
      </c>
      <c r="M39" s="186">
        <f t="shared" si="34"/>
        <v>1</v>
      </c>
      <c r="N39" s="186">
        <f t="shared" si="34"/>
        <v>16</v>
      </c>
      <c r="O39" s="186">
        <f t="shared" si="34"/>
        <v>30</v>
      </c>
      <c r="P39" s="187">
        <f t="shared" si="7"/>
        <v>0.53333333333333333</v>
      </c>
      <c r="Q39" s="188">
        <f t="shared" si="15"/>
        <v>1.3003901170351106E-3</v>
      </c>
      <c r="R39" s="189">
        <v>2674787</v>
      </c>
      <c r="S39" s="190">
        <f t="shared" si="16"/>
        <v>28.749952799979962</v>
      </c>
      <c r="T39" s="11"/>
      <c r="Z39" s="11"/>
    </row>
    <row r="40" spans="2:30" ht="18" thickBot="1" x14ac:dyDescent="0.25">
      <c r="B40" s="43"/>
      <c r="C40" s="85" t="s">
        <v>11</v>
      </c>
      <c r="D40" s="86">
        <f t="shared" ref="D40:O40" si="35">D39+D35+D29+D23+D18+D7</f>
        <v>74</v>
      </c>
      <c r="E40" s="86">
        <f t="shared" si="35"/>
        <v>8</v>
      </c>
      <c r="F40" s="86">
        <f t="shared" si="35"/>
        <v>82</v>
      </c>
      <c r="G40" s="86">
        <f t="shared" si="35"/>
        <v>87</v>
      </c>
      <c r="H40" s="86">
        <f t="shared" si="35"/>
        <v>0</v>
      </c>
      <c r="I40" s="86">
        <f t="shared" si="35"/>
        <v>5759</v>
      </c>
      <c r="J40" s="86">
        <f t="shared" si="35"/>
        <v>2323</v>
      </c>
      <c r="K40" s="86">
        <f t="shared" si="35"/>
        <v>8082</v>
      </c>
      <c r="L40" s="86">
        <f t="shared" si="35"/>
        <v>7981</v>
      </c>
      <c r="M40" s="86">
        <f t="shared" si="35"/>
        <v>20</v>
      </c>
      <c r="N40" s="86">
        <f t="shared" si="35"/>
        <v>97</v>
      </c>
      <c r="O40" s="211">
        <f t="shared" si="35"/>
        <v>533</v>
      </c>
      <c r="P40" s="87">
        <f>N40/O40</f>
        <v>0.18198874296435272</v>
      </c>
      <c r="Q40" s="87">
        <f t="shared" si="15"/>
        <v>2.4746349913387774E-3</v>
      </c>
      <c r="R40" s="117">
        <v>32419747</v>
      </c>
      <c r="S40" s="118">
        <f>(K40/R40)*100000</f>
        <v>24.929250681691009</v>
      </c>
      <c r="T40" s="11" t="str">
        <f t="shared" si="9"/>
        <v>NOT 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2015</v>
      </c>
      <c r="AC40" s="25">
        <f>SUM(AC8:AC30)</f>
        <v>369</v>
      </c>
      <c r="AD40" s="25" t="str">
        <f t="shared" si="32"/>
        <v>Not OK</v>
      </c>
    </row>
    <row r="42" spans="2:30" ht="16" x14ac:dyDescent="0.2">
      <c r="B42" s="12"/>
      <c r="C42" s="227" t="s">
        <v>101</v>
      </c>
      <c r="E42" s="13"/>
      <c r="G42" s="13"/>
      <c r="H42" s="14"/>
    </row>
    <row r="43" spans="2:30" x14ac:dyDescent="0.2">
      <c r="F43" s="14"/>
    </row>
  </sheetData>
  <autoFilter ref="AA3:AD40" xr:uid="{00000000-0009-0000-0000-000003000000}"/>
  <mergeCells count="18"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01" t="s">
        <v>41</v>
      </c>
      <c r="C2" s="395" t="s">
        <v>30</v>
      </c>
      <c r="D2" s="403" t="s">
        <v>1</v>
      </c>
      <c r="E2" s="404"/>
      <c r="F2" s="404"/>
      <c r="G2" s="404"/>
      <c r="H2" s="405"/>
      <c r="I2" s="403" t="s">
        <v>2</v>
      </c>
      <c r="J2" s="404"/>
      <c r="K2" s="404"/>
      <c r="L2" s="404"/>
      <c r="M2" s="405"/>
      <c r="N2" s="395" t="s">
        <v>3</v>
      </c>
      <c r="O2" s="397" t="s">
        <v>4</v>
      </c>
    </row>
    <row r="3" spans="2:15" ht="27" customHeight="1" x14ac:dyDescent="0.2">
      <c r="B3" s="402"/>
      <c r="C3" s="396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6"/>
      <c r="O3" s="398"/>
    </row>
    <row r="4" spans="2:15" x14ac:dyDescent="0.2">
      <c r="B4" s="399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6" thickBot="1" x14ac:dyDescent="0.25">
      <c r="B5" s="400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7" thickBot="1" x14ac:dyDescent="0.25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06" t="s">
        <v>0</v>
      </c>
      <c r="C4" s="408" t="s">
        <v>1</v>
      </c>
      <c r="D4" s="409"/>
      <c r="E4" s="410"/>
      <c r="F4" s="411" t="s">
        <v>2</v>
      </c>
      <c r="G4" s="412"/>
      <c r="H4" s="413"/>
      <c r="I4" s="414" t="s">
        <v>3</v>
      </c>
      <c r="J4" s="416" t="s">
        <v>4</v>
      </c>
    </row>
    <row r="5" spans="2:10" ht="17" x14ac:dyDescent="0.2">
      <c r="B5" s="407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5"/>
      <c r="J5" s="417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259E0E-A30F-4258-98D0-58A2DE3C733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E5837B-4CC5-43DA-BC03-9E5A58C51E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D5578-42C9-4569-A448-3D3BE7577D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52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2024-01-03T11:23:56Z</dcterms:modified>
</cp:coreProperties>
</file>