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0187DFDE-CEE7-427C-808F-42FFAAF7EF45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Sheet1 (3)" sheetId="4" r:id="rId1"/>
    <sheet name="Week 1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(3)'!$N$2:$Q$51</definedName>
    <definedName name="_xlnm._FilterDatabase" localSheetId="3" hidden="1">'Taxa Ocup Camas'!$AA$3:$AD$59</definedName>
    <definedName name="_xlnm._FilterDatabase" localSheetId="1" hidden="1">'Week 10'!$U$2:$V$30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4" l="1"/>
  <c r="R44" i="4"/>
  <c r="R45" i="4"/>
  <c r="U44" i="4"/>
  <c r="V44" i="4"/>
  <c r="U45" i="4"/>
  <c r="V45" i="4"/>
  <c r="U46" i="4"/>
  <c r="V46" i="4"/>
  <c r="R19" i="4"/>
  <c r="R21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S43" i="7"/>
  <c r="S44" i="7"/>
  <c r="R43" i="7"/>
  <c r="K44" i="4"/>
  <c r="K49" i="10" s="1"/>
  <c r="F44" i="4"/>
  <c r="F49" i="10" s="1"/>
  <c r="U18" i="4"/>
  <c r="V18" i="4"/>
  <c r="U19" i="4"/>
  <c r="V19" i="4"/>
  <c r="U20" i="4"/>
  <c r="V20" i="4"/>
  <c r="U21" i="4"/>
  <c r="V21" i="4"/>
  <c r="U22" i="4"/>
  <c r="V22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7" i="4"/>
  <c r="V47" i="4"/>
  <c r="U48" i="4"/>
  <c r="V48" i="4"/>
  <c r="U49" i="4"/>
  <c r="V49" i="4"/>
  <c r="U50" i="4"/>
  <c r="V50" i="4"/>
  <c r="F50" i="4"/>
  <c r="O44" i="4" l="1"/>
  <c r="G13" i="6"/>
  <c r="F13" i="6"/>
  <c r="E13" i="6"/>
  <c r="D13" i="6"/>
  <c r="S49" i="7"/>
  <c r="R49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K50" i="4"/>
  <c r="Q50" i="4" s="1"/>
  <c r="N51" i="4"/>
  <c r="M51" i="4"/>
  <c r="V51" i="4" s="1"/>
  <c r="L51" i="4"/>
  <c r="J51" i="4"/>
  <c r="I51" i="4"/>
  <c r="U51" i="4" s="1"/>
  <c r="H51" i="4"/>
  <c r="G51" i="4"/>
  <c r="E51" i="4"/>
  <c r="D51" i="4"/>
  <c r="C13" i="6" l="1"/>
  <c r="R50" i="4"/>
  <c r="N58" i="10"/>
  <c r="P58" i="10" s="1"/>
  <c r="O50" i="4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R17" i="7"/>
  <c r="S17" i="7"/>
  <c r="K18" i="4"/>
  <c r="F18" i="4"/>
  <c r="F19" i="10" s="1"/>
  <c r="F6" i="4"/>
  <c r="F7" i="4"/>
  <c r="Q18" i="4" l="1"/>
  <c r="R18" i="4"/>
  <c r="K58" i="10"/>
  <c r="Q57" i="10"/>
  <c r="S57" i="10"/>
  <c r="K19" i="10"/>
  <c r="Q19" i="10" s="1"/>
  <c r="O18" i="4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R35" i="7"/>
  <c r="S35" i="7"/>
  <c r="K36" i="4"/>
  <c r="F36" i="4"/>
  <c r="F40" i="10" s="1"/>
  <c r="K40" i="10" l="1"/>
  <c r="Q40" i="10" s="1"/>
  <c r="R36" i="4"/>
  <c r="Q36" i="4"/>
  <c r="O36" i="4"/>
  <c r="S40" i="10" l="1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R20" i="4" s="1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38" i="4"/>
  <c r="R38" i="4" s="1"/>
  <c r="K39" i="4"/>
  <c r="R39" i="4" s="1"/>
  <c r="K40" i="4"/>
  <c r="R40" i="4" s="1"/>
  <c r="K41" i="4"/>
  <c r="R41" i="4" s="1"/>
  <c r="K42" i="4"/>
  <c r="R42" i="4" s="1"/>
  <c r="K43" i="4"/>
  <c r="R43" i="4" s="1"/>
  <c r="K45" i="4"/>
  <c r="K46" i="4"/>
  <c r="R46" i="4" s="1"/>
  <c r="K47" i="4"/>
  <c r="R47" i="4" s="1"/>
  <c r="K48" i="4"/>
  <c r="R48" i="4" s="1"/>
  <c r="K49" i="4"/>
  <c r="R49" i="4" s="1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5" i="4"/>
  <c r="F46" i="4"/>
  <c r="F47" i="4"/>
  <c r="F48" i="4"/>
  <c r="F49" i="4"/>
  <c r="K41" i="10" l="1"/>
  <c r="Q41" i="10" s="1"/>
  <c r="R37" i="4"/>
  <c r="Q20" i="10"/>
  <c r="S20" i="10"/>
  <c r="F48" i="10"/>
  <c r="F4" i="4"/>
  <c r="F51" i="4" s="1"/>
  <c r="R41" i="7"/>
  <c r="S41" i="7"/>
  <c r="R42" i="7"/>
  <c r="S42" i="7"/>
  <c r="G48" i="10"/>
  <c r="H48" i="10"/>
  <c r="I48" i="10"/>
  <c r="J48" i="10"/>
  <c r="L48" i="10"/>
  <c r="M48" i="10"/>
  <c r="N48" i="10"/>
  <c r="P48" i="10" s="1"/>
  <c r="R48" i="10"/>
  <c r="K48" i="10"/>
  <c r="S41" i="10" l="1"/>
  <c r="E10" i="6"/>
  <c r="E5" i="6"/>
  <c r="E9" i="6"/>
  <c r="E4" i="6"/>
  <c r="E11" i="6"/>
  <c r="E6" i="6"/>
  <c r="Q48" i="10"/>
  <c r="O43" i="4"/>
  <c r="Q43" i="4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23" i="4"/>
  <c r="V23" i="4"/>
  <c r="U24" i="4"/>
  <c r="V24" i="4"/>
  <c r="U25" i="4"/>
  <c r="V25" i="4"/>
  <c r="U26" i="4"/>
  <c r="V26" i="4"/>
  <c r="U27" i="4"/>
  <c r="V27" i="4"/>
  <c r="U28" i="4"/>
  <c r="V28" i="4"/>
  <c r="G6" i="10"/>
  <c r="H6" i="10"/>
  <c r="I6" i="10"/>
  <c r="J6" i="10"/>
  <c r="L6" i="10"/>
  <c r="P6" i="10"/>
  <c r="R6" i="10"/>
  <c r="R5" i="7"/>
  <c r="S5" i="7"/>
  <c r="F6" i="10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G18" i="10" l="1"/>
  <c r="H18" i="10"/>
  <c r="I18" i="10"/>
  <c r="J18" i="10"/>
  <c r="L18" i="10"/>
  <c r="O21" i="10"/>
  <c r="K18" i="10"/>
  <c r="F18" i="10"/>
  <c r="O17" i="4" l="1"/>
  <c r="Q17" i="4"/>
  <c r="R47" i="10"/>
  <c r="D11" i="6" l="1"/>
  <c r="D41" i="6" s="1"/>
  <c r="G47" i="10"/>
  <c r="H47" i="10"/>
  <c r="I47" i="10"/>
  <c r="J47" i="10"/>
  <c r="L47" i="10"/>
  <c r="M47" i="10"/>
  <c r="N47" i="10"/>
  <c r="P47" i="10" s="1"/>
  <c r="S45" i="7"/>
  <c r="S46" i="7"/>
  <c r="S47" i="7"/>
  <c r="S48" i="7"/>
  <c r="R44" i="7"/>
  <c r="R45" i="7"/>
  <c r="R46" i="7"/>
  <c r="R47" i="7"/>
  <c r="R48" i="7"/>
  <c r="F47" i="10" l="1"/>
  <c r="K47" i="10" l="1"/>
  <c r="Q42" i="4"/>
  <c r="O42" i="4"/>
  <c r="R40" i="7"/>
  <c r="S40" i="7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Q48" i="4"/>
  <c r="O48" i="4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G39" i="10"/>
  <c r="H39" i="10"/>
  <c r="I39" i="10"/>
  <c r="J39" i="10"/>
  <c r="L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L45" i="10" l="1"/>
  <c r="F45" i="10"/>
  <c r="K45" i="10" l="1"/>
  <c r="Q40" i="4"/>
  <c r="O40" i="4"/>
  <c r="L28" i="10"/>
  <c r="J28" i="10"/>
  <c r="I28" i="10"/>
  <c r="H28" i="10"/>
  <c r="G28" i="10"/>
  <c r="E27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Q46" i="4"/>
  <c r="E56" i="10"/>
  <c r="Q47" i="4"/>
  <c r="D56" i="10"/>
  <c r="O46" i="4"/>
  <c r="O49" i="4"/>
  <c r="O47" i="4"/>
  <c r="P56" i="10"/>
  <c r="Q49" i="4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P30" i="10" l="1"/>
  <c r="O37" i="4" l="1"/>
  <c r="Q37" i="4"/>
  <c r="F33" i="10"/>
  <c r="R30" i="4"/>
  <c r="K33" i="10" l="1"/>
  <c r="O30" i="4"/>
  <c r="Q30" i="4"/>
  <c r="Q30" i="10" l="1"/>
  <c r="F50" i="10" l="1"/>
  <c r="G24" i="10" l="1"/>
  <c r="H24" i="10"/>
  <c r="I24" i="10"/>
  <c r="J24" i="10"/>
  <c r="L24" i="10"/>
  <c r="P24" i="10"/>
  <c r="R22" i="4"/>
  <c r="F24" i="10"/>
  <c r="O22" i="4" l="1"/>
  <c r="K24" i="10"/>
  <c r="Q22" i="4"/>
  <c r="Q24" i="10" l="1"/>
  <c r="S24" i="10"/>
  <c r="G5" i="10" l="1"/>
  <c r="H5" i="10"/>
  <c r="I5" i="10"/>
  <c r="J5" i="10"/>
  <c r="L5" i="10"/>
  <c r="P5" i="10"/>
  <c r="F5" i="10"/>
  <c r="R5" i="4"/>
  <c r="O5" i="4" l="1"/>
  <c r="K5" i="10"/>
  <c r="S5" i="10" s="1"/>
  <c r="Q5" i="4"/>
  <c r="Q5" i="10" l="1"/>
  <c r="K4" i="4" l="1"/>
  <c r="Q4" i="4" l="1"/>
  <c r="K51" i="4"/>
  <c r="U4" i="4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S50" i="7" s="1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K7" i="10"/>
  <c r="S7" i="10" s="1"/>
  <c r="O7" i="4"/>
  <c r="K4" i="10"/>
  <c r="Q4" i="10" s="1"/>
  <c r="E3" i="6"/>
  <c r="E14" i="6" s="1"/>
  <c r="O4" i="4"/>
  <c r="P8" i="10" l="1"/>
  <c r="E33" i="6"/>
  <c r="F8" i="10"/>
  <c r="R3" i="7"/>
  <c r="R50" i="7" s="1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Q45" i="4"/>
  <c r="K50" i="10"/>
  <c r="F43" i="10"/>
  <c r="O45" i="4"/>
  <c r="K43" i="10"/>
  <c r="O38" i="4"/>
  <c r="Q38" i="4"/>
  <c r="Q13" i="4"/>
  <c r="Q19" i="4"/>
  <c r="R23" i="4"/>
  <c r="R24" i="4"/>
  <c r="R25" i="4"/>
  <c r="R26" i="4"/>
  <c r="R31" i="4"/>
  <c r="R32" i="4"/>
  <c r="R33" i="4"/>
  <c r="R34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1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1" i="4"/>
  <c r="O51" i="4"/>
  <c r="E34" i="6"/>
  <c r="Q26" i="10"/>
  <c r="S34" i="10"/>
  <c r="AC35" i="10"/>
  <c r="AB59" i="10"/>
  <c r="S42" i="10"/>
  <c r="Q42" i="10"/>
  <c r="Q9" i="10"/>
  <c r="S9" i="10"/>
  <c r="O26" i="4"/>
  <c r="F29" i="10"/>
  <c r="AC59" i="10" l="1"/>
  <c r="S21" i="10"/>
  <c r="Q21" i="10"/>
  <c r="O34" i="4"/>
  <c r="O33" i="4"/>
  <c r="O32" i="4"/>
  <c r="F37" i="10" l="1"/>
  <c r="F36" i="10"/>
  <c r="F38" i="10"/>
  <c r="S59" i="10"/>
  <c r="Q59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1" i="4"/>
  <c r="Q9" i="4"/>
  <c r="Z9" i="4"/>
  <c r="AA9" i="4" s="1"/>
  <c r="AB9" i="4" s="1"/>
  <c r="O9" i="4"/>
  <c r="AD10" i="10" l="1"/>
  <c r="F21" i="10"/>
  <c r="F35" i="10"/>
  <c r="F42" i="10" s="1"/>
  <c r="Y51" i="4"/>
  <c r="F59" i="10" l="1"/>
  <c r="AD35" i="10"/>
  <c r="H10" i="6"/>
  <c r="AD59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1" i="4" l="1"/>
  <c r="C14" i="6"/>
  <c r="J10" i="6" s="1"/>
  <c r="AA51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1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<sst xmlns="http://schemas.openxmlformats.org/spreadsheetml/2006/main" count="339" uniqueCount="134">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</sst>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4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5" xfId="0" applyFont="1" applyFill="1" applyBorder="1" applyAlignment="1">
      <alignment horizontal="center" wrapText="1" readingOrder="1"/>
    </xf>
    <xf numFmtId="164" fontId="2" fillId="11" borderId="96" xfId="1" applyNumberFormat="1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1" fontId="2" fillId="5" borderId="100" xfId="0" applyNumberFormat="1" applyFont="1" applyFill="1" applyBorder="1" applyAlignment="1">
      <alignment horizontal="center" wrapText="1" readingOrder="1"/>
    </xf>
    <xf numFmtId="2" fontId="2" fillId="5" borderId="100" xfId="0" applyNumberFormat="1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2" xfId="0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164" fontId="2" fillId="5" borderId="105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11" borderId="107" xfId="0" applyFont="1" applyFill="1" applyBorder="1" applyAlignment="1">
      <alignment horizontal="center" wrapText="1" readingOrder="1"/>
    </xf>
    <xf numFmtId="0" fontId="2" fillId="11" borderId="108" xfId="0" applyFont="1" applyFill="1" applyBorder="1" applyAlignment="1">
      <alignment horizontal="left" vertic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109" xfId="1" applyNumberFormat="1" applyFont="1" applyFill="1" applyBorder="1" applyAlignment="1">
      <alignment horizontal="center" wrapText="1" readingOrder="1"/>
    </xf>
    <xf numFmtId="1" fontId="2" fillId="11" borderId="110" xfId="0" applyNumberFormat="1" applyFont="1" applyFill="1" applyBorder="1" applyAlignment="1">
      <alignment horizontal="center" wrapText="1" readingOrder="1"/>
    </xf>
    <xf numFmtId="2" fontId="2" fillId="11" borderId="110" xfId="0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left" vertical="center" wrapText="1" readingOrder="1"/>
    </xf>
    <xf numFmtId="164" fontId="2" fillId="5" borderId="112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4" xfId="0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19" xfId="1" applyNumberFormat="1" applyFont="1" applyFill="1" applyBorder="1" applyAlignment="1">
      <alignment horizontal="center" wrapText="1" readingOrder="1"/>
    </xf>
    <xf numFmtId="0" fontId="2" fillId="5" borderId="101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3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4" xfId="0" applyFont="1" applyBorder="1" applyAlignment="1">
      <alignment vertical="center" wrapText="1" readingOrder="1"/>
    </xf>
    <xf numFmtId="0" fontId="6" fillId="8" borderId="125" xfId="0" applyFont="1" applyFill="1" applyBorder="1" applyAlignment="1">
      <alignment horizontal="left" wrapText="1" readingOrder="1"/>
    </xf>
    <xf numFmtId="164" fontId="6" fillId="8" borderId="125" xfId="1" applyNumberFormat="1" applyFont="1" applyFill="1" applyBorder="1" applyAlignment="1">
      <alignment horizontal="center" wrapText="1" readingOrder="1"/>
    </xf>
    <xf numFmtId="1" fontId="6" fillId="8" borderId="125" xfId="0" applyNumberFormat="1" applyFont="1" applyFill="1" applyBorder="1" applyAlignment="1">
      <alignment horizontal="center" wrapText="1" readingOrder="1"/>
    </xf>
    <xf numFmtId="2" fontId="6" fillId="8" borderId="126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vertical="center" wrapText="1" readingOrder="1"/>
    </xf>
    <xf numFmtId="164" fontId="2" fillId="5" borderId="94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28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2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left" vertic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vertical="center" wrapText="1" readingOrder="1"/>
    </xf>
    <xf numFmtId="0" fontId="2" fillId="0" borderId="133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5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2" fillId="5" borderId="133" xfId="0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5" borderId="137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48" xfId="0" applyFont="1" applyFill="1" applyBorder="1" applyAlignment="1">
      <alignment horizontal="center" wrapText="1" readingOrder="1"/>
    </xf>
    <xf numFmtId="164" fontId="2" fillId="11" borderId="128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3" xfId="2" applyNumberFormat="1" applyFont="1" applyBorder="1"/>
    <xf numFmtId="0" fontId="5" fillId="0" borderId="149" xfId="0" applyFont="1" applyBorder="1" applyAlignment="1">
      <alignment horizontal="center" vertical="center" wrapText="1"/>
    </xf>
    <xf numFmtId="0" fontId="5" fillId="0" borderId="150" xfId="0" applyFont="1" applyBorder="1" applyAlignment="1">
      <alignment horizontal="center" vertical="center" wrapText="1"/>
    </xf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2" fillId="5" borderId="157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60" xfId="1" applyNumberFormat="1" applyFont="1" applyFill="1" applyBorder="1" applyAlignment="1">
      <alignment horizontal="center" vertical="center" wrapText="1" readingOrder="1"/>
    </xf>
    <xf numFmtId="164" fontId="2" fillId="5" borderId="161" xfId="1" applyNumberFormat="1" applyFont="1" applyFill="1" applyBorder="1" applyAlignment="1">
      <alignment horizontal="center" wrapText="1" readingOrder="1"/>
    </xf>
    <xf numFmtId="1" fontId="2" fillId="5" borderId="162" xfId="0" applyNumberFormat="1" applyFont="1" applyFill="1" applyBorder="1" applyAlignment="1">
      <alignment horizontal="center" vertical="center" wrapText="1" readingOrder="1"/>
    </xf>
    <xf numFmtId="2" fontId="2" fillId="5" borderId="163" xfId="0" applyNumberFormat="1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164" fontId="2" fillId="11" borderId="165" xfId="1" applyNumberFormat="1" applyFont="1" applyFill="1" applyBorder="1" applyAlignment="1">
      <alignment horizontal="center" wrapText="1" readingOrder="1"/>
    </xf>
    <xf numFmtId="1" fontId="2" fillId="11" borderId="166" xfId="0" applyNumberFormat="1" applyFont="1" applyFill="1" applyBorder="1" applyAlignment="1">
      <alignment horizontal="center" wrapText="1" readingOrder="1"/>
    </xf>
    <xf numFmtId="2" fontId="2" fillId="11" borderId="166" xfId="0" applyNumberFormat="1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0" xfId="0" applyFont="1" applyBorder="1" applyAlignment="1">
      <alignment horizontal="left" wrapText="1" readingOrder="1"/>
    </xf>
    <xf numFmtId="0" fontId="2" fillId="0" borderId="169" xfId="0" applyFont="1" applyBorder="1" applyAlignment="1">
      <alignment horizontal="left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0" borderId="175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6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2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7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141" xfId="1" applyNumberFormat="1" applyFont="1" applyFill="1" applyBorder="1" applyAlignment="1">
      <alignment horizontal="center" wrapText="1" readingOrder="1"/>
    </xf>
    <xf numFmtId="164" fontId="2" fillId="5" borderId="178" xfId="1" applyNumberFormat="1" applyFont="1" applyFill="1" applyBorder="1" applyAlignment="1">
      <alignment horizont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2" fontId="2" fillId="5" borderId="178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5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4" xfId="0" applyFont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164" fontId="2" fillId="5" borderId="125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1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vertical="center" wrapText="1" readingOrder="1"/>
    </xf>
    <xf numFmtId="1" fontId="2" fillId="5" borderId="125" xfId="0" applyNumberFormat="1" applyFont="1" applyFill="1" applyBorder="1" applyAlignment="1">
      <alignment horizontal="center" vertical="center" wrapText="1" readingOrder="1"/>
    </xf>
    <xf numFmtId="2" fontId="2" fillId="5" borderId="126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4" xfId="0" applyFont="1" applyFill="1" applyBorder="1" applyAlignment="1">
      <alignment horizontal="left" vertical="center" wrapText="1" readingOrder="1"/>
    </xf>
    <xf numFmtId="0" fontId="2" fillId="11" borderId="184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2" fontId="2" fillId="11" borderId="180" xfId="0" applyNumberFormat="1" applyFont="1" applyFill="1" applyBorder="1" applyAlignment="1">
      <alignment horizont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18" fillId="5" borderId="185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5" xfId="0" applyFont="1" applyFill="1" applyBorder="1" applyAlignment="1">
      <alignment horizontal="left" vertical="center" wrapText="1" readingOrder="1"/>
    </xf>
    <xf numFmtId="1" fontId="2" fillId="5" borderId="183" xfId="0" applyNumberFormat="1" applyFont="1" applyFill="1" applyBorder="1" applyAlignment="1">
      <alignment horizontal="center" vertical="center" wrapText="1" readingOrder="1"/>
    </xf>
    <xf numFmtId="0" fontId="2" fillId="11" borderId="91" xfId="0" applyFont="1" applyFill="1" applyBorder="1" applyAlignment="1">
      <alignment horizontal="center" wrapText="1" readingOrder="1"/>
    </xf>
    <xf numFmtId="0" fontId="2" fillId="0" borderId="187" xfId="0" applyFont="1" applyBorder="1" applyAlignment="1">
      <alignment horizont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2" fillId="5" borderId="189" xfId="0" applyFont="1" applyFill="1" applyBorder="1" applyAlignment="1">
      <alignment horizontal="left" vertical="center" wrapText="1" readingOrder="1"/>
    </xf>
    <xf numFmtId="0" fontId="23" fillId="0" borderId="190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" fillId="0" borderId="194" xfId="0" applyFont="1" applyBorder="1" applyAlignment="1">
      <alignment horizontal="center" wrapText="1" readingOrder="1"/>
    </xf>
    <xf numFmtId="0" fontId="2" fillId="0" borderId="193" xfId="0" applyFont="1" applyBorder="1" applyAlignment="1">
      <alignment horizontal="center" wrapText="1" readingOrder="1"/>
    </xf>
    <xf numFmtId="0" fontId="5" fillId="0" borderId="196" xfId="0" applyFont="1" applyBorder="1" applyAlignment="1">
      <alignment horizontal="center" vertical="center" wrapText="1"/>
    </xf>
    <xf numFmtId="0" fontId="5" fillId="0" borderId="195" xfId="0" applyFont="1" applyBorder="1" applyAlignment="1">
      <alignment horizontal="center" vertical="center" wrapText="1"/>
    </xf>
    <xf numFmtId="0" fontId="2" fillId="5" borderId="197" xfId="0" applyFont="1" applyFill="1" applyBorder="1" applyAlignment="1">
      <alignment horizontal="left" vertical="center" wrapText="1" readingOrder="1"/>
    </xf>
    <xf numFmtId="0" fontId="1" fillId="2" borderId="199" xfId="0" applyFont="1" applyFill="1" applyBorder="1" applyAlignment="1">
      <alignment horizontal="center" wrapText="1" readingOrder="1"/>
    </xf>
    <xf numFmtId="0" fontId="1" fillId="2" borderId="198" xfId="0" applyFont="1" applyFill="1" applyBorder="1" applyAlignment="1">
      <alignment horizontal="left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79" xfId="0" applyFont="1" applyFill="1" applyBorder="1" applyAlignment="1">
      <alignment horizontal="left" vertical="center" wrapText="1" readingOrder="1"/>
    </xf>
    <xf numFmtId="0" fontId="1" fillId="5" borderId="12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68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left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68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13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6" sqref="A6"/>
      <selection pane="bottomRight" activeCell="F4" sqref="F4:F50"/>
    </sheetView>
  </sheetViews>
  <sheetFormatPr defaultRowHeight="14.35" outlineLevelCol="2" x14ac:dyDescent="0.5"/>
  <cols>
    <col min="1" max="1" width="2" style="43" customWidth="1"/>
    <col min="2" max="2" width="21.6445312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customWidth="1"/>
    <col min="17" max="17" width="18.29296875" customWidth="1"/>
    <col min="18" max="18" width="5.8203125" customWidth="1" outlineLevel="2"/>
    <col min="19" max="19" width="9.17578125" style="10" customWidth="1" outlineLevel="2"/>
    <col min="20" max="20" width="8" style="10" customWidth="1" outlineLevel="2"/>
    <col min="21" max="21" width="16.29296875" style="10" customWidth="1" outlineLevel="2"/>
    <col min="22" max="23" width="11.29296875" style="10" customWidth="1" outlineLevel="2"/>
    <col min="24" max="24" width="8.8203125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84" t="s">
        <v>41</v>
      </c>
      <c r="C2" s="386" t="s">
        <v>30</v>
      </c>
      <c r="D2" s="386" t="s">
        <v>1</v>
      </c>
      <c r="E2" s="386"/>
      <c r="F2" s="386"/>
      <c r="G2" s="386"/>
      <c r="H2" s="386"/>
      <c r="I2" s="386" t="s">
        <v>2</v>
      </c>
      <c r="J2" s="386"/>
      <c r="K2" s="386"/>
      <c r="L2" s="386"/>
      <c r="M2" s="386"/>
      <c r="N2" s="386" t="s">
        <v>3</v>
      </c>
      <c r="O2" s="386" t="s">
        <v>4</v>
      </c>
      <c r="P2" s="386" t="s">
        <v>31</v>
      </c>
      <c r="Q2" s="392" t="s">
        <v>32</v>
      </c>
      <c r="U2" s="391" t="s">
        <v>35</v>
      </c>
      <c r="V2" s="391" t="s">
        <v>36</v>
      </c>
      <c r="W2" s="39"/>
    </row>
    <row r="3" spans="1:30" ht="19.5" customHeight="1" thickBot="1" x14ac:dyDescent="0.55000000000000004">
      <c r="A3" s="43" t="s">
        <v>115</v>
      </c>
      <c r="B3" s="385"/>
      <c r="C3" s="387"/>
      <c r="D3" s="168" t="s">
        <v>5</v>
      </c>
      <c r="E3" s="168" t="s">
        <v>52</v>
      </c>
      <c r="F3" s="168" t="s">
        <v>40</v>
      </c>
      <c r="G3" s="168" t="s">
        <v>6</v>
      </c>
      <c r="H3" s="168" t="s">
        <v>7</v>
      </c>
      <c r="I3" s="168" t="s">
        <v>5</v>
      </c>
      <c r="J3" s="168" t="s">
        <v>103</v>
      </c>
      <c r="K3" s="168" t="s">
        <v>40</v>
      </c>
      <c r="L3" s="168" t="s">
        <v>6</v>
      </c>
      <c r="M3" s="168" t="s">
        <v>7</v>
      </c>
      <c r="N3" s="387"/>
      <c r="O3" s="387"/>
      <c r="P3" s="387"/>
      <c r="Q3" s="393"/>
      <c r="S3" s="10" t="s">
        <v>37</v>
      </c>
      <c r="T3" s="10" t="s">
        <v>38</v>
      </c>
      <c r="U3" s="391"/>
      <c r="V3" s="39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B4" s="379" t="s">
        <v>21</v>
      </c>
      <c r="C4" s="170" t="s">
        <v>87</v>
      </c>
      <c r="D4" s="297">
        <v>0</v>
      </c>
      <c r="E4" s="297">
        <v>0</v>
      </c>
      <c r="F4" s="297">
        <f>D4+E4</f>
        <v>0</v>
      </c>
      <c r="G4" s="78">
        <v>0</v>
      </c>
      <c r="H4" s="78">
        <v>0</v>
      </c>
      <c r="I4" s="78">
        <v>192</v>
      </c>
      <c r="J4" s="78">
        <v>0</v>
      </c>
      <c r="K4" s="78">
        <f t="shared" ref="K4:K50" si="0">J4+I4</f>
        <v>192</v>
      </c>
      <c r="L4" s="78">
        <v>192</v>
      </c>
      <c r="M4" s="78">
        <v>0</v>
      </c>
      <c r="N4" s="78">
        <v>0</v>
      </c>
      <c r="O4" s="201">
        <f t="shared" ref="O4:O8" si="1">M4/K4</f>
        <v>0</v>
      </c>
      <c r="P4" s="202">
        <v>336264.32329028018</v>
      </c>
      <c r="Q4" s="203">
        <f>(K4/P4)*100000</f>
        <v>57.097939537955675</v>
      </c>
      <c r="R4" s="10" t="str">
        <f t="shared" ref="R4:R51" si="2">IF(K4&lt;&gt;SUM(L4:N4),"NOT OK","OK")</f>
        <v>OK</v>
      </c>
      <c r="S4" s="10">
        <v>191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B5" s="380"/>
      <c r="C5" s="196" t="s">
        <v>90</v>
      </c>
      <c r="D5" s="297">
        <v>0</v>
      </c>
      <c r="E5" s="297">
        <v>0</v>
      </c>
      <c r="F5" s="194">
        <f t="shared" ref="F5:F49" si="5">D5+E5</f>
        <v>0</v>
      </c>
      <c r="G5" s="7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7">
        <f t="shared" si="1"/>
        <v>2.2727272727272728E-2</v>
      </c>
      <c r="P5" s="198">
        <v>52060.454851553091</v>
      </c>
      <c r="Q5" s="204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thickBot="1" x14ac:dyDescent="0.55000000000000004">
      <c r="A6" s="378"/>
      <c r="B6" s="383"/>
      <c r="C6" s="196" t="s">
        <v>113</v>
      </c>
      <c r="D6" s="297">
        <v>0</v>
      </c>
      <c r="E6" s="297">
        <v>0</v>
      </c>
      <c r="F6" s="194">
        <f t="shared" si="5"/>
        <v>0</v>
      </c>
      <c r="G6" s="78">
        <v>1</v>
      </c>
      <c r="H6" s="68">
        <v>0</v>
      </c>
      <c r="I6" s="68">
        <v>67</v>
      </c>
      <c r="J6" s="68">
        <v>0</v>
      </c>
      <c r="K6" s="68">
        <f t="shared" si="0"/>
        <v>67</v>
      </c>
      <c r="L6" s="68">
        <v>64</v>
      </c>
      <c r="M6" s="68">
        <v>0</v>
      </c>
      <c r="N6" s="68">
        <v>3</v>
      </c>
      <c r="O6" s="197">
        <f t="shared" ref="O6" si="9">M6/K6</f>
        <v>0</v>
      </c>
      <c r="P6" s="198">
        <v>361570.56231525762</v>
      </c>
      <c r="Q6" s="204">
        <f t="shared" ref="Q6" si="10">(K6/P6)*100000</f>
        <v>18.530269602419104</v>
      </c>
      <c r="R6" s="10" t="str">
        <f t="shared" si="2"/>
        <v>OK</v>
      </c>
      <c r="S6" s="10">
        <v>63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/>
      <c r="B7" s="381"/>
      <c r="C7" s="175" t="s">
        <v>88</v>
      </c>
      <c r="D7" s="297">
        <v>0</v>
      </c>
      <c r="E7" s="297">
        <v>0</v>
      </c>
      <c r="F7" s="194">
        <f t="shared" si="5"/>
        <v>0</v>
      </c>
      <c r="G7" s="78">
        <v>0</v>
      </c>
      <c r="H7" s="233">
        <v>0</v>
      </c>
      <c r="I7" s="233">
        <v>103</v>
      </c>
      <c r="J7" s="233">
        <v>1</v>
      </c>
      <c r="K7" s="233">
        <f t="shared" si="0"/>
        <v>104</v>
      </c>
      <c r="L7" s="233">
        <v>104</v>
      </c>
      <c r="M7" s="233">
        <v>0</v>
      </c>
      <c r="N7" s="233">
        <v>0</v>
      </c>
      <c r="O7" s="298">
        <f t="shared" si="1"/>
        <v>0</v>
      </c>
      <c r="P7" s="303">
        <v>94353.671419741513</v>
      </c>
      <c r="Q7" s="304">
        <f t="shared" si="6"/>
        <v>110.2235858288395</v>
      </c>
      <c r="R7" s="10" t="str">
        <f t="shared" si="2"/>
        <v>OK</v>
      </c>
      <c r="S7" s="10">
        <v>103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B8" s="382" t="s">
        <v>22</v>
      </c>
      <c r="C8" s="335" t="s">
        <v>104</v>
      </c>
      <c r="D8" s="297">
        <v>0</v>
      </c>
      <c r="E8" s="297">
        <v>0</v>
      </c>
      <c r="F8" s="297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1">
        <f t="shared" si="1"/>
        <v>0</v>
      </c>
      <c r="P8" s="202">
        <v>342584.14810972248</v>
      </c>
      <c r="Q8" s="203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B9" s="380"/>
      <c r="C9" s="196" t="s">
        <v>112</v>
      </c>
      <c r="D9" s="297">
        <v>0</v>
      </c>
      <c r="E9" s="297">
        <v>0</v>
      </c>
      <c r="F9" s="194">
        <f t="shared" si="5"/>
        <v>0</v>
      </c>
      <c r="G9" s="78">
        <v>0</v>
      </c>
      <c r="H9" s="68">
        <v>0</v>
      </c>
      <c r="I9" s="68">
        <v>195</v>
      </c>
      <c r="J9" s="68">
        <v>19</v>
      </c>
      <c r="K9" s="68">
        <f t="shared" si="0"/>
        <v>214</v>
      </c>
      <c r="L9" s="68">
        <v>211</v>
      </c>
      <c r="M9" s="68">
        <v>3</v>
      </c>
      <c r="N9" s="68">
        <v>0</v>
      </c>
      <c r="O9" s="197">
        <f t="shared" ref="O9" si="11">M9/K9</f>
        <v>1.4018691588785047E-2</v>
      </c>
      <c r="P9" s="198">
        <v>188074.15671123541</v>
      </c>
      <c r="Q9" s="204">
        <f t="shared" ref="Q9" si="12">(K9/P9)*100000</f>
        <v>113.78490471105529</v>
      </c>
      <c r="R9" s="10" t="str">
        <f t="shared" si="2"/>
        <v>OK</v>
      </c>
      <c r="S9" s="10">
        <v>195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214</v>
      </c>
      <c r="AA9" s="24">
        <f t="shared" ref="AA9" si="14">Z9-Y9</f>
        <v>166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B10" s="380"/>
      <c r="C10" s="199" t="s">
        <v>109</v>
      </c>
      <c r="D10" s="297">
        <v>0</v>
      </c>
      <c r="E10" s="297">
        <v>0</v>
      </c>
      <c r="F10" s="194">
        <f t="shared" si="5"/>
        <v>0</v>
      </c>
      <c r="G10" s="7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7">
        <f>M10/K10</f>
        <v>3.9421813403416554E-3</v>
      </c>
      <c r="P10" s="198">
        <v>98420.049258469153</v>
      </c>
      <c r="Q10" s="204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B11" s="380"/>
      <c r="C11" s="199" t="s">
        <v>93</v>
      </c>
      <c r="D11" s="297">
        <v>0</v>
      </c>
      <c r="E11" s="297">
        <v>0</v>
      </c>
      <c r="F11" s="194">
        <f t="shared" si="5"/>
        <v>0</v>
      </c>
      <c r="G11" s="7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7">
        <f t="shared" ref="O11:O19" si="16">M11/K11</f>
        <v>0</v>
      </c>
      <c r="P11" s="198">
        <v>149898.26902074186</v>
      </c>
      <c r="Q11" s="204">
        <f t="shared" ref="Q11:Q46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B12" s="380"/>
      <c r="C12" s="199" t="s">
        <v>116</v>
      </c>
      <c r="D12" s="297">
        <v>0</v>
      </c>
      <c r="E12" s="297">
        <v>0</v>
      </c>
      <c r="F12" s="194">
        <f t="shared" si="5"/>
        <v>0</v>
      </c>
      <c r="G12" s="7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7">
        <f t="shared" si="16"/>
        <v>2.7548209366391185E-3</v>
      </c>
      <c r="P12" s="198">
        <v>105697.59164224498</v>
      </c>
      <c r="Q12" s="204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B13" s="380"/>
      <c r="C13" s="343" t="s">
        <v>117</v>
      </c>
      <c r="D13" s="297">
        <v>0</v>
      </c>
      <c r="E13" s="297">
        <v>0</v>
      </c>
      <c r="F13" s="194">
        <f t="shared" si="5"/>
        <v>0</v>
      </c>
      <c r="G13" s="78">
        <v>0</v>
      </c>
      <c r="H13" s="68">
        <v>0</v>
      </c>
      <c r="I13" s="68">
        <v>18</v>
      </c>
      <c r="J13" s="68">
        <v>0</v>
      </c>
      <c r="K13" s="68">
        <f t="shared" si="0"/>
        <v>18</v>
      </c>
      <c r="L13" s="68">
        <v>16</v>
      </c>
      <c r="M13" s="68">
        <v>0</v>
      </c>
      <c r="N13" s="68">
        <v>2</v>
      </c>
      <c r="O13" s="197">
        <f t="shared" si="16"/>
        <v>0</v>
      </c>
      <c r="P13" s="198">
        <v>582465.4765337389</v>
      </c>
      <c r="Q13" s="204">
        <f t="shared" si="17"/>
        <v>3.0903119112085888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B14" s="380"/>
      <c r="C14" s="196" t="s">
        <v>75</v>
      </c>
      <c r="D14" s="297">
        <v>0</v>
      </c>
      <c r="E14" s="297">
        <v>0</v>
      </c>
      <c r="F14" s="194">
        <f t="shared" si="5"/>
        <v>0</v>
      </c>
      <c r="G14" s="78">
        <v>1</v>
      </c>
      <c r="H14" s="68">
        <v>0</v>
      </c>
      <c r="I14" s="68">
        <v>155</v>
      </c>
      <c r="J14" s="68">
        <v>20</v>
      </c>
      <c r="K14" s="68">
        <f t="shared" si="0"/>
        <v>175</v>
      </c>
      <c r="L14" s="68">
        <v>175</v>
      </c>
      <c r="M14" s="68">
        <v>0</v>
      </c>
      <c r="N14" s="68">
        <v>0</v>
      </c>
      <c r="O14" s="197">
        <f t="shared" si="16"/>
        <v>0</v>
      </c>
      <c r="P14" s="198">
        <v>523973.48002292763</v>
      </c>
      <c r="Q14" s="204">
        <f t="shared" si="17"/>
        <v>33.398636891382843</v>
      </c>
      <c r="R14" s="10" t="str">
        <f t="shared" si="2"/>
        <v>OK</v>
      </c>
      <c r="S14" s="10">
        <v>153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B15" s="380"/>
      <c r="C15" s="199" t="s">
        <v>123</v>
      </c>
      <c r="D15" s="297">
        <v>0</v>
      </c>
      <c r="E15" s="297">
        <v>0</v>
      </c>
      <c r="F15" s="194">
        <f t="shared" si="5"/>
        <v>0</v>
      </c>
      <c r="G15" s="7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7">
        <f t="shared" si="16"/>
        <v>0</v>
      </c>
      <c r="P15" s="198">
        <v>253967.90029942515</v>
      </c>
      <c r="Q15" s="204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 s="443"/>
      <c r="B16" s="380"/>
      <c r="C16" s="196" t="s">
        <v>77</v>
      </c>
      <c r="D16" s="297">
        <v>0</v>
      </c>
      <c r="E16" s="297">
        <v>0</v>
      </c>
      <c r="F16" s="194">
        <f t="shared" si="5"/>
        <v>0</v>
      </c>
      <c r="G16" s="78">
        <v>0</v>
      </c>
      <c r="H16" s="68">
        <v>0</v>
      </c>
      <c r="I16" s="68">
        <v>239</v>
      </c>
      <c r="J16" s="68">
        <v>36</v>
      </c>
      <c r="K16" s="68">
        <f t="shared" si="0"/>
        <v>275</v>
      </c>
      <c r="L16" s="68">
        <v>274</v>
      </c>
      <c r="M16" s="68">
        <v>0</v>
      </c>
      <c r="N16" s="68">
        <v>1</v>
      </c>
      <c r="O16" s="197">
        <f t="shared" si="16"/>
        <v>0</v>
      </c>
      <c r="P16" s="198">
        <v>86458.017080248916</v>
      </c>
      <c r="Q16" s="204">
        <f t="shared" si="17"/>
        <v>318.07345262701261</v>
      </c>
      <c r="R16" s="10" t="str">
        <f t="shared" si="2"/>
        <v>OK</v>
      </c>
      <c r="S16" s="10">
        <v>239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B17" s="383"/>
      <c r="C17" s="231" t="s">
        <v>99</v>
      </c>
      <c r="D17" s="297">
        <v>0</v>
      </c>
      <c r="E17" s="297">
        <v>0</v>
      </c>
      <c r="F17" s="194">
        <f t="shared" si="5"/>
        <v>0</v>
      </c>
      <c r="G17" s="7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7">
        <f t="shared" ref="O17:O18" si="18">M17/K17</f>
        <v>0</v>
      </c>
      <c r="P17" s="198">
        <v>145652.82069082581</v>
      </c>
      <c r="Q17" s="204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/>
      <c r="B18" s="383"/>
      <c r="C18" s="196" t="s">
        <v>111</v>
      </c>
      <c r="D18" s="297">
        <v>3</v>
      </c>
      <c r="E18" s="297">
        <v>0</v>
      </c>
      <c r="F18" s="194">
        <f t="shared" si="5"/>
        <v>3</v>
      </c>
      <c r="G18" s="78">
        <v>1</v>
      </c>
      <c r="H18" s="233">
        <v>0</v>
      </c>
      <c r="I18" s="233">
        <v>88</v>
      </c>
      <c r="J18" s="233">
        <v>129</v>
      </c>
      <c r="K18" s="68">
        <f t="shared" si="0"/>
        <v>217</v>
      </c>
      <c r="L18" s="233">
        <v>213</v>
      </c>
      <c r="M18" s="233">
        <v>0</v>
      </c>
      <c r="N18" s="233">
        <v>4</v>
      </c>
      <c r="O18" s="197">
        <f t="shared" si="18"/>
        <v>0</v>
      </c>
      <c r="P18" s="303">
        <v>172943.23267577705</v>
      </c>
      <c r="Q18" s="204">
        <f t="shared" si="19"/>
        <v>125.47469862947327</v>
      </c>
      <c r="R18" s="10" t="str">
        <f t="shared" si="2"/>
        <v>OK</v>
      </c>
      <c r="S18" s="10">
        <v>79</v>
      </c>
      <c r="T18" s="10">
        <v>0</v>
      </c>
      <c r="U18" s="10" t="str">
        <f t="shared" ref="U18:U22" si="20">IF(I18-S18&lt;0,"Not OK","Ok")</f>
        <v>Ok</v>
      </c>
      <c r="V18" s="10" t="str">
        <f t="shared" ref="V18:V22" si="21">IF(M18-T18&lt;0,"Not OK","Ok")</f>
        <v>Ok</v>
      </c>
      <c r="X18" s="10"/>
      <c r="AD18" s="24"/>
    </row>
    <row r="19" spans="1:30" ht="19" customHeight="1" thickBot="1" x14ac:dyDescent="0.55000000000000004">
      <c r="B19" s="383"/>
      <c r="C19" s="326" t="s">
        <v>127</v>
      </c>
      <c r="D19" s="297">
        <v>0</v>
      </c>
      <c r="E19" s="297">
        <v>0</v>
      </c>
      <c r="F19" s="345">
        <f t="shared" si="5"/>
        <v>0</v>
      </c>
      <c r="G19" s="78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5">
        <f t="shared" si="16"/>
        <v>0</v>
      </c>
      <c r="P19" s="206">
        <v>103046.48659030121</v>
      </c>
      <c r="Q19" s="207">
        <f t="shared" si="17"/>
        <v>3.8817432135298851</v>
      </c>
      <c r="R19" s="10" t="str">
        <f t="shared" si="2"/>
        <v>OK</v>
      </c>
      <c r="S19" s="10">
        <v>4</v>
      </c>
      <c r="T19" s="10">
        <v>0</v>
      </c>
      <c r="U19" s="10" t="str">
        <f t="shared" si="20"/>
        <v>Ok</v>
      </c>
      <c r="V19" s="10" t="str">
        <f t="shared" si="21"/>
        <v>Ok</v>
      </c>
      <c r="X19" s="10"/>
      <c r="AD19" s="24"/>
    </row>
    <row r="20" spans="1:30" ht="19" customHeight="1" thickBot="1" x14ac:dyDescent="0.55000000000000004">
      <c r="B20" s="388" t="s">
        <v>33</v>
      </c>
      <c r="C20" s="90" t="s">
        <v>69</v>
      </c>
      <c r="D20" s="297">
        <v>2</v>
      </c>
      <c r="E20" s="297">
        <v>0</v>
      </c>
      <c r="F20" s="344">
        <f t="shared" si="5"/>
        <v>2</v>
      </c>
      <c r="G20" s="78">
        <v>4</v>
      </c>
      <c r="H20" s="327">
        <v>0</v>
      </c>
      <c r="I20" s="327">
        <v>826</v>
      </c>
      <c r="J20" s="327">
        <v>328</v>
      </c>
      <c r="K20" s="327">
        <f t="shared" si="0"/>
        <v>1154</v>
      </c>
      <c r="L20" s="327">
        <v>1151</v>
      </c>
      <c r="M20" s="327">
        <v>1</v>
      </c>
      <c r="N20" s="327">
        <v>2</v>
      </c>
      <c r="O20" s="329">
        <f t="shared" ref="O20:O45" si="22">M20/K20</f>
        <v>8.6655112651646442E-4</v>
      </c>
      <c r="P20" s="333">
        <v>516704.9271270897</v>
      </c>
      <c r="Q20" s="334">
        <f t="shared" si="17"/>
        <v>223.33829994931713</v>
      </c>
      <c r="R20" s="10" t="str">
        <f t="shared" si="2"/>
        <v>OK</v>
      </c>
      <c r="S20" s="10">
        <v>818</v>
      </c>
      <c r="T20" s="10">
        <v>1</v>
      </c>
      <c r="U20" s="10" t="str">
        <f t="shared" si="20"/>
        <v>Ok</v>
      </c>
      <c r="V20" s="10" t="str">
        <f t="shared" si="21"/>
        <v>Ok</v>
      </c>
      <c r="AD20" s="24"/>
    </row>
    <row r="21" spans="1:30" ht="19" customHeight="1" thickBot="1" x14ac:dyDescent="0.55000000000000004">
      <c r="A21"/>
      <c r="B21" s="389"/>
      <c r="C21" s="231" t="s">
        <v>122</v>
      </c>
      <c r="D21" s="297">
        <v>0</v>
      </c>
      <c r="E21" s="297">
        <v>0</v>
      </c>
      <c r="F21" s="194">
        <f t="shared" si="5"/>
        <v>0</v>
      </c>
      <c r="G21" s="7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7">
        <f t="shared" si="22"/>
        <v>0</v>
      </c>
      <c r="P21" s="198">
        <v>495778.75929512957</v>
      </c>
      <c r="Q21" s="204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20"/>
        <v>Ok</v>
      </c>
      <c r="V21" s="10" t="str">
        <f t="shared" si="21"/>
        <v>Ok</v>
      </c>
      <c r="AD21" s="24"/>
    </row>
    <row r="22" spans="1:30" ht="19" customHeight="1" thickBot="1" x14ac:dyDescent="0.55000000000000004">
      <c r="A22" s="378"/>
      <c r="B22" s="389"/>
      <c r="C22" s="92" t="s">
        <v>72</v>
      </c>
      <c r="D22" s="297">
        <v>7</v>
      </c>
      <c r="E22" s="297">
        <v>0</v>
      </c>
      <c r="F22" s="194">
        <f t="shared" si="5"/>
        <v>7</v>
      </c>
      <c r="G22" s="78">
        <v>2</v>
      </c>
      <c r="H22" s="68">
        <v>0</v>
      </c>
      <c r="I22" s="68">
        <v>304</v>
      </c>
      <c r="J22" s="68">
        <v>0</v>
      </c>
      <c r="K22" s="68">
        <f t="shared" si="0"/>
        <v>304</v>
      </c>
      <c r="L22" s="68">
        <v>293</v>
      </c>
      <c r="M22" s="68">
        <v>0</v>
      </c>
      <c r="N22" s="68">
        <v>11</v>
      </c>
      <c r="O22" s="197">
        <f t="shared" si="22"/>
        <v>0</v>
      </c>
      <c r="P22" s="198">
        <v>425021.8104728043</v>
      </c>
      <c r="Q22" s="204">
        <f t="shared" si="17"/>
        <v>71.525741152394801</v>
      </c>
      <c r="R22" s="10" t="str">
        <f t="shared" si="2"/>
        <v>OK</v>
      </c>
      <c r="S22" s="10">
        <v>290</v>
      </c>
      <c r="T22" s="10">
        <v>0</v>
      </c>
      <c r="U22" s="10" t="str">
        <f t="shared" si="20"/>
        <v>Ok</v>
      </c>
      <c r="V22" s="10" t="str">
        <f t="shared" si="21"/>
        <v>Ok</v>
      </c>
      <c r="AD22" s="24"/>
    </row>
    <row r="23" spans="1:30" ht="21" customHeight="1" thickBot="1" x14ac:dyDescent="0.55000000000000004">
      <c r="A23"/>
      <c r="B23" s="390"/>
      <c r="C23" s="227" t="s">
        <v>121</v>
      </c>
      <c r="D23" s="297">
        <v>0</v>
      </c>
      <c r="E23" s="297">
        <v>0</v>
      </c>
      <c r="F23" s="322">
        <f t="shared" si="5"/>
        <v>0</v>
      </c>
      <c r="G23" s="78">
        <v>0</v>
      </c>
      <c r="H23" s="233">
        <v>0</v>
      </c>
      <c r="I23" s="233">
        <v>336</v>
      </c>
      <c r="J23" s="233">
        <v>61</v>
      </c>
      <c r="K23" s="233">
        <f t="shared" si="0"/>
        <v>397</v>
      </c>
      <c r="L23" s="233">
        <v>397</v>
      </c>
      <c r="M23" s="233">
        <v>0</v>
      </c>
      <c r="N23" s="233">
        <v>0</v>
      </c>
      <c r="O23" s="298">
        <f t="shared" si="22"/>
        <v>0</v>
      </c>
      <c r="P23" s="303">
        <v>261887.52247528784</v>
      </c>
      <c r="Q23" s="304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1:30" ht="19" customHeight="1" thickBot="1" x14ac:dyDescent="0.55000000000000004">
      <c r="B24" s="382" t="s">
        <v>39</v>
      </c>
      <c r="C24" s="335" t="s">
        <v>125</v>
      </c>
      <c r="D24" s="297">
        <v>0</v>
      </c>
      <c r="E24" s="297">
        <v>0</v>
      </c>
      <c r="F24" s="297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1">
        <f t="shared" ref="O24:O30" si="23">M24/K24</f>
        <v>1.6025641025641025E-3</v>
      </c>
      <c r="P24" s="202">
        <v>342007.76203903509</v>
      </c>
      <c r="Q24" s="203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B25" s="380"/>
      <c r="C25" s="335" t="s">
        <v>128</v>
      </c>
      <c r="D25" s="297">
        <v>0</v>
      </c>
      <c r="E25" s="297">
        <v>0</v>
      </c>
      <c r="F25" s="194">
        <f t="shared" si="5"/>
        <v>0</v>
      </c>
      <c r="G25" s="7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7">
        <f t="shared" si="23"/>
        <v>0</v>
      </c>
      <c r="P25" s="198">
        <v>371741.61071145313</v>
      </c>
      <c r="Q25" s="204">
        <f t="shared" ref="Q25" si="24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B26" s="380"/>
      <c r="C26" s="335" t="s">
        <v>108</v>
      </c>
      <c r="D26" s="297">
        <v>0</v>
      </c>
      <c r="E26" s="297">
        <v>0</v>
      </c>
      <c r="F26" s="194">
        <f t="shared" si="5"/>
        <v>0</v>
      </c>
      <c r="G26" s="7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7">
        <f t="shared" si="23"/>
        <v>0</v>
      </c>
      <c r="P26" s="198">
        <v>215852.42876214883</v>
      </c>
      <c r="Q26" s="204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B27" s="380"/>
      <c r="C27" s="196" t="s">
        <v>91</v>
      </c>
      <c r="D27" s="297">
        <v>0</v>
      </c>
      <c r="E27" s="297">
        <v>0</v>
      </c>
      <c r="F27" s="194">
        <f t="shared" si="5"/>
        <v>0</v>
      </c>
      <c r="G27" s="7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7">
        <f t="shared" si="23"/>
        <v>0</v>
      </c>
      <c r="P27" s="198">
        <v>195729.21838740172</v>
      </c>
      <c r="Q27" s="204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B28" s="380"/>
      <c r="C28" s="196" t="s">
        <v>95</v>
      </c>
      <c r="D28" s="297">
        <v>2</v>
      </c>
      <c r="E28" s="297">
        <v>1</v>
      </c>
      <c r="F28" s="194">
        <f t="shared" si="5"/>
        <v>3</v>
      </c>
      <c r="G28" s="78">
        <v>1</v>
      </c>
      <c r="H28" s="68">
        <v>0</v>
      </c>
      <c r="I28" s="68">
        <v>345</v>
      </c>
      <c r="J28" s="68">
        <v>108</v>
      </c>
      <c r="K28" s="68">
        <f t="shared" si="0"/>
        <v>453</v>
      </c>
      <c r="L28" s="68">
        <v>450</v>
      </c>
      <c r="M28" s="68">
        <v>0</v>
      </c>
      <c r="N28" s="68">
        <v>3</v>
      </c>
      <c r="O28" s="197">
        <f t="shared" ref="O28:O29" si="25">M28/K28</f>
        <v>0</v>
      </c>
      <c r="P28" s="198">
        <v>301237.28610864433</v>
      </c>
      <c r="Q28" s="204">
        <f t="shared" ref="Q28:Q29" si="26">(K28/P28)*100000</f>
        <v>150.3797905803138</v>
      </c>
      <c r="R28" s="10" t="str">
        <f t="shared" si="2"/>
        <v>OK</v>
      </c>
      <c r="S28" s="10">
        <v>343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1:30" ht="19" customHeight="1" thickBot="1" x14ac:dyDescent="0.55000000000000004">
      <c r="B29" s="383"/>
      <c r="C29" s="273" t="s">
        <v>100</v>
      </c>
      <c r="D29" s="297">
        <v>3</v>
      </c>
      <c r="E29" s="297">
        <v>0</v>
      </c>
      <c r="F29" s="194">
        <f t="shared" si="5"/>
        <v>3</v>
      </c>
      <c r="G29" s="78">
        <v>1</v>
      </c>
      <c r="H29" s="68">
        <v>0</v>
      </c>
      <c r="I29" s="68">
        <v>125</v>
      </c>
      <c r="J29" s="68">
        <v>23</v>
      </c>
      <c r="K29" s="68">
        <f t="shared" si="0"/>
        <v>148</v>
      </c>
      <c r="L29" s="68">
        <v>136</v>
      </c>
      <c r="M29" s="68">
        <v>0</v>
      </c>
      <c r="N29" s="68">
        <v>12</v>
      </c>
      <c r="O29" s="197">
        <f t="shared" si="25"/>
        <v>0</v>
      </c>
      <c r="P29" s="198">
        <v>106705.0824880022</v>
      </c>
      <c r="Q29" s="204">
        <f t="shared" si="26"/>
        <v>138.70004741024491</v>
      </c>
      <c r="R29" s="10" t="str">
        <f t="shared" si="2"/>
        <v>OK</v>
      </c>
      <c r="S29" s="10">
        <v>122</v>
      </c>
      <c r="T29" s="10">
        <v>0</v>
      </c>
      <c r="U29" s="10" t="str">
        <f t="shared" ref="U29:U35" si="27">IF(I29-S29&lt;0,"Not OK","Ok")</f>
        <v>Ok</v>
      </c>
      <c r="V29" s="10" t="str">
        <f t="shared" ref="V29:V35" si="28">IF(M29-T29&lt;0,"Not OK","Ok")</f>
        <v>Ok</v>
      </c>
      <c r="X29" s="10"/>
      <c r="AD29" s="24"/>
    </row>
    <row r="30" spans="1:30" ht="19" customHeight="1" thickBot="1" x14ac:dyDescent="0.55000000000000004">
      <c r="A30" s="378"/>
      <c r="B30" s="383"/>
      <c r="C30" s="273" t="s">
        <v>114</v>
      </c>
      <c r="D30" s="297">
        <v>0</v>
      </c>
      <c r="E30" s="297">
        <v>1</v>
      </c>
      <c r="F30" s="345">
        <f t="shared" si="5"/>
        <v>1</v>
      </c>
      <c r="G30" s="78">
        <v>1</v>
      </c>
      <c r="H30" s="94">
        <v>0</v>
      </c>
      <c r="I30" s="94">
        <v>82</v>
      </c>
      <c r="J30" s="94">
        <v>50</v>
      </c>
      <c r="K30" s="94">
        <f t="shared" si="0"/>
        <v>132</v>
      </c>
      <c r="L30" s="94">
        <v>131</v>
      </c>
      <c r="M30" s="94">
        <v>0</v>
      </c>
      <c r="N30" s="94">
        <v>1</v>
      </c>
      <c r="O30" s="195">
        <f t="shared" si="23"/>
        <v>0</v>
      </c>
      <c r="P30" s="206">
        <v>260046.32509759156</v>
      </c>
      <c r="Q30" s="207">
        <f t="shared" si="17"/>
        <v>50.760186651536934</v>
      </c>
      <c r="R30" s="10" t="str">
        <f t="shared" si="2"/>
        <v>OK</v>
      </c>
      <c r="S30" s="10">
        <v>81</v>
      </c>
      <c r="T30" s="10">
        <v>0</v>
      </c>
      <c r="U30" s="10" t="str">
        <f t="shared" si="27"/>
        <v>Ok</v>
      </c>
      <c r="V30" s="10" t="str">
        <f t="shared" si="28"/>
        <v>Ok</v>
      </c>
      <c r="X30" s="10"/>
      <c r="AD30" s="24"/>
    </row>
    <row r="31" spans="1:30" ht="19" customHeight="1" thickBot="1" x14ac:dyDescent="0.55000000000000004">
      <c r="B31" s="379" t="s">
        <v>53</v>
      </c>
      <c r="C31" s="170" t="s">
        <v>66</v>
      </c>
      <c r="D31" s="297">
        <v>12</v>
      </c>
      <c r="E31" s="297">
        <v>0</v>
      </c>
      <c r="F31" s="344">
        <f t="shared" si="5"/>
        <v>12</v>
      </c>
      <c r="G31" s="78">
        <v>4</v>
      </c>
      <c r="H31" s="327">
        <v>0</v>
      </c>
      <c r="I31" s="327">
        <v>2463</v>
      </c>
      <c r="J31" s="327">
        <v>147</v>
      </c>
      <c r="K31" s="327">
        <f t="shared" si="0"/>
        <v>2610</v>
      </c>
      <c r="L31" s="327">
        <v>2594</v>
      </c>
      <c r="M31" s="327">
        <v>3</v>
      </c>
      <c r="N31" s="327">
        <v>13</v>
      </c>
      <c r="O31" s="329">
        <f t="shared" si="22"/>
        <v>1.1494252873563218E-3</v>
      </c>
      <c r="P31" s="333">
        <v>1020952.7356870017</v>
      </c>
      <c r="Q31" s="334">
        <f t="shared" si="17"/>
        <v>255.64356789187937</v>
      </c>
      <c r="R31" s="10" t="str">
        <f t="shared" si="2"/>
        <v>OK</v>
      </c>
      <c r="S31" s="10">
        <v>2451</v>
      </c>
      <c r="T31" s="10">
        <v>3</v>
      </c>
      <c r="U31" s="10" t="str">
        <f t="shared" si="27"/>
        <v>Ok</v>
      </c>
      <c r="V31" s="10" t="str">
        <f t="shared" si="28"/>
        <v>Ok</v>
      </c>
      <c r="X31" s="10"/>
      <c r="Y31" s="24">
        <v>1598</v>
      </c>
      <c r="Z31" s="24">
        <f t="shared" si="13"/>
        <v>2610</v>
      </c>
      <c r="AA31" s="24">
        <f t="shared" ref="AA31" si="29">Z31-Y31</f>
        <v>1012</v>
      </c>
      <c r="AB31" s="24" t="str">
        <f t="shared" ref="AB31:AB51" si="30">IF(AA31&lt;&gt;F31,"Not OK","Ok")</f>
        <v>Not OK</v>
      </c>
      <c r="AD31" s="24"/>
    </row>
    <row r="32" spans="1:30" ht="19" customHeight="1" thickBot="1" x14ac:dyDescent="0.55000000000000004">
      <c r="B32" s="380"/>
      <c r="C32" s="196" t="s">
        <v>73</v>
      </c>
      <c r="D32" s="297">
        <v>6</v>
      </c>
      <c r="E32" s="297">
        <v>0</v>
      </c>
      <c r="F32" s="194">
        <f t="shared" si="5"/>
        <v>6</v>
      </c>
      <c r="G32" s="78">
        <v>2</v>
      </c>
      <c r="H32" s="68">
        <v>0</v>
      </c>
      <c r="I32" s="69">
        <v>499</v>
      </c>
      <c r="J32" s="69">
        <v>0</v>
      </c>
      <c r="K32" s="68">
        <f t="shared" si="0"/>
        <v>499</v>
      </c>
      <c r="L32" s="69">
        <v>491</v>
      </c>
      <c r="M32" s="69">
        <v>0</v>
      </c>
      <c r="N32" s="68">
        <v>8</v>
      </c>
      <c r="O32" s="197">
        <f t="shared" si="22"/>
        <v>0</v>
      </c>
      <c r="P32" s="200">
        <v>469537.67557841213</v>
      </c>
      <c r="Q32" s="205">
        <f t="shared" si="17"/>
        <v>106.27475194302438</v>
      </c>
      <c r="R32" s="10" t="str">
        <f t="shared" si="2"/>
        <v>OK</v>
      </c>
      <c r="S32" s="10">
        <v>493</v>
      </c>
      <c r="T32" s="10">
        <v>0</v>
      </c>
      <c r="U32" s="10" t="str">
        <f t="shared" si="27"/>
        <v>Ok</v>
      </c>
      <c r="V32" s="10" t="str">
        <f t="shared" si="28"/>
        <v>Ok</v>
      </c>
      <c r="X32" s="10"/>
      <c r="AD32" s="24"/>
    </row>
    <row r="33" spans="1:30" ht="19" customHeight="1" thickBot="1" x14ac:dyDescent="0.55000000000000004">
      <c r="B33" s="380"/>
      <c r="C33" s="231" t="s">
        <v>107</v>
      </c>
      <c r="D33" s="297">
        <v>0</v>
      </c>
      <c r="E33" s="297">
        <v>0</v>
      </c>
      <c r="F33" s="194">
        <f t="shared" si="5"/>
        <v>0</v>
      </c>
      <c r="G33" s="7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7">
        <f t="shared" si="22"/>
        <v>0</v>
      </c>
      <c r="P33" s="200">
        <v>265250.258077587</v>
      </c>
      <c r="Q33" s="205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7"/>
        <v>Ok</v>
      </c>
      <c r="V33" s="10" t="str">
        <f t="shared" si="28"/>
        <v>Ok</v>
      </c>
      <c r="X33" s="10"/>
      <c r="AD33" s="24"/>
    </row>
    <row r="34" spans="1:30" ht="19" customHeight="1" thickBot="1" x14ac:dyDescent="0.55000000000000004">
      <c r="B34" s="380"/>
      <c r="C34" s="196" t="s">
        <v>74</v>
      </c>
      <c r="D34" s="297">
        <v>0</v>
      </c>
      <c r="E34" s="297">
        <v>0</v>
      </c>
      <c r="F34" s="194">
        <f t="shared" si="5"/>
        <v>0</v>
      </c>
      <c r="G34" s="78">
        <v>0</v>
      </c>
      <c r="H34" s="68">
        <v>0</v>
      </c>
      <c r="I34" s="69">
        <v>340</v>
      </c>
      <c r="J34" s="69">
        <v>70</v>
      </c>
      <c r="K34" s="68">
        <f t="shared" si="0"/>
        <v>410</v>
      </c>
      <c r="L34" s="69">
        <v>401</v>
      </c>
      <c r="M34" s="69">
        <v>9</v>
      </c>
      <c r="N34" s="68">
        <v>0</v>
      </c>
      <c r="O34" s="197">
        <f t="shared" si="22"/>
        <v>2.1951219512195121E-2</v>
      </c>
      <c r="P34" s="200">
        <v>248010.56044110621</v>
      </c>
      <c r="Q34" s="205">
        <f t="shared" si="17"/>
        <v>165.31554110872653</v>
      </c>
      <c r="R34" s="10" t="str">
        <f t="shared" si="2"/>
        <v>OK</v>
      </c>
      <c r="S34" s="10">
        <v>340</v>
      </c>
      <c r="T34" s="10">
        <v>9</v>
      </c>
      <c r="U34" s="10" t="str">
        <f t="shared" si="27"/>
        <v>Ok</v>
      </c>
      <c r="V34" s="10" t="str">
        <f t="shared" si="28"/>
        <v>Ok</v>
      </c>
      <c r="X34" s="10"/>
      <c r="AD34" s="24"/>
    </row>
    <row r="35" spans="1:30" ht="19" customHeight="1" thickBot="1" x14ac:dyDescent="0.55000000000000004">
      <c r="B35" s="380"/>
      <c r="C35" s="196" t="s">
        <v>92</v>
      </c>
      <c r="D35" s="297">
        <v>3</v>
      </c>
      <c r="E35" s="297">
        <v>0</v>
      </c>
      <c r="F35" s="194">
        <f t="shared" si="5"/>
        <v>3</v>
      </c>
      <c r="G35" s="78">
        <v>0</v>
      </c>
      <c r="H35" s="68">
        <v>0</v>
      </c>
      <c r="I35" s="69">
        <v>217</v>
      </c>
      <c r="J35" s="69">
        <v>0</v>
      </c>
      <c r="K35" s="68">
        <f t="shared" si="0"/>
        <v>217</v>
      </c>
      <c r="L35" s="69">
        <v>214</v>
      </c>
      <c r="M35" s="69">
        <v>0</v>
      </c>
      <c r="N35" s="68">
        <v>3</v>
      </c>
      <c r="O35" s="197">
        <f t="shared" si="22"/>
        <v>0</v>
      </c>
      <c r="P35" s="200">
        <v>174025.86075197981</v>
      </c>
      <c r="Q35" s="205">
        <f t="shared" si="17"/>
        <v>124.69411101449258</v>
      </c>
      <c r="R35" s="10" t="str">
        <f t="shared" si="2"/>
        <v>OK</v>
      </c>
      <c r="S35" s="10">
        <v>214</v>
      </c>
      <c r="T35" s="10">
        <v>0</v>
      </c>
      <c r="U35" s="10" t="str">
        <f t="shared" si="27"/>
        <v>Ok</v>
      </c>
      <c r="V35" s="10" t="str">
        <f t="shared" si="28"/>
        <v>Ok</v>
      </c>
      <c r="X35" s="10"/>
      <c r="AD35" s="24"/>
    </row>
    <row r="36" spans="1:30" ht="19" customHeight="1" thickBot="1" x14ac:dyDescent="0.55000000000000004">
      <c r="A36"/>
      <c r="B36" s="383"/>
      <c r="C36" s="273" t="s">
        <v>102</v>
      </c>
      <c r="D36" s="297">
        <v>6</v>
      </c>
      <c r="E36" s="297">
        <v>0</v>
      </c>
      <c r="F36" s="194">
        <f t="shared" si="5"/>
        <v>6</v>
      </c>
      <c r="G36" s="78">
        <v>9</v>
      </c>
      <c r="H36" s="233">
        <v>0</v>
      </c>
      <c r="I36" s="323">
        <v>317</v>
      </c>
      <c r="J36" s="323">
        <v>0</v>
      </c>
      <c r="K36" s="68">
        <f t="shared" si="0"/>
        <v>317</v>
      </c>
      <c r="L36" s="323">
        <v>313</v>
      </c>
      <c r="M36" s="323">
        <v>0</v>
      </c>
      <c r="N36" s="233">
        <v>4</v>
      </c>
      <c r="O36" s="197">
        <f t="shared" ref="O36" si="31">M36/K36</f>
        <v>0</v>
      </c>
      <c r="P36" s="200">
        <v>276882.53196513921</v>
      </c>
      <c r="Q36" s="205">
        <f t="shared" ref="Q36" si="32">(K36/P36)*100000</f>
        <v>114.48898482332277</v>
      </c>
      <c r="R36" s="10" t="str">
        <f t="shared" si="2"/>
        <v>OK</v>
      </c>
      <c r="S36" s="10">
        <v>311</v>
      </c>
      <c r="T36" s="10">
        <v>0</v>
      </c>
      <c r="U36" s="10" t="str">
        <f t="shared" ref="U36:U51" si="33">IF(I36-S36&lt;0,"Not OK","Ok")</f>
        <v>Ok</v>
      </c>
      <c r="V36" s="10" t="str">
        <f t="shared" ref="V36:V51" si="34">IF(M36-T36&lt;0,"Not OK","Ok")</f>
        <v>Ok</v>
      </c>
      <c r="X36" s="10"/>
      <c r="AD36" s="24"/>
    </row>
    <row r="37" spans="1:30" ht="19" customHeight="1" thickBot="1" x14ac:dyDescent="0.55000000000000004">
      <c r="A37" s="378"/>
      <c r="B37" s="381"/>
      <c r="C37" s="112" t="s">
        <v>126</v>
      </c>
      <c r="D37" s="297">
        <v>7</v>
      </c>
      <c r="E37" s="297">
        <v>0</v>
      </c>
      <c r="F37" s="322">
        <f t="shared" si="5"/>
        <v>7</v>
      </c>
      <c r="G37" s="78">
        <v>8</v>
      </c>
      <c r="H37" s="233">
        <v>0</v>
      </c>
      <c r="I37" s="323">
        <v>135</v>
      </c>
      <c r="J37" s="323">
        <v>0</v>
      </c>
      <c r="K37" s="233">
        <f t="shared" si="0"/>
        <v>135</v>
      </c>
      <c r="L37" s="323">
        <v>127</v>
      </c>
      <c r="M37" s="323">
        <v>0</v>
      </c>
      <c r="N37" s="233">
        <v>8</v>
      </c>
      <c r="O37" s="298">
        <f t="shared" si="22"/>
        <v>0</v>
      </c>
      <c r="P37" s="324">
        <v>485271.79810543905</v>
      </c>
      <c r="Q37" s="325">
        <f t="shared" si="17"/>
        <v>27.819461284800944</v>
      </c>
      <c r="R37" s="10" t="str">
        <f t="shared" si="2"/>
        <v>OK</v>
      </c>
      <c r="S37" s="10">
        <v>128</v>
      </c>
      <c r="T37" s="10">
        <v>0</v>
      </c>
      <c r="U37" s="10" t="str">
        <f t="shared" si="33"/>
        <v>Ok</v>
      </c>
      <c r="V37" s="10" t="str">
        <f t="shared" si="34"/>
        <v>Ok</v>
      </c>
      <c r="X37" s="10"/>
      <c r="AD37" s="24"/>
    </row>
    <row r="38" spans="1:30" ht="19" customHeight="1" thickBot="1" x14ac:dyDescent="0.55000000000000004">
      <c r="B38" s="382" t="s">
        <v>23</v>
      </c>
      <c r="C38" s="87" t="s">
        <v>76</v>
      </c>
      <c r="D38" s="297">
        <v>0</v>
      </c>
      <c r="E38" s="297">
        <v>0</v>
      </c>
      <c r="F38" s="297">
        <f t="shared" si="5"/>
        <v>0</v>
      </c>
      <c r="G38" s="78">
        <v>0</v>
      </c>
      <c r="H38" s="78">
        <v>0</v>
      </c>
      <c r="I38" s="213">
        <v>369</v>
      </c>
      <c r="J38" s="213">
        <v>238</v>
      </c>
      <c r="K38" s="78">
        <f t="shared" si="0"/>
        <v>607</v>
      </c>
      <c r="L38" s="213">
        <v>606</v>
      </c>
      <c r="M38" s="213">
        <v>1</v>
      </c>
      <c r="N38" s="78">
        <v>0</v>
      </c>
      <c r="O38" s="201">
        <f t="shared" si="22"/>
        <v>1.6474464579901153E-3</v>
      </c>
      <c r="P38" s="214">
        <v>116330.83416912338</v>
      </c>
      <c r="Q38" s="215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33"/>
        <v>Ok</v>
      </c>
      <c r="V38" s="10" t="str">
        <f t="shared" si="34"/>
        <v>Ok</v>
      </c>
      <c r="X38" s="10"/>
      <c r="AD38" s="24"/>
    </row>
    <row r="39" spans="1:30" ht="19" customHeight="1" thickBot="1" x14ac:dyDescent="0.55000000000000004">
      <c r="B39" s="380"/>
      <c r="C39" s="196" t="s">
        <v>85</v>
      </c>
      <c r="D39" s="297">
        <v>1</v>
      </c>
      <c r="E39" s="297">
        <v>0</v>
      </c>
      <c r="F39" s="194">
        <f t="shared" si="5"/>
        <v>1</v>
      </c>
      <c r="G39" s="78">
        <v>3</v>
      </c>
      <c r="H39" s="68">
        <v>0</v>
      </c>
      <c r="I39" s="69">
        <v>378</v>
      </c>
      <c r="J39" s="69">
        <v>68</v>
      </c>
      <c r="K39" s="68">
        <f t="shared" si="0"/>
        <v>446</v>
      </c>
      <c r="L39" s="69">
        <v>443</v>
      </c>
      <c r="M39" s="69">
        <v>1</v>
      </c>
      <c r="N39" s="68">
        <v>2</v>
      </c>
      <c r="O39" s="197">
        <f t="shared" si="22"/>
        <v>2.242152466367713E-3</v>
      </c>
      <c r="P39" s="200">
        <v>195456.27773091197</v>
      </c>
      <c r="Q39" s="205">
        <f t="shared" si="17"/>
        <v>228.18402416013257</v>
      </c>
      <c r="R39" s="10" t="str">
        <f t="shared" si="2"/>
        <v>OK</v>
      </c>
      <c r="S39" s="10">
        <v>377</v>
      </c>
      <c r="T39" s="10">
        <v>1</v>
      </c>
      <c r="U39" s="10" t="str">
        <f t="shared" si="33"/>
        <v>Ok</v>
      </c>
      <c r="V39" s="10" t="str">
        <f t="shared" si="34"/>
        <v>Ok</v>
      </c>
      <c r="X39" s="10"/>
      <c r="AD39" s="24"/>
    </row>
    <row r="40" spans="1:30" ht="19" customHeight="1" thickBot="1" x14ac:dyDescent="0.55000000000000004">
      <c r="B40" s="380"/>
      <c r="C40" s="196" t="s">
        <v>101</v>
      </c>
      <c r="D40" s="297">
        <v>0</v>
      </c>
      <c r="E40" s="297">
        <v>0</v>
      </c>
      <c r="F40" s="194">
        <f t="shared" si="5"/>
        <v>0</v>
      </c>
      <c r="G40" s="78">
        <v>0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7">
        <f t="shared" si="22"/>
        <v>0</v>
      </c>
      <c r="P40" s="200">
        <v>72013.155784048577</v>
      </c>
      <c r="Q40" s="205">
        <f t="shared" si="17"/>
        <v>127.75443458676845</v>
      </c>
      <c r="R40" s="10" t="str">
        <f t="shared" si="2"/>
        <v>OK</v>
      </c>
      <c r="S40" s="10">
        <v>76</v>
      </c>
      <c r="T40" s="10">
        <v>0</v>
      </c>
      <c r="U40" s="10" t="str">
        <f t="shared" si="33"/>
        <v>Ok</v>
      </c>
      <c r="V40" s="10" t="str">
        <f t="shared" si="34"/>
        <v>Ok</v>
      </c>
      <c r="X40" s="10"/>
      <c r="AD40" s="24"/>
    </row>
    <row r="41" spans="1:30" ht="19" customHeight="1" thickBot="1" x14ac:dyDescent="0.55000000000000004">
      <c r="B41" s="380"/>
      <c r="C41" s="196" t="s">
        <v>105</v>
      </c>
      <c r="D41" s="297">
        <v>0</v>
      </c>
      <c r="E41" s="297">
        <v>0</v>
      </c>
      <c r="F41" s="194">
        <f t="shared" si="5"/>
        <v>0</v>
      </c>
      <c r="G41" s="7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7">
        <f t="shared" si="22"/>
        <v>0</v>
      </c>
      <c r="P41" s="200">
        <v>46610.125789435391</v>
      </c>
      <c r="Q41" s="205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33"/>
        <v>Ok</v>
      </c>
      <c r="V41" s="10" t="str">
        <f t="shared" si="34"/>
        <v>Ok</v>
      </c>
      <c r="X41" s="10"/>
      <c r="AD41" s="24"/>
    </row>
    <row r="42" spans="1:30" ht="19" customHeight="1" thickBot="1" x14ac:dyDescent="0.55000000000000004">
      <c r="A42"/>
      <c r="B42" s="380"/>
      <c r="C42" s="196" t="s">
        <v>110</v>
      </c>
      <c r="D42" s="297">
        <v>0</v>
      </c>
      <c r="E42" s="297">
        <v>0</v>
      </c>
      <c r="F42" s="194">
        <f t="shared" si="5"/>
        <v>0</v>
      </c>
      <c r="G42" s="7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7">
        <f t="shared" si="22"/>
        <v>0</v>
      </c>
      <c r="P42" s="200">
        <v>101576.05359503486</v>
      </c>
      <c r="Q42" s="205">
        <f t="shared" si="17"/>
        <v>60.053524271769646</v>
      </c>
      <c r="R42" s="10" t="str">
        <f t="shared" si="2"/>
        <v>OK</v>
      </c>
      <c r="S42" s="10">
        <v>38</v>
      </c>
      <c r="T42" s="10">
        <v>0</v>
      </c>
      <c r="U42" s="10" t="str">
        <f t="shared" si="33"/>
        <v>Ok</v>
      </c>
      <c r="V42" s="10" t="str">
        <f t="shared" si="34"/>
        <v>Ok</v>
      </c>
      <c r="X42" s="10"/>
      <c r="AD42" s="24"/>
    </row>
    <row r="43" spans="1:30" ht="19" customHeight="1" thickBot="1" x14ac:dyDescent="0.55000000000000004">
      <c r="A43"/>
      <c r="B43" s="383"/>
      <c r="C43" s="273" t="s">
        <v>120</v>
      </c>
      <c r="D43" s="297">
        <v>3</v>
      </c>
      <c r="E43" s="297">
        <v>3</v>
      </c>
      <c r="F43" s="194">
        <f t="shared" si="5"/>
        <v>6</v>
      </c>
      <c r="G43" s="78">
        <v>5</v>
      </c>
      <c r="H43" s="68">
        <v>0</v>
      </c>
      <c r="I43" s="69">
        <v>33</v>
      </c>
      <c r="J43" s="69">
        <v>90</v>
      </c>
      <c r="K43" s="68">
        <f t="shared" si="0"/>
        <v>123</v>
      </c>
      <c r="L43" s="69">
        <v>121</v>
      </c>
      <c r="M43" s="69">
        <v>1</v>
      </c>
      <c r="N43" s="68">
        <v>1</v>
      </c>
      <c r="O43" s="197">
        <f t="shared" si="22"/>
        <v>8.130081300813009E-3</v>
      </c>
      <c r="P43" s="200">
        <v>344446.59661328059</v>
      </c>
      <c r="Q43" s="205">
        <f t="shared" ref="Q43:Q44" si="35">(K43/P43)*100000</f>
        <v>35.709454298396047</v>
      </c>
      <c r="R43" s="10" t="str">
        <f t="shared" si="2"/>
        <v>OK</v>
      </c>
      <c r="S43" s="10">
        <v>30</v>
      </c>
      <c r="T43" s="10">
        <v>1</v>
      </c>
      <c r="U43" s="10" t="str">
        <f t="shared" si="33"/>
        <v>Ok</v>
      </c>
      <c r="V43" s="10" t="str">
        <f t="shared" si="34"/>
        <v>Ok</v>
      </c>
      <c r="X43" s="10"/>
      <c r="AD43" s="24"/>
    </row>
    <row r="44" spans="1:30" ht="19" customHeight="1" thickBot="1" x14ac:dyDescent="0.55000000000000004">
      <c r="A44"/>
      <c r="B44" s="383"/>
      <c r="C44" s="273" t="s">
        <v>133</v>
      </c>
      <c r="D44" s="297">
        <v>4</v>
      </c>
      <c r="E44" s="297">
        <v>0</v>
      </c>
      <c r="F44" s="322">
        <f t="shared" si="5"/>
        <v>4</v>
      </c>
      <c r="G44" s="78">
        <v>5</v>
      </c>
      <c r="H44" s="233">
        <v>0</v>
      </c>
      <c r="I44" s="323">
        <v>47</v>
      </c>
      <c r="J44" s="323">
        <v>45</v>
      </c>
      <c r="K44" s="233">
        <f t="shared" si="0"/>
        <v>92</v>
      </c>
      <c r="L44" s="323">
        <v>88</v>
      </c>
      <c r="M44" s="323">
        <v>0</v>
      </c>
      <c r="N44" s="233">
        <v>4</v>
      </c>
      <c r="O44" s="298">
        <f t="shared" si="22"/>
        <v>0</v>
      </c>
      <c r="P44" s="324">
        <v>243722</v>
      </c>
      <c r="Q44" s="205">
        <f t="shared" si="35"/>
        <v>37.747925915592354</v>
      </c>
      <c r="R44" s="10" t="str">
        <f t="shared" si="2"/>
        <v>OK</v>
      </c>
      <c r="S44" s="10">
        <v>43</v>
      </c>
      <c r="T44" s="10">
        <v>0</v>
      </c>
      <c r="U44" s="10" t="str">
        <f t="shared" ref="U44:U46" si="36">IF(I44-S44&lt;0,"Not OK","Ok")</f>
        <v>Ok</v>
      </c>
      <c r="V44" s="10" t="str">
        <f t="shared" ref="V44:V46" si="37">IF(M44-T44&lt;0,"Not OK","Ok")</f>
        <v>Ok</v>
      </c>
      <c r="X44" s="10"/>
      <c r="AD44" s="24"/>
    </row>
    <row r="45" spans="1:30" ht="19" customHeight="1" thickBot="1" x14ac:dyDescent="0.55000000000000004">
      <c r="A45" s="378"/>
      <c r="B45" s="383"/>
      <c r="C45" s="305" t="s">
        <v>94</v>
      </c>
      <c r="D45" s="297">
        <v>0</v>
      </c>
      <c r="E45" s="297">
        <v>0</v>
      </c>
      <c r="F45" s="345">
        <f t="shared" si="5"/>
        <v>0</v>
      </c>
      <c r="G45" s="78">
        <v>0</v>
      </c>
      <c r="H45" s="94">
        <v>0</v>
      </c>
      <c r="I45" s="216">
        <v>1</v>
      </c>
      <c r="J45" s="216">
        <v>5</v>
      </c>
      <c r="K45" s="94">
        <f t="shared" si="0"/>
        <v>6</v>
      </c>
      <c r="L45" s="216">
        <v>6</v>
      </c>
      <c r="M45" s="216">
        <v>0</v>
      </c>
      <c r="N45" s="94">
        <v>0</v>
      </c>
      <c r="O45" s="195">
        <f t="shared" si="22"/>
        <v>0</v>
      </c>
      <c r="P45" s="217">
        <v>217763.58413614001</v>
      </c>
      <c r="Q45" s="218">
        <f t="shared" si="17"/>
        <v>2.7552816159789875</v>
      </c>
      <c r="R45" s="10" t="str">
        <f t="shared" si="2"/>
        <v>OK</v>
      </c>
      <c r="S45" s="10">
        <v>1</v>
      </c>
      <c r="T45" s="10">
        <v>0</v>
      </c>
      <c r="U45" s="10" t="str">
        <f t="shared" si="36"/>
        <v>Ok</v>
      </c>
      <c r="V45" s="10" t="str">
        <f t="shared" si="37"/>
        <v>Ok</v>
      </c>
      <c r="X45" s="10"/>
      <c r="AD45" s="24"/>
    </row>
    <row r="46" spans="1:30" ht="19" customHeight="1" thickBot="1" x14ac:dyDescent="0.55000000000000004">
      <c r="B46" s="379" t="s">
        <v>29</v>
      </c>
      <c r="C46" s="170" t="s">
        <v>97</v>
      </c>
      <c r="D46" s="297">
        <v>3</v>
      </c>
      <c r="E46" s="297">
        <v>0</v>
      </c>
      <c r="F46" s="344">
        <f t="shared" si="5"/>
        <v>3</v>
      </c>
      <c r="G46" s="78">
        <v>0</v>
      </c>
      <c r="H46" s="327">
        <v>0</v>
      </c>
      <c r="I46" s="328">
        <v>137</v>
      </c>
      <c r="J46" s="328">
        <v>37</v>
      </c>
      <c r="K46" s="327">
        <f t="shared" si="0"/>
        <v>174</v>
      </c>
      <c r="L46" s="328">
        <v>166</v>
      </c>
      <c r="M46" s="328">
        <v>3</v>
      </c>
      <c r="N46" s="327">
        <v>5</v>
      </c>
      <c r="O46" s="329">
        <f t="shared" ref="O46:O50" si="38">M46/K46</f>
        <v>1.7241379310344827E-2</v>
      </c>
      <c r="P46" s="330">
        <v>116603.80734837931</v>
      </c>
      <c r="Q46" s="331">
        <f t="shared" si="17"/>
        <v>149.22325776219043</v>
      </c>
      <c r="R46" s="10" t="str">
        <f t="shared" si="2"/>
        <v>OK</v>
      </c>
      <c r="S46" s="10">
        <v>134</v>
      </c>
      <c r="T46" s="10">
        <v>3</v>
      </c>
      <c r="U46" s="10" t="str">
        <f t="shared" si="36"/>
        <v>Ok</v>
      </c>
      <c r="V46" s="10" t="str">
        <f t="shared" si="37"/>
        <v>Ok</v>
      </c>
      <c r="X46" s="10"/>
      <c r="AD46" s="24"/>
    </row>
    <row r="47" spans="1:30" ht="19" customHeight="1" thickBot="1" x14ac:dyDescent="0.55000000000000004">
      <c r="B47" s="380"/>
      <c r="C47" s="199" t="s">
        <v>124</v>
      </c>
      <c r="D47" s="297">
        <v>0</v>
      </c>
      <c r="E47" s="297">
        <v>0</v>
      </c>
      <c r="F47" s="194">
        <f t="shared" si="5"/>
        <v>0</v>
      </c>
      <c r="G47" s="78">
        <v>0</v>
      </c>
      <c r="H47" s="68">
        <v>0</v>
      </c>
      <c r="I47" s="69">
        <v>1</v>
      </c>
      <c r="J47" s="69">
        <v>0</v>
      </c>
      <c r="K47" s="68">
        <f t="shared" si="0"/>
        <v>1</v>
      </c>
      <c r="L47" s="69">
        <v>1</v>
      </c>
      <c r="M47" s="69">
        <v>0</v>
      </c>
      <c r="N47" s="68">
        <v>0</v>
      </c>
      <c r="O47" s="197">
        <f t="shared" si="38"/>
        <v>0</v>
      </c>
      <c r="P47" s="200">
        <v>138715.4519827622</v>
      </c>
      <c r="Q47" s="205">
        <f t="shared" ref="Q47:Q50" si="39">(K47/P47)*100000</f>
        <v>0.72090022106857088</v>
      </c>
      <c r="R47" s="10" t="str">
        <f t="shared" si="2"/>
        <v>OK</v>
      </c>
      <c r="S47" s="10">
        <v>1</v>
      </c>
      <c r="T47" s="10">
        <v>0</v>
      </c>
      <c r="U47" s="10" t="str">
        <f t="shared" si="33"/>
        <v>Ok</v>
      </c>
      <c r="V47" s="10" t="str">
        <f t="shared" si="34"/>
        <v>Ok</v>
      </c>
      <c r="X47" s="10"/>
      <c r="AD47" s="24"/>
    </row>
    <row r="48" spans="1:30" ht="19" customHeight="1" thickBot="1" x14ac:dyDescent="0.55000000000000004">
      <c r="A48"/>
      <c r="B48" s="380"/>
      <c r="C48" s="196" t="s">
        <v>106</v>
      </c>
      <c r="D48" s="297">
        <v>0</v>
      </c>
      <c r="E48" s="297">
        <v>0</v>
      </c>
      <c r="F48" s="194">
        <f t="shared" si="5"/>
        <v>0</v>
      </c>
      <c r="G48" s="78">
        <v>0</v>
      </c>
      <c r="H48" s="68">
        <v>0</v>
      </c>
      <c r="I48" s="69">
        <v>2</v>
      </c>
      <c r="J48" s="69">
        <v>0</v>
      </c>
      <c r="K48" s="68">
        <f t="shared" si="0"/>
        <v>2</v>
      </c>
      <c r="L48" s="69">
        <v>2</v>
      </c>
      <c r="M48" s="69">
        <v>0</v>
      </c>
      <c r="N48" s="68">
        <v>0</v>
      </c>
      <c r="O48" s="197">
        <f t="shared" si="38"/>
        <v>0</v>
      </c>
      <c r="P48" s="200">
        <v>64209.935716887107</v>
      </c>
      <c r="Q48" s="205">
        <f t="shared" si="39"/>
        <v>3.1147827476706276</v>
      </c>
      <c r="R48" s="10" t="str">
        <f t="shared" si="2"/>
        <v>OK</v>
      </c>
      <c r="S48" s="10">
        <v>2</v>
      </c>
      <c r="T48" s="10">
        <v>0</v>
      </c>
      <c r="U48" s="10" t="str">
        <f t="shared" si="33"/>
        <v>Ok</v>
      </c>
      <c r="V48" s="10" t="str">
        <f t="shared" si="34"/>
        <v>Ok</v>
      </c>
      <c r="X48" s="10"/>
      <c r="AD48" s="24"/>
    </row>
    <row r="49" spans="1:30" ht="19" customHeight="1" thickBot="1" x14ac:dyDescent="0.55000000000000004">
      <c r="A49" s="378"/>
      <c r="B49" s="381"/>
      <c r="C49" s="112" t="s">
        <v>98</v>
      </c>
      <c r="D49" s="297">
        <v>0</v>
      </c>
      <c r="E49" s="297">
        <v>0</v>
      </c>
      <c r="F49" s="345">
        <f t="shared" si="5"/>
        <v>0</v>
      </c>
      <c r="G49" s="78">
        <v>0</v>
      </c>
      <c r="H49" s="94">
        <v>0</v>
      </c>
      <c r="I49" s="216">
        <v>15</v>
      </c>
      <c r="J49" s="216">
        <v>28</v>
      </c>
      <c r="K49" s="94">
        <f t="shared" si="0"/>
        <v>43</v>
      </c>
      <c r="L49" s="216">
        <v>43</v>
      </c>
      <c r="M49" s="216">
        <v>0</v>
      </c>
      <c r="N49" s="94">
        <v>0</v>
      </c>
      <c r="O49" s="195">
        <f t="shared" si="38"/>
        <v>0</v>
      </c>
      <c r="P49" s="217">
        <v>518856.33563500224</v>
      </c>
      <c r="Q49" s="218">
        <f t="shared" si="39"/>
        <v>8.2874578272951904</v>
      </c>
      <c r="R49" s="10" t="str">
        <f t="shared" si="2"/>
        <v>OK</v>
      </c>
      <c r="S49" s="10">
        <v>15</v>
      </c>
      <c r="T49" s="10">
        <v>0</v>
      </c>
      <c r="U49" s="10" t="str">
        <f t="shared" si="33"/>
        <v>Ok</v>
      </c>
      <c r="V49" s="10" t="str">
        <f t="shared" si="34"/>
        <v>Ok</v>
      </c>
      <c r="X49" s="10"/>
      <c r="AD49" s="24"/>
    </row>
    <row r="50" spans="1:30" ht="19" customHeight="1" thickBot="1" x14ac:dyDescent="0.55000000000000004">
      <c r="A50" s="378"/>
      <c r="B50" s="346" t="s">
        <v>129</v>
      </c>
      <c r="C50" s="347" t="s">
        <v>131</v>
      </c>
      <c r="D50" s="297">
        <v>3</v>
      </c>
      <c r="E50" s="297">
        <v>0</v>
      </c>
      <c r="F50" s="348">
        <f>D50+E50</f>
        <v>3</v>
      </c>
      <c r="G50" s="78">
        <v>2</v>
      </c>
      <c r="H50" s="338">
        <v>0</v>
      </c>
      <c r="I50" s="349">
        <v>6</v>
      </c>
      <c r="J50" s="349">
        <v>4</v>
      </c>
      <c r="K50" s="338">
        <f t="shared" si="0"/>
        <v>10</v>
      </c>
      <c r="L50" s="349">
        <v>8</v>
      </c>
      <c r="M50" s="349">
        <v>0</v>
      </c>
      <c r="N50" s="338">
        <v>2</v>
      </c>
      <c r="O50" s="339">
        <f t="shared" si="38"/>
        <v>0</v>
      </c>
      <c r="P50" s="350">
        <v>74552.850563488886</v>
      </c>
      <c r="Q50" s="351">
        <f t="shared" si="39"/>
        <v>13.413303347112185</v>
      </c>
      <c r="R50" s="10" t="str">
        <f t="shared" si="2"/>
        <v>OK</v>
      </c>
      <c r="S50" s="10">
        <v>3</v>
      </c>
      <c r="T50" s="10">
        <v>0</v>
      </c>
      <c r="U50" s="10" t="str">
        <f t="shared" si="33"/>
        <v>Ok</v>
      </c>
      <c r="V50" s="10" t="str">
        <f t="shared" si="34"/>
        <v>Ok</v>
      </c>
      <c r="X50" s="10"/>
      <c r="AD50" s="24"/>
    </row>
    <row r="51" spans="1:30" ht="15.7" thickBot="1" x14ac:dyDescent="0.55000000000000004">
      <c r="B51" s="208"/>
      <c r="C51" s="209" t="s">
        <v>11</v>
      </c>
      <c r="D51" s="332">
        <f>SUM(D4:D50)</f>
        <v>65</v>
      </c>
      <c r="E51" s="332">
        <f t="shared" ref="E51:N51" si="40">SUM(E4:E50)</f>
        <v>5</v>
      </c>
      <c r="F51" s="332">
        <f t="shared" si="40"/>
        <v>70</v>
      </c>
      <c r="G51" s="332">
        <f t="shared" si="40"/>
        <v>50</v>
      </c>
      <c r="H51" s="332">
        <f t="shared" si="40"/>
        <v>0</v>
      </c>
      <c r="I51" s="332">
        <f t="shared" si="40"/>
        <v>9963</v>
      </c>
      <c r="J51" s="332">
        <f t="shared" si="40"/>
        <v>3254</v>
      </c>
      <c r="K51" s="332">
        <f t="shared" si="40"/>
        <v>13217</v>
      </c>
      <c r="L51" s="332">
        <f t="shared" si="40"/>
        <v>13100</v>
      </c>
      <c r="M51" s="332">
        <f t="shared" si="40"/>
        <v>28</v>
      </c>
      <c r="N51" s="332">
        <f t="shared" si="40"/>
        <v>89</v>
      </c>
      <c r="O51" s="210">
        <f>M51/K51</f>
        <v>2.118483770901112E-3</v>
      </c>
      <c r="P51" s="211">
        <v>33244414</v>
      </c>
      <c r="Q51" s="212">
        <f>(K51/P51)*100000</f>
        <v>39.757055125110639</v>
      </c>
      <c r="R51" s="10" t="str">
        <f t="shared" si="2"/>
        <v>OK</v>
      </c>
      <c r="S51" s="10">
        <v>9897</v>
      </c>
      <c r="T51" s="10">
        <v>28</v>
      </c>
      <c r="U51" s="10" t="str">
        <f t="shared" si="33"/>
        <v>Ok</v>
      </c>
      <c r="V51" s="10" t="str">
        <f t="shared" si="34"/>
        <v>Ok</v>
      </c>
      <c r="Y51" s="24">
        <f>SUM(Y8:Y31)</f>
        <v>1646</v>
      </c>
      <c r="Z51" s="24">
        <f>SUM(Z8:Z31)</f>
        <v>2824</v>
      </c>
      <c r="AA51" s="24">
        <f>SUM(AA8:AA31)</f>
        <v>1178</v>
      </c>
      <c r="AB51" s="24" t="str">
        <f t="shared" si="30"/>
        <v>Not OK</v>
      </c>
    </row>
    <row r="53" spans="1:30" ht="15.35" x14ac:dyDescent="0.5">
      <c r="B53" s="11"/>
      <c r="C53" s="167"/>
      <c r="G53" s="12"/>
      <c r="H53" s="13"/>
    </row>
    <row r="54" spans="1:30" ht="15.35" x14ac:dyDescent="0.5">
      <c r="F54" s="13"/>
      <c r="G54" s="12"/>
    </row>
    <row r="55" spans="1:30" ht="15.35" x14ac:dyDescent="0.5">
      <c r="G55" s="12"/>
    </row>
    <row r="56" spans="1:30" ht="15.35" x14ac:dyDescent="0.5">
      <c r="G56" s="12"/>
    </row>
    <row r="57" spans="1:30" ht="15.35" x14ac:dyDescent="0.5">
      <c r="G57" s="12"/>
    </row>
    <row r="58" spans="1:30" ht="15.35" x14ac:dyDescent="0.5">
      <c r="G58" s="12"/>
    </row>
    <row r="59" spans="1:30" ht="15.35" x14ac:dyDescent="0.5">
      <c r="G59" s="12"/>
    </row>
    <row r="60" spans="1:30" ht="15.35" x14ac:dyDescent="0.5">
      <c r="G60" s="12"/>
    </row>
    <row r="61" spans="1:30" ht="15.35" x14ac:dyDescent="0.5">
      <c r="G61" s="12"/>
    </row>
    <row r="62" spans="1:30" ht="15.35" x14ac:dyDescent="0.5">
      <c r="G62" s="12"/>
    </row>
    <row r="63" spans="1:30" ht="15.35" x14ac:dyDescent="0.5">
      <c r="G63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6:B49"/>
    <mergeCell ref="B38:B45"/>
    <mergeCell ref="B2:B3"/>
    <mergeCell ref="C2:C3"/>
    <mergeCell ref="D2:H2"/>
    <mergeCell ref="B20:B23"/>
    <mergeCell ref="B8:B19"/>
    <mergeCell ref="B4:B7"/>
    <mergeCell ref="B24:B30"/>
    <mergeCell ref="B31:B37"/>
  </mergeCells>
  <phoneticPr fontId="7" type="noConversion"/>
  <conditionalFormatting sqref="R4:R51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1 W8:W9 W10:X19 W20:W23 W24:X50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1 U52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tabSelected="1" zoomScaleNormal="100" workbookViewId="0">
      <pane xSplit="3" ySplit="2" topLeftCell="D32" activePane="bottomRight" state="frozen"/>
      <selection pane="topRight" activeCell="D1" sqref="D1"/>
      <selection pane="bottomLeft" activeCell="A6" sqref="A6"/>
      <selection pane="bottomRight" activeCell="F3" sqref="F3:F49"/>
    </sheetView>
  </sheetViews>
  <sheetFormatPr defaultRowHeight="14.35" x14ac:dyDescent="0.5"/>
  <cols>
    <col min="2" max="2" width="20.6445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55000000000000004">
      <c r="B2" s="21" t="s">
        <v>41</v>
      </c>
      <c r="C2" s="79" t="s">
        <v>30</v>
      </c>
      <c r="D2" s="171">
        <v>45355</v>
      </c>
      <c r="E2" s="171">
        <v>45356</v>
      </c>
      <c r="F2" s="171">
        <v>45357</v>
      </c>
      <c r="G2" s="171">
        <v>45358</v>
      </c>
      <c r="H2" s="171">
        <v>45359</v>
      </c>
      <c r="I2" s="171">
        <v>45360</v>
      </c>
      <c r="J2" s="171">
        <v>45361</v>
      </c>
      <c r="K2" s="171">
        <v>45355</v>
      </c>
      <c r="L2" s="171">
        <v>45356</v>
      </c>
      <c r="M2" s="171">
        <v>45357</v>
      </c>
      <c r="N2" s="171">
        <v>45358</v>
      </c>
      <c r="O2" s="171">
        <v>45359</v>
      </c>
      <c r="P2" s="171">
        <v>45360</v>
      </c>
      <c r="Q2" s="171">
        <v>45361</v>
      </c>
      <c r="R2" s="404"/>
      <c r="S2" s="395"/>
    </row>
    <row r="3" spans="2:19" ht="23.25" customHeight="1" thickBot="1" x14ac:dyDescent="0.55000000000000004">
      <c r="B3" s="407" t="s">
        <v>21</v>
      </c>
      <c r="C3" s="176" t="s">
        <v>87</v>
      </c>
      <c r="D3" s="172">
        <v>0</v>
      </c>
      <c r="E3" s="172">
        <v>1</v>
      </c>
      <c r="F3" s="172">
        <v>0</v>
      </c>
      <c r="G3" s="172">
        <v>0</v>
      </c>
      <c r="H3" s="172">
        <v>0</v>
      </c>
      <c r="I3" s="172">
        <v>0</v>
      </c>
      <c r="J3" s="172">
        <v>0</v>
      </c>
      <c r="K3" s="172">
        <v>0</v>
      </c>
      <c r="L3" s="173">
        <v>0</v>
      </c>
      <c r="M3" s="173">
        <v>0</v>
      </c>
      <c r="N3" s="173">
        <v>0</v>
      </c>
      <c r="O3" s="173">
        <v>0</v>
      </c>
      <c r="P3" s="173">
        <v>0</v>
      </c>
      <c r="Q3" s="174">
        <v>0</v>
      </c>
      <c r="R3" s="250">
        <f t="shared" ref="R3:R48" si="0">SUM(D3:J3)</f>
        <v>1</v>
      </c>
      <c r="S3" s="251">
        <f t="shared" ref="S3:S48" si="1">SUM(K3:Q3)</f>
        <v>0</v>
      </c>
    </row>
    <row r="4" spans="2:19" ht="23.25" customHeight="1" thickBot="1" x14ac:dyDescent="0.55000000000000004">
      <c r="B4" s="402"/>
      <c r="C4" s="342" t="s">
        <v>90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0</v>
      </c>
      <c r="J4" s="172">
        <v>0</v>
      </c>
      <c r="K4" s="252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53">
        <v>0</v>
      </c>
      <c r="R4" s="275">
        <f t="shared" si="0"/>
        <v>0</v>
      </c>
      <c r="S4" s="276">
        <f t="shared" si="1"/>
        <v>0</v>
      </c>
    </row>
    <row r="5" spans="2:19" ht="23.25" customHeight="1" thickBot="1" x14ac:dyDescent="0.55000000000000004">
      <c r="B5" s="402"/>
      <c r="C5" s="193" t="s">
        <v>113</v>
      </c>
      <c r="D5" s="172">
        <v>0</v>
      </c>
      <c r="E5" s="172">
        <v>4</v>
      </c>
      <c r="F5" s="172">
        <v>0</v>
      </c>
      <c r="G5" s="172">
        <v>0</v>
      </c>
      <c r="H5" s="172">
        <v>0</v>
      </c>
      <c r="I5" s="172">
        <v>0</v>
      </c>
      <c r="J5" s="172">
        <v>0</v>
      </c>
      <c r="K5" s="252">
        <v>0</v>
      </c>
      <c r="L5" s="243">
        <v>0</v>
      </c>
      <c r="M5" s="243">
        <v>0</v>
      </c>
      <c r="N5" s="243">
        <v>0</v>
      </c>
      <c r="O5" s="243">
        <v>0</v>
      </c>
      <c r="P5" s="243">
        <v>0</v>
      </c>
      <c r="Q5" s="253">
        <v>0</v>
      </c>
      <c r="R5" s="275">
        <f t="shared" ref="R5" si="2">SUM(D5:J5)</f>
        <v>4</v>
      </c>
      <c r="S5" s="276">
        <f t="shared" ref="S5" si="3">SUM(K5:Q5)</f>
        <v>0</v>
      </c>
    </row>
    <row r="6" spans="2:19" ht="23.25" customHeight="1" thickBot="1" x14ac:dyDescent="0.55000000000000004">
      <c r="B6" s="402"/>
      <c r="C6" s="254" t="s">
        <v>88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256">
        <v>0</v>
      </c>
      <c r="L6" s="255">
        <v>0</v>
      </c>
      <c r="M6" s="255">
        <v>0</v>
      </c>
      <c r="N6" s="255">
        <v>0</v>
      </c>
      <c r="O6" s="255">
        <v>0</v>
      </c>
      <c r="P6" s="255">
        <v>0</v>
      </c>
      <c r="Q6" s="257">
        <v>0</v>
      </c>
      <c r="R6" s="277">
        <f t="shared" si="0"/>
        <v>0</v>
      </c>
      <c r="S6" s="278">
        <f t="shared" si="1"/>
        <v>0</v>
      </c>
    </row>
    <row r="7" spans="2:19" ht="23.25" customHeight="1" thickTop="1" thickBot="1" x14ac:dyDescent="0.55000000000000004">
      <c r="B7" s="405" t="s">
        <v>22</v>
      </c>
      <c r="C7" s="309" t="s">
        <v>104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264">
        <v>0</v>
      </c>
      <c r="L7" s="265">
        <v>0</v>
      </c>
      <c r="M7" s="265">
        <v>0</v>
      </c>
      <c r="N7" s="265">
        <v>0</v>
      </c>
      <c r="O7" s="265">
        <v>0</v>
      </c>
      <c r="P7" s="265">
        <v>0</v>
      </c>
      <c r="Q7" s="265">
        <v>0</v>
      </c>
      <c r="R7" s="279">
        <f t="shared" si="0"/>
        <v>0</v>
      </c>
      <c r="S7" s="280">
        <f t="shared" si="1"/>
        <v>0</v>
      </c>
    </row>
    <row r="8" spans="2:19" ht="23.25" customHeight="1" thickBot="1" x14ac:dyDescent="0.55000000000000004">
      <c r="B8" s="402"/>
      <c r="C8" s="80" t="s">
        <v>112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244">
        <v>0</v>
      </c>
      <c r="L8" s="245">
        <v>0</v>
      </c>
      <c r="M8" s="245">
        <v>0</v>
      </c>
      <c r="N8" s="245">
        <v>0</v>
      </c>
      <c r="O8" s="245">
        <v>0</v>
      </c>
      <c r="P8" s="245">
        <v>0</v>
      </c>
      <c r="Q8" s="245">
        <v>0</v>
      </c>
      <c r="R8" s="275">
        <f t="shared" si="0"/>
        <v>0</v>
      </c>
      <c r="S8" s="276">
        <f t="shared" si="1"/>
        <v>0</v>
      </c>
    </row>
    <row r="9" spans="2:19" ht="23.25" customHeight="1" thickBot="1" x14ac:dyDescent="0.55000000000000004">
      <c r="B9" s="402"/>
      <c r="C9" s="310" t="s">
        <v>109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244">
        <v>0</v>
      </c>
      <c r="L9" s="245">
        <v>0</v>
      </c>
      <c r="M9" s="245">
        <v>0</v>
      </c>
      <c r="N9" s="245">
        <v>0</v>
      </c>
      <c r="O9" s="245">
        <v>0</v>
      </c>
      <c r="P9" s="245">
        <v>0</v>
      </c>
      <c r="Q9" s="245">
        <v>0</v>
      </c>
      <c r="R9" s="275">
        <f t="shared" si="0"/>
        <v>0</v>
      </c>
      <c r="S9" s="276">
        <f t="shared" si="1"/>
        <v>0</v>
      </c>
    </row>
    <row r="10" spans="2:19" ht="23.25" customHeight="1" thickBot="1" x14ac:dyDescent="0.55000000000000004">
      <c r="B10" s="402"/>
      <c r="C10" s="310" t="s">
        <v>93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244">
        <v>0</v>
      </c>
      <c r="L10" s="245">
        <v>0</v>
      </c>
      <c r="M10" s="245">
        <v>0</v>
      </c>
      <c r="N10" s="245">
        <v>0</v>
      </c>
      <c r="O10" s="245">
        <v>0</v>
      </c>
      <c r="P10" s="245">
        <v>0</v>
      </c>
      <c r="Q10" s="245">
        <v>0</v>
      </c>
      <c r="R10" s="275">
        <f t="shared" si="0"/>
        <v>0</v>
      </c>
      <c r="S10" s="276">
        <f t="shared" si="1"/>
        <v>0</v>
      </c>
    </row>
    <row r="11" spans="2:19" ht="23.25" customHeight="1" thickBot="1" x14ac:dyDescent="0.55000000000000004">
      <c r="B11" s="402"/>
      <c r="C11" s="310" t="s">
        <v>116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244">
        <v>0</v>
      </c>
      <c r="L11" s="245">
        <v>0</v>
      </c>
      <c r="M11" s="245">
        <v>0</v>
      </c>
      <c r="N11" s="245">
        <v>0</v>
      </c>
      <c r="O11" s="245">
        <v>0</v>
      </c>
      <c r="P11" s="245">
        <v>0</v>
      </c>
      <c r="Q11" s="245">
        <v>0</v>
      </c>
      <c r="R11" s="275">
        <f t="shared" si="0"/>
        <v>0</v>
      </c>
      <c r="S11" s="276">
        <f t="shared" si="1"/>
        <v>0</v>
      </c>
    </row>
    <row r="12" spans="2:19" ht="23.25" customHeight="1" thickBot="1" x14ac:dyDescent="0.55000000000000004">
      <c r="B12" s="402"/>
      <c r="C12" s="315" t="s">
        <v>119</v>
      </c>
      <c r="D12" s="172">
        <v>0</v>
      </c>
      <c r="E12" s="172">
        <v>1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244">
        <v>0</v>
      </c>
      <c r="L12" s="245">
        <v>0</v>
      </c>
      <c r="M12" s="245">
        <v>0</v>
      </c>
      <c r="N12" s="245">
        <v>0</v>
      </c>
      <c r="O12" s="245">
        <v>0</v>
      </c>
      <c r="P12" s="245">
        <v>0</v>
      </c>
      <c r="Q12" s="245">
        <v>0</v>
      </c>
      <c r="R12" s="275">
        <f t="shared" si="0"/>
        <v>1</v>
      </c>
      <c r="S12" s="276">
        <f t="shared" si="1"/>
        <v>0</v>
      </c>
    </row>
    <row r="13" spans="2:19" ht="23.25" customHeight="1" thickBot="1" x14ac:dyDescent="0.55000000000000004">
      <c r="B13" s="402"/>
      <c r="C13" s="315" t="s">
        <v>75</v>
      </c>
      <c r="D13" s="172">
        <v>0</v>
      </c>
      <c r="E13" s="172">
        <v>2</v>
      </c>
      <c r="F13" s="172">
        <v>0</v>
      </c>
      <c r="G13" s="172">
        <v>0</v>
      </c>
      <c r="H13" s="172">
        <v>0</v>
      </c>
      <c r="I13" s="172">
        <v>0</v>
      </c>
      <c r="J13" s="172">
        <v>0</v>
      </c>
      <c r="K13" s="244">
        <v>0</v>
      </c>
      <c r="L13" s="245">
        <v>0</v>
      </c>
      <c r="M13" s="245">
        <v>0</v>
      </c>
      <c r="N13" s="245">
        <v>0</v>
      </c>
      <c r="O13" s="245">
        <v>0</v>
      </c>
      <c r="P13" s="245">
        <v>0</v>
      </c>
      <c r="Q13" s="245">
        <v>0</v>
      </c>
      <c r="R13" s="275">
        <f t="shared" si="0"/>
        <v>2</v>
      </c>
      <c r="S13" s="276">
        <f t="shared" si="1"/>
        <v>0</v>
      </c>
    </row>
    <row r="14" spans="2:19" ht="23.25" customHeight="1" thickBot="1" x14ac:dyDescent="0.55000000000000004">
      <c r="B14" s="402"/>
      <c r="C14" s="310" t="s">
        <v>123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244">
        <v>0</v>
      </c>
      <c r="L14" s="245">
        <v>0</v>
      </c>
      <c r="M14" s="245">
        <v>0</v>
      </c>
      <c r="N14" s="245">
        <v>0</v>
      </c>
      <c r="O14" s="245">
        <v>0</v>
      </c>
      <c r="P14" s="245">
        <v>0</v>
      </c>
      <c r="Q14" s="245">
        <v>0</v>
      </c>
      <c r="R14" s="275">
        <f t="shared" si="0"/>
        <v>0</v>
      </c>
      <c r="S14" s="276">
        <f t="shared" si="1"/>
        <v>0</v>
      </c>
    </row>
    <row r="15" spans="2:19" ht="23.25" customHeight="1" thickBot="1" x14ac:dyDescent="0.55000000000000004">
      <c r="B15" s="402"/>
      <c r="C15" s="71" t="s">
        <v>77</v>
      </c>
      <c r="D15" s="172">
        <v>0</v>
      </c>
      <c r="E15" s="172">
        <v>0</v>
      </c>
      <c r="F15" s="172">
        <v>0</v>
      </c>
      <c r="G15" s="172">
        <v>0</v>
      </c>
      <c r="H15" s="172">
        <v>0</v>
      </c>
      <c r="I15" s="172">
        <v>0</v>
      </c>
      <c r="J15" s="172">
        <v>0</v>
      </c>
      <c r="K15" s="244">
        <v>0</v>
      </c>
      <c r="L15" s="245">
        <v>0</v>
      </c>
      <c r="M15" s="245">
        <v>0</v>
      </c>
      <c r="N15" s="245">
        <v>0</v>
      </c>
      <c r="O15" s="245">
        <v>0</v>
      </c>
      <c r="P15" s="245">
        <v>0</v>
      </c>
      <c r="Q15" s="245">
        <v>0</v>
      </c>
      <c r="R15" s="275">
        <f t="shared" si="0"/>
        <v>0</v>
      </c>
      <c r="S15" s="276">
        <f t="shared" si="1"/>
        <v>0</v>
      </c>
    </row>
    <row r="16" spans="2:19" ht="23.25" customHeight="1" thickBot="1" x14ac:dyDescent="0.55000000000000004">
      <c r="B16" s="402"/>
      <c r="C16" s="311" t="s">
        <v>99</v>
      </c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0</v>
      </c>
      <c r="J16" s="172">
        <v>0</v>
      </c>
      <c r="K16" s="258">
        <v>0</v>
      </c>
      <c r="L16" s="259">
        <v>0</v>
      </c>
      <c r="M16" s="259">
        <v>0</v>
      </c>
      <c r="N16" s="259">
        <v>0</v>
      </c>
      <c r="O16" s="259">
        <v>0</v>
      </c>
      <c r="P16" s="259">
        <v>0</v>
      </c>
      <c r="Q16" s="259">
        <v>0</v>
      </c>
      <c r="R16" s="275">
        <f t="shared" si="0"/>
        <v>0</v>
      </c>
      <c r="S16" s="276">
        <f t="shared" ref="S16" si="4">SUM(K16:Q16)</f>
        <v>0</v>
      </c>
    </row>
    <row r="17" spans="2:19" ht="23.25" customHeight="1" thickBot="1" x14ac:dyDescent="0.55000000000000004">
      <c r="B17" s="402"/>
      <c r="C17" s="80" t="s">
        <v>111</v>
      </c>
      <c r="D17" s="172">
        <v>1</v>
      </c>
      <c r="E17" s="172">
        <v>6</v>
      </c>
      <c r="F17" s="172">
        <v>3</v>
      </c>
      <c r="G17" s="172">
        <v>0</v>
      </c>
      <c r="H17" s="172">
        <v>0</v>
      </c>
      <c r="I17" s="172">
        <v>0</v>
      </c>
      <c r="J17" s="172">
        <v>0</v>
      </c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75">
        <f t="shared" ref="R17" si="5">SUM(D17:J17)</f>
        <v>10</v>
      </c>
      <c r="S17" s="276">
        <f t="shared" ref="S17" si="6">SUM(K17:Q17)</f>
        <v>0</v>
      </c>
    </row>
    <row r="18" spans="2:19" ht="23.25" customHeight="1" thickBot="1" x14ac:dyDescent="0.55000000000000004">
      <c r="B18" s="406"/>
      <c r="C18" s="301" t="s">
        <v>127</v>
      </c>
      <c r="D18" s="172">
        <v>0</v>
      </c>
      <c r="E18" s="172">
        <v>0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247">
        <v>0</v>
      </c>
      <c r="L18" s="248">
        <v>0</v>
      </c>
      <c r="M18" s="248">
        <v>0</v>
      </c>
      <c r="N18" s="248">
        <v>0</v>
      </c>
      <c r="O18" s="248">
        <v>0</v>
      </c>
      <c r="P18" s="248">
        <v>0</v>
      </c>
      <c r="Q18" s="248">
        <v>0</v>
      </c>
      <c r="R18" s="281">
        <f t="shared" si="0"/>
        <v>0</v>
      </c>
      <c r="S18" s="282">
        <f t="shared" si="1"/>
        <v>0</v>
      </c>
    </row>
    <row r="19" spans="2:19" ht="23.25" customHeight="1" thickTop="1" thickBot="1" x14ac:dyDescent="0.55000000000000004">
      <c r="B19" s="402" t="s">
        <v>33</v>
      </c>
      <c r="C19" s="111" t="s">
        <v>69</v>
      </c>
      <c r="D19" s="172">
        <v>4</v>
      </c>
      <c r="E19" s="172">
        <v>6</v>
      </c>
      <c r="F19" s="172">
        <v>2</v>
      </c>
      <c r="G19" s="172">
        <v>0</v>
      </c>
      <c r="H19" s="172">
        <v>0</v>
      </c>
      <c r="I19" s="172">
        <v>0</v>
      </c>
      <c r="J19" s="172">
        <v>0</v>
      </c>
      <c r="K19" s="261">
        <v>0</v>
      </c>
      <c r="L19" s="262">
        <v>0</v>
      </c>
      <c r="M19" s="262">
        <v>0</v>
      </c>
      <c r="N19" s="262">
        <v>0</v>
      </c>
      <c r="O19" s="262">
        <v>0</v>
      </c>
      <c r="P19" s="262">
        <v>0</v>
      </c>
      <c r="Q19" s="262">
        <v>0</v>
      </c>
      <c r="R19" s="250">
        <f t="shared" si="0"/>
        <v>12</v>
      </c>
      <c r="S19" s="251">
        <f t="shared" si="1"/>
        <v>0</v>
      </c>
    </row>
    <row r="20" spans="2:19" ht="23.25" customHeight="1" thickBot="1" x14ac:dyDescent="0.55000000000000004">
      <c r="B20" s="402"/>
      <c r="C20" s="311" t="s">
        <v>122</v>
      </c>
      <c r="D20" s="172">
        <v>0</v>
      </c>
      <c r="E20" s="172">
        <v>0</v>
      </c>
      <c r="F20" s="172">
        <v>0</v>
      </c>
      <c r="G20" s="172">
        <v>0</v>
      </c>
      <c r="H20" s="172">
        <v>0</v>
      </c>
      <c r="I20" s="172">
        <v>0</v>
      </c>
      <c r="J20" s="172">
        <v>0</v>
      </c>
      <c r="K20" s="244">
        <v>0</v>
      </c>
      <c r="L20" s="245">
        <v>0</v>
      </c>
      <c r="M20" s="245">
        <v>0</v>
      </c>
      <c r="N20" s="245">
        <v>0</v>
      </c>
      <c r="O20" s="245">
        <v>0</v>
      </c>
      <c r="P20" s="245">
        <v>0</v>
      </c>
      <c r="Q20" s="245">
        <v>0</v>
      </c>
      <c r="R20" s="275">
        <f t="shared" si="0"/>
        <v>0</v>
      </c>
      <c r="S20" s="276">
        <f t="shared" si="1"/>
        <v>0</v>
      </c>
    </row>
    <row r="21" spans="2:19" ht="23.25" customHeight="1" thickBot="1" x14ac:dyDescent="0.55000000000000004">
      <c r="B21" s="402"/>
      <c r="C21" s="81" t="s">
        <v>72</v>
      </c>
      <c r="D21" s="172">
        <v>4</v>
      </c>
      <c r="E21" s="172">
        <v>7</v>
      </c>
      <c r="F21" s="172">
        <v>7</v>
      </c>
      <c r="G21" s="172">
        <v>0</v>
      </c>
      <c r="H21" s="172">
        <v>0</v>
      </c>
      <c r="I21" s="172">
        <v>0</v>
      </c>
      <c r="J21" s="172">
        <v>0</v>
      </c>
      <c r="K21" s="244">
        <v>0</v>
      </c>
      <c r="L21" s="245">
        <v>0</v>
      </c>
      <c r="M21" s="245">
        <v>0</v>
      </c>
      <c r="N21" s="245">
        <v>0</v>
      </c>
      <c r="O21" s="245">
        <v>0</v>
      </c>
      <c r="P21" s="245">
        <v>0</v>
      </c>
      <c r="Q21" s="245">
        <v>0</v>
      </c>
      <c r="R21" s="275">
        <f t="shared" si="0"/>
        <v>18</v>
      </c>
      <c r="S21" s="276">
        <f t="shared" si="1"/>
        <v>0</v>
      </c>
    </row>
    <row r="22" spans="2:19" ht="23.25" customHeight="1" thickBot="1" x14ac:dyDescent="0.55000000000000004">
      <c r="B22" s="402"/>
      <c r="C22" s="312" t="s">
        <v>121</v>
      </c>
      <c r="D22" s="172">
        <v>0</v>
      </c>
      <c r="E22" s="172">
        <v>0</v>
      </c>
      <c r="F22" s="172">
        <v>0</v>
      </c>
      <c r="G22" s="172">
        <v>0</v>
      </c>
      <c r="H22" s="172">
        <v>0</v>
      </c>
      <c r="I22" s="172">
        <v>0</v>
      </c>
      <c r="J22" s="172">
        <v>0</v>
      </c>
      <c r="K22" s="258">
        <v>0</v>
      </c>
      <c r="L22" s="259">
        <v>0</v>
      </c>
      <c r="M22" s="259">
        <v>0</v>
      </c>
      <c r="N22" s="259">
        <v>0</v>
      </c>
      <c r="O22" s="259">
        <v>0</v>
      </c>
      <c r="P22" s="259">
        <v>0</v>
      </c>
      <c r="Q22" s="259">
        <v>0</v>
      </c>
      <c r="R22" s="277">
        <f t="shared" si="0"/>
        <v>0</v>
      </c>
      <c r="S22" s="278">
        <f t="shared" si="1"/>
        <v>0</v>
      </c>
    </row>
    <row r="23" spans="2:19" ht="23.25" customHeight="1" thickTop="1" thickBot="1" x14ac:dyDescent="0.55000000000000004">
      <c r="B23" s="408" t="s">
        <v>39</v>
      </c>
      <c r="C23" s="309" t="s">
        <v>125</v>
      </c>
      <c r="D23" s="172">
        <v>0</v>
      </c>
      <c r="E23" s="172">
        <v>0</v>
      </c>
      <c r="F23" s="172">
        <v>0</v>
      </c>
      <c r="G23" s="172">
        <v>0</v>
      </c>
      <c r="H23" s="172">
        <v>0</v>
      </c>
      <c r="I23" s="172">
        <v>0</v>
      </c>
      <c r="J23" s="172">
        <v>0</v>
      </c>
      <c r="K23" s="264">
        <v>0</v>
      </c>
      <c r="L23" s="225">
        <v>0</v>
      </c>
      <c r="M23" s="225">
        <v>0</v>
      </c>
      <c r="N23" s="225">
        <v>0</v>
      </c>
      <c r="O23" s="225">
        <v>0</v>
      </c>
      <c r="P23" s="225">
        <v>0</v>
      </c>
      <c r="Q23" s="236">
        <v>0</v>
      </c>
      <c r="R23" s="279">
        <f t="shared" si="0"/>
        <v>0</v>
      </c>
      <c r="S23" s="280">
        <f t="shared" si="1"/>
        <v>0</v>
      </c>
    </row>
    <row r="24" spans="2:19" ht="23.25" customHeight="1" thickBot="1" x14ac:dyDescent="0.55000000000000004">
      <c r="B24" s="409"/>
      <c r="C24" s="313" t="s">
        <v>128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0</v>
      </c>
      <c r="K24" s="244">
        <v>0</v>
      </c>
      <c r="L24" s="194">
        <v>0</v>
      </c>
      <c r="M24" s="194">
        <v>0</v>
      </c>
      <c r="N24" s="194">
        <v>0</v>
      </c>
      <c r="O24" s="194">
        <v>0</v>
      </c>
      <c r="P24" s="194">
        <v>0</v>
      </c>
      <c r="Q24" s="237">
        <v>0</v>
      </c>
      <c r="R24" s="275">
        <f t="shared" si="0"/>
        <v>0</v>
      </c>
      <c r="S24" s="276">
        <f t="shared" si="1"/>
        <v>0</v>
      </c>
    </row>
    <row r="25" spans="2:19" ht="23.25" customHeight="1" thickBot="1" x14ac:dyDescent="0.55000000000000004">
      <c r="B25" s="409"/>
      <c r="C25" s="313" t="s">
        <v>108</v>
      </c>
      <c r="D25" s="172">
        <v>0</v>
      </c>
      <c r="E25" s="172">
        <v>0</v>
      </c>
      <c r="F25" s="172">
        <v>0</v>
      </c>
      <c r="G25" s="172">
        <v>0</v>
      </c>
      <c r="H25" s="172">
        <v>0</v>
      </c>
      <c r="I25" s="172">
        <v>0</v>
      </c>
      <c r="J25" s="172">
        <v>0</v>
      </c>
      <c r="K25" s="24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237">
        <v>0</v>
      </c>
      <c r="R25" s="275">
        <f t="shared" si="0"/>
        <v>0</v>
      </c>
      <c r="S25" s="276">
        <f t="shared" si="1"/>
        <v>0</v>
      </c>
    </row>
    <row r="26" spans="2:19" ht="23.25" customHeight="1" thickBot="1" x14ac:dyDescent="0.55000000000000004">
      <c r="B26" s="409"/>
      <c r="C26" s="230" t="s">
        <v>91</v>
      </c>
      <c r="D26" s="172">
        <v>0</v>
      </c>
      <c r="E26" s="172">
        <v>0</v>
      </c>
      <c r="F26" s="172">
        <v>0</v>
      </c>
      <c r="G26" s="172">
        <v>0</v>
      </c>
      <c r="H26" s="172">
        <v>0</v>
      </c>
      <c r="I26" s="172">
        <v>0</v>
      </c>
      <c r="J26" s="172">
        <v>0</v>
      </c>
      <c r="K26" s="244">
        <v>0</v>
      </c>
      <c r="L26" s="194">
        <v>0</v>
      </c>
      <c r="M26" s="194">
        <v>0</v>
      </c>
      <c r="N26" s="194">
        <v>0</v>
      </c>
      <c r="O26" s="194">
        <v>0</v>
      </c>
      <c r="P26" s="194">
        <v>0</v>
      </c>
      <c r="Q26" s="237">
        <v>0</v>
      </c>
      <c r="R26" s="275">
        <f t="shared" si="0"/>
        <v>0</v>
      </c>
      <c r="S26" s="276">
        <f t="shared" si="1"/>
        <v>0</v>
      </c>
    </row>
    <row r="27" spans="2:19" ht="23.25" customHeight="1" thickBot="1" x14ac:dyDescent="0.55000000000000004">
      <c r="B27" s="409"/>
      <c r="C27" s="230" t="s">
        <v>95</v>
      </c>
      <c r="D27" s="172">
        <v>10</v>
      </c>
      <c r="E27" s="172">
        <v>3</v>
      </c>
      <c r="F27" s="172">
        <v>3</v>
      </c>
      <c r="G27" s="172">
        <v>0</v>
      </c>
      <c r="H27" s="172">
        <v>0</v>
      </c>
      <c r="I27" s="172">
        <v>0</v>
      </c>
      <c r="J27" s="172">
        <v>0</v>
      </c>
      <c r="K27" s="244">
        <v>0</v>
      </c>
      <c r="L27" s="194">
        <v>0</v>
      </c>
      <c r="M27" s="194">
        <v>0</v>
      </c>
      <c r="N27" s="194">
        <v>0</v>
      </c>
      <c r="O27" s="194">
        <v>0</v>
      </c>
      <c r="P27" s="194">
        <v>0</v>
      </c>
      <c r="Q27" s="237">
        <v>0</v>
      </c>
      <c r="R27" s="275">
        <f t="shared" si="0"/>
        <v>16</v>
      </c>
      <c r="S27" s="276">
        <f t="shared" si="1"/>
        <v>0</v>
      </c>
    </row>
    <row r="28" spans="2:19" ht="23.25" customHeight="1" thickBot="1" x14ac:dyDescent="0.55000000000000004">
      <c r="B28" s="409"/>
      <c r="C28" s="230" t="s">
        <v>100</v>
      </c>
      <c r="D28" s="172">
        <v>10</v>
      </c>
      <c r="E28" s="172">
        <v>3</v>
      </c>
      <c r="F28" s="172">
        <v>3</v>
      </c>
      <c r="G28" s="172">
        <v>0</v>
      </c>
      <c r="H28" s="172">
        <v>0</v>
      </c>
      <c r="I28" s="172">
        <v>0</v>
      </c>
      <c r="J28" s="172">
        <v>0</v>
      </c>
      <c r="K28" s="258">
        <v>0</v>
      </c>
      <c r="L28" s="322">
        <v>0</v>
      </c>
      <c r="M28" s="322">
        <v>0</v>
      </c>
      <c r="N28" s="322">
        <v>0</v>
      </c>
      <c r="O28" s="322">
        <v>0</v>
      </c>
      <c r="P28" s="322">
        <v>0</v>
      </c>
      <c r="Q28" s="336">
        <v>0</v>
      </c>
      <c r="R28" s="275">
        <f t="shared" ref="R28" si="7">SUM(D28:J28)</f>
        <v>16</v>
      </c>
      <c r="S28" s="276">
        <f t="shared" ref="S28" si="8">SUM(K28:Q28)</f>
        <v>0</v>
      </c>
    </row>
    <row r="29" spans="2:19" ht="23.25" customHeight="1" thickBot="1" x14ac:dyDescent="0.55000000000000004">
      <c r="B29" s="409"/>
      <c r="C29" s="302" t="s">
        <v>114</v>
      </c>
      <c r="D29" s="172">
        <v>3</v>
      </c>
      <c r="E29" s="172">
        <v>1</v>
      </c>
      <c r="F29" s="172">
        <v>1</v>
      </c>
      <c r="G29" s="172">
        <v>0</v>
      </c>
      <c r="H29" s="172">
        <v>0</v>
      </c>
      <c r="I29" s="172">
        <v>0</v>
      </c>
      <c r="J29" s="172">
        <v>0</v>
      </c>
      <c r="K29" s="247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38">
        <v>0</v>
      </c>
      <c r="R29" s="281">
        <f t="shared" si="0"/>
        <v>5</v>
      </c>
      <c r="S29" s="282">
        <f t="shared" si="1"/>
        <v>0</v>
      </c>
    </row>
    <row r="30" spans="2:19" ht="19" customHeight="1" thickTop="1" thickBot="1" x14ac:dyDescent="0.55000000000000004">
      <c r="B30" s="410" t="s">
        <v>53</v>
      </c>
      <c r="C30" s="299" t="s">
        <v>66</v>
      </c>
      <c r="D30" s="172">
        <v>9</v>
      </c>
      <c r="E30" s="172">
        <v>6</v>
      </c>
      <c r="F30" s="172">
        <v>12</v>
      </c>
      <c r="G30" s="172">
        <v>0</v>
      </c>
      <c r="H30" s="172">
        <v>0</v>
      </c>
      <c r="I30" s="172">
        <v>0</v>
      </c>
      <c r="J30" s="172">
        <v>0</v>
      </c>
      <c r="K30" s="261">
        <v>0</v>
      </c>
      <c r="L30" s="262">
        <v>0</v>
      </c>
      <c r="M30" s="262">
        <v>0</v>
      </c>
      <c r="N30" s="262">
        <v>0</v>
      </c>
      <c r="O30" s="262">
        <v>0</v>
      </c>
      <c r="P30" s="262">
        <v>0</v>
      </c>
      <c r="Q30" s="262">
        <v>0</v>
      </c>
      <c r="R30" s="250">
        <f t="shared" si="0"/>
        <v>27</v>
      </c>
      <c r="S30" s="251">
        <f t="shared" si="1"/>
        <v>0</v>
      </c>
    </row>
    <row r="31" spans="2:19" ht="19" customHeight="1" thickBot="1" x14ac:dyDescent="0.55000000000000004">
      <c r="B31" s="411"/>
      <c r="C31" s="82" t="s">
        <v>73</v>
      </c>
      <c r="D31" s="172">
        <v>4</v>
      </c>
      <c r="E31" s="172">
        <v>2</v>
      </c>
      <c r="F31" s="172">
        <v>6</v>
      </c>
      <c r="G31" s="172">
        <v>0</v>
      </c>
      <c r="H31" s="172">
        <v>0</v>
      </c>
      <c r="I31" s="172">
        <v>0</v>
      </c>
      <c r="J31" s="172">
        <v>0</v>
      </c>
      <c r="K31" s="244">
        <v>0</v>
      </c>
      <c r="L31" s="245">
        <v>0</v>
      </c>
      <c r="M31" s="245">
        <v>0</v>
      </c>
      <c r="N31" s="245">
        <v>0</v>
      </c>
      <c r="O31" s="245">
        <v>0</v>
      </c>
      <c r="P31" s="245">
        <v>0</v>
      </c>
      <c r="Q31" s="245">
        <v>0</v>
      </c>
      <c r="R31" s="275">
        <f t="shared" si="0"/>
        <v>12</v>
      </c>
      <c r="S31" s="276">
        <f t="shared" si="1"/>
        <v>0</v>
      </c>
    </row>
    <row r="32" spans="2:19" ht="19" customHeight="1" thickBot="1" x14ac:dyDescent="0.55000000000000004">
      <c r="B32" s="411"/>
      <c r="C32" s="314" t="s">
        <v>107</v>
      </c>
      <c r="D32" s="172">
        <v>0</v>
      </c>
      <c r="E32" s="172">
        <v>0</v>
      </c>
      <c r="F32" s="172">
        <v>0</v>
      </c>
      <c r="G32" s="172">
        <v>0</v>
      </c>
      <c r="H32" s="172">
        <v>0</v>
      </c>
      <c r="I32" s="172">
        <v>0</v>
      </c>
      <c r="J32" s="172">
        <v>0</v>
      </c>
      <c r="K32" s="244">
        <v>0</v>
      </c>
      <c r="L32" s="245">
        <v>0</v>
      </c>
      <c r="M32" s="245">
        <v>0</v>
      </c>
      <c r="N32" s="245">
        <v>0</v>
      </c>
      <c r="O32" s="245">
        <v>0</v>
      </c>
      <c r="P32" s="245">
        <v>0</v>
      </c>
      <c r="Q32" s="245">
        <v>0</v>
      </c>
      <c r="R32" s="275">
        <f t="shared" si="0"/>
        <v>0</v>
      </c>
      <c r="S32" s="276">
        <f t="shared" si="1"/>
        <v>0</v>
      </c>
    </row>
    <row r="33" spans="2:23" ht="19" customHeight="1" thickBot="1" x14ac:dyDescent="0.55000000000000004">
      <c r="B33" s="411"/>
      <c r="C33" s="82" t="s">
        <v>74</v>
      </c>
      <c r="D33" s="172">
        <v>0</v>
      </c>
      <c r="E33" s="172">
        <v>0</v>
      </c>
      <c r="F33" s="172">
        <v>0</v>
      </c>
      <c r="G33" s="172">
        <v>0</v>
      </c>
      <c r="H33" s="172">
        <v>0</v>
      </c>
      <c r="I33" s="172">
        <v>0</v>
      </c>
      <c r="J33" s="172">
        <v>0</v>
      </c>
      <c r="K33" s="244">
        <v>0</v>
      </c>
      <c r="L33" s="245">
        <v>0</v>
      </c>
      <c r="M33" s="245">
        <v>0</v>
      </c>
      <c r="N33" s="245">
        <v>0</v>
      </c>
      <c r="O33" s="245">
        <v>0</v>
      </c>
      <c r="P33" s="245">
        <v>0</v>
      </c>
      <c r="Q33" s="245">
        <v>0</v>
      </c>
      <c r="R33" s="275">
        <f t="shared" si="0"/>
        <v>0</v>
      </c>
      <c r="S33" s="276">
        <f t="shared" si="1"/>
        <v>0</v>
      </c>
      <c r="W33" s="13"/>
    </row>
    <row r="34" spans="2:23" ht="19" customHeight="1" thickBot="1" x14ac:dyDescent="0.55000000000000004">
      <c r="B34" s="411"/>
      <c r="C34" s="269" t="s">
        <v>92</v>
      </c>
      <c r="D34" s="172">
        <v>0</v>
      </c>
      <c r="E34" s="172">
        <v>0</v>
      </c>
      <c r="F34" s="172">
        <v>3</v>
      </c>
      <c r="G34" s="172">
        <v>0</v>
      </c>
      <c r="H34" s="172">
        <v>0</v>
      </c>
      <c r="I34" s="172">
        <v>0</v>
      </c>
      <c r="J34" s="172">
        <v>0</v>
      </c>
      <c r="K34" s="244">
        <v>0</v>
      </c>
      <c r="L34" s="245">
        <v>0</v>
      </c>
      <c r="M34" s="245">
        <v>0</v>
      </c>
      <c r="N34" s="245">
        <v>0</v>
      </c>
      <c r="O34" s="245">
        <v>0</v>
      </c>
      <c r="P34" s="245">
        <v>0</v>
      </c>
      <c r="Q34" s="245">
        <v>0</v>
      </c>
      <c r="R34" s="275">
        <f t="shared" si="0"/>
        <v>3</v>
      </c>
      <c r="S34" s="276">
        <f t="shared" si="1"/>
        <v>0</v>
      </c>
    </row>
    <row r="35" spans="2:23" ht="19" customHeight="1" thickBot="1" x14ac:dyDescent="0.55000000000000004">
      <c r="B35" s="411"/>
      <c r="C35" s="269" t="s">
        <v>102</v>
      </c>
      <c r="D35" s="172">
        <v>4</v>
      </c>
      <c r="E35" s="172">
        <v>5</v>
      </c>
      <c r="F35" s="172">
        <v>6</v>
      </c>
      <c r="G35" s="172">
        <v>0</v>
      </c>
      <c r="H35" s="172">
        <v>0</v>
      </c>
      <c r="I35" s="172">
        <v>0</v>
      </c>
      <c r="J35" s="172">
        <v>0</v>
      </c>
      <c r="K35" s="258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60">
        <v>0</v>
      </c>
      <c r="R35" s="275">
        <f t="shared" ref="R35" si="9">SUM(D35:J35)</f>
        <v>15</v>
      </c>
      <c r="S35" s="276">
        <f t="shared" ref="S35" si="10">SUM(K35:Q35)</f>
        <v>0</v>
      </c>
    </row>
    <row r="36" spans="2:23" ht="19" customHeight="1" thickBot="1" x14ac:dyDescent="0.55000000000000004">
      <c r="B36" s="412"/>
      <c r="C36" s="300" t="s">
        <v>126</v>
      </c>
      <c r="D36" s="172">
        <v>8</v>
      </c>
      <c r="E36" s="172">
        <v>11</v>
      </c>
      <c r="F36" s="172">
        <v>7</v>
      </c>
      <c r="G36" s="172">
        <v>0</v>
      </c>
      <c r="H36" s="172">
        <v>0</v>
      </c>
      <c r="I36" s="172">
        <v>0</v>
      </c>
      <c r="J36" s="172">
        <v>0</v>
      </c>
      <c r="K36" s="258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60">
        <v>0</v>
      </c>
      <c r="R36" s="277">
        <f t="shared" si="0"/>
        <v>26</v>
      </c>
      <c r="S36" s="278">
        <f t="shared" si="1"/>
        <v>0</v>
      </c>
      <c r="W36" s="13"/>
    </row>
    <row r="37" spans="2:23" ht="19" customHeight="1" thickTop="1" thickBot="1" x14ac:dyDescent="0.55000000000000004">
      <c r="B37" s="411" t="s">
        <v>23</v>
      </c>
      <c r="C37" s="267" t="s">
        <v>76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0</v>
      </c>
      <c r="J37" s="172">
        <v>0</v>
      </c>
      <c r="K37" s="264">
        <v>0</v>
      </c>
      <c r="L37" s="265">
        <v>0</v>
      </c>
      <c r="M37" s="265">
        <v>0</v>
      </c>
      <c r="N37" s="265">
        <v>0</v>
      </c>
      <c r="O37" s="265">
        <v>0</v>
      </c>
      <c r="P37" s="265">
        <v>0</v>
      </c>
      <c r="Q37" s="266">
        <v>0</v>
      </c>
      <c r="R37" s="279">
        <f t="shared" si="0"/>
        <v>0</v>
      </c>
      <c r="S37" s="280">
        <f t="shared" si="1"/>
        <v>0</v>
      </c>
    </row>
    <row r="38" spans="2:23" ht="19" customHeight="1" thickTop="1" thickBot="1" x14ac:dyDescent="0.55000000000000004">
      <c r="B38" s="411"/>
      <c r="C38" s="133" t="s">
        <v>85</v>
      </c>
      <c r="D38" s="172">
        <v>0</v>
      </c>
      <c r="E38" s="172">
        <v>5</v>
      </c>
      <c r="F38" s="172">
        <v>1</v>
      </c>
      <c r="G38" s="172">
        <v>0</v>
      </c>
      <c r="H38" s="172">
        <v>0</v>
      </c>
      <c r="I38" s="172">
        <v>0</v>
      </c>
      <c r="J38" s="172">
        <v>0</v>
      </c>
      <c r="K38" s="244">
        <v>0</v>
      </c>
      <c r="L38" s="245">
        <v>0</v>
      </c>
      <c r="M38" s="245">
        <v>0</v>
      </c>
      <c r="N38" s="245">
        <v>0</v>
      </c>
      <c r="O38" s="245">
        <v>0</v>
      </c>
      <c r="P38" s="265">
        <v>0</v>
      </c>
      <c r="Q38" s="246">
        <v>0</v>
      </c>
      <c r="R38" s="275">
        <f t="shared" si="0"/>
        <v>6</v>
      </c>
      <c r="S38" s="276">
        <f t="shared" si="1"/>
        <v>0</v>
      </c>
    </row>
    <row r="39" spans="2:23" ht="19" customHeight="1" thickBot="1" x14ac:dyDescent="0.55000000000000004">
      <c r="B39" s="411"/>
      <c r="C39" s="268" t="s">
        <v>101</v>
      </c>
      <c r="D39" s="172">
        <v>0</v>
      </c>
      <c r="E39" s="172">
        <v>0</v>
      </c>
      <c r="F39" s="172">
        <v>0</v>
      </c>
      <c r="G39" s="172">
        <v>0</v>
      </c>
      <c r="H39" s="172">
        <v>0</v>
      </c>
      <c r="I39" s="172">
        <v>0</v>
      </c>
      <c r="J39" s="172">
        <v>0</v>
      </c>
      <c r="K39" s="244">
        <v>0</v>
      </c>
      <c r="L39" s="245">
        <v>0</v>
      </c>
      <c r="M39" s="245">
        <v>0</v>
      </c>
      <c r="N39" s="245">
        <v>0</v>
      </c>
      <c r="O39" s="245">
        <v>0</v>
      </c>
      <c r="P39" s="245">
        <v>0</v>
      </c>
      <c r="Q39" s="246">
        <v>0</v>
      </c>
      <c r="R39" s="275">
        <f t="shared" si="0"/>
        <v>0</v>
      </c>
      <c r="S39" s="276">
        <f t="shared" si="1"/>
        <v>0</v>
      </c>
    </row>
    <row r="40" spans="2:23" ht="19" customHeight="1" thickBot="1" x14ac:dyDescent="0.55000000000000004">
      <c r="B40" s="411"/>
      <c r="C40" s="268" t="s">
        <v>105</v>
      </c>
      <c r="D40" s="172">
        <v>0</v>
      </c>
      <c r="E40" s="172">
        <v>0</v>
      </c>
      <c r="F40" s="172">
        <v>0</v>
      </c>
      <c r="G40" s="172">
        <v>0</v>
      </c>
      <c r="H40" s="172">
        <v>0</v>
      </c>
      <c r="I40" s="172">
        <v>0</v>
      </c>
      <c r="J40" s="172">
        <v>0</v>
      </c>
      <c r="K40" s="244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6">
        <v>0</v>
      </c>
      <c r="R40" s="275">
        <f t="shared" si="0"/>
        <v>0</v>
      </c>
      <c r="S40" s="276">
        <f t="shared" si="1"/>
        <v>0</v>
      </c>
    </row>
    <row r="41" spans="2:23" ht="19" customHeight="1" thickBot="1" x14ac:dyDescent="0.55000000000000004">
      <c r="B41" s="411"/>
      <c r="C41" s="268" t="s">
        <v>110</v>
      </c>
      <c r="D41" s="172">
        <v>0</v>
      </c>
      <c r="E41" s="172">
        <v>0</v>
      </c>
      <c r="F41" s="172">
        <v>0</v>
      </c>
      <c r="G41" s="172">
        <v>0</v>
      </c>
      <c r="H41" s="172">
        <v>0</v>
      </c>
      <c r="I41" s="172">
        <v>0</v>
      </c>
      <c r="J41" s="172">
        <v>0</v>
      </c>
      <c r="K41" s="244">
        <v>0</v>
      </c>
      <c r="L41" s="245">
        <v>0</v>
      </c>
      <c r="M41" s="245">
        <v>0</v>
      </c>
      <c r="N41" s="245">
        <v>0</v>
      </c>
      <c r="O41" s="245">
        <v>0</v>
      </c>
      <c r="P41" s="245">
        <v>0</v>
      </c>
      <c r="Q41" s="246">
        <v>0</v>
      </c>
      <c r="R41" s="275">
        <f t="shared" ref="R41:R43" si="11">SUM(D41:J41)</f>
        <v>0</v>
      </c>
      <c r="S41" s="276">
        <f t="shared" ref="S41:S44" si="12">SUM(K41:Q41)</f>
        <v>0</v>
      </c>
    </row>
    <row r="42" spans="2:23" ht="19" customHeight="1" thickBot="1" x14ac:dyDescent="0.55000000000000004">
      <c r="B42" s="411"/>
      <c r="C42" s="268" t="s">
        <v>120</v>
      </c>
      <c r="D42" s="172">
        <v>2</v>
      </c>
      <c r="E42" s="172">
        <v>3</v>
      </c>
      <c r="F42" s="172">
        <v>6</v>
      </c>
      <c r="G42" s="172">
        <v>0</v>
      </c>
      <c r="H42" s="172">
        <v>0</v>
      </c>
      <c r="I42" s="172">
        <v>0</v>
      </c>
      <c r="J42" s="172">
        <v>0</v>
      </c>
      <c r="K42" s="244">
        <v>0</v>
      </c>
      <c r="L42" s="244">
        <v>0</v>
      </c>
      <c r="M42" s="244">
        <v>0</v>
      </c>
      <c r="N42" s="244">
        <v>0</v>
      </c>
      <c r="O42" s="244">
        <v>0</v>
      </c>
      <c r="P42" s="244">
        <v>0</v>
      </c>
      <c r="Q42" s="244">
        <v>0</v>
      </c>
      <c r="R42" s="275">
        <f t="shared" si="11"/>
        <v>11</v>
      </c>
      <c r="S42" s="276">
        <f t="shared" si="12"/>
        <v>0</v>
      </c>
    </row>
    <row r="43" spans="2:23" ht="19" customHeight="1" thickBot="1" x14ac:dyDescent="0.55000000000000004">
      <c r="B43" s="411"/>
      <c r="C43" s="268" t="s">
        <v>133</v>
      </c>
      <c r="D43" s="172">
        <v>0</v>
      </c>
      <c r="E43" s="172">
        <v>6</v>
      </c>
      <c r="F43" s="172">
        <v>4</v>
      </c>
      <c r="G43" s="172">
        <v>0</v>
      </c>
      <c r="H43" s="172">
        <v>0</v>
      </c>
      <c r="I43" s="172">
        <v>0</v>
      </c>
      <c r="J43" s="172">
        <v>0</v>
      </c>
      <c r="K43" s="244">
        <v>0</v>
      </c>
      <c r="L43" s="244">
        <v>0</v>
      </c>
      <c r="M43" s="244">
        <v>0</v>
      </c>
      <c r="N43" s="244">
        <v>0</v>
      </c>
      <c r="O43" s="244">
        <v>0</v>
      </c>
      <c r="P43" s="244">
        <v>0</v>
      </c>
      <c r="Q43" s="244">
        <v>0</v>
      </c>
      <c r="R43" s="275">
        <f t="shared" si="11"/>
        <v>10</v>
      </c>
      <c r="S43" s="276">
        <f t="shared" si="12"/>
        <v>0</v>
      </c>
    </row>
    <row r="44" spans="2:23" ht="19" customHeight="1" thickBot="1" x14ac:dyDescent="0.55000000000000004">
      <c r="B44" s="411"/>
      <c r="C44" s="312" t="s">
        <v>94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0</v>
      </c>
      <c r="K44" s="247">
        <v>0</v>
      </c>
      <c r="L44" s="248">
        <v>0</v>
      </c>
      <c r="M44" s="248">
        <v>0</v>
      </c>
      <c r="N44" s="248">
        <v>0</v>
      </c>
      <c r="O44" s="248">
        <v>0</v>
      </c>
      <c r="P44" s="248">
        <v>0</v>
      </c>
      <c r="Q44" s="249">
        <v>0</v>
      </c>
      <c r="R44" s="281">
        <f t="shared" si="0"/>
        <v>0</v>
      </c>
      <c r="S44" s="276">
        <f t="shared" si="12"/>
        <v>0</v>
      </c>
    </row>
    <row r="45" spans="2:23" ht="19" customHeight="1" thickTop="1" thickBot="1" x14ac:dyDescent="0.55000000000000004">
      <c r="B45" s="399" t="s">
        <v>29</v>
      </c>
      <c r="C45" s="366" t="s">
        <v>97</v>
      </c>
      <c r="D45" s="172">
        <v>0</v>
      </c>
      <c r="E45" s="172">
        <v>2</v>
      </c>
      <c r="F45" s="172">
        <v>3</v>
      </c>
      <c r="G45" s="172">
        <v>0</v>
      </c>
      <c r="H45" s="172">
        <v>0</v>
      </c>
      <c r="I45" s="172">
        <v>0</v>
      </c>
      <c r="J45" s="172">
        <v>0</v>
      </c>
      <c r="K45" s="261">
        <v>0</v>
      </c>
      <c r="L45" s="262">
        <v>0</v>
      </c>
      <c r="M45" s="262">
        <v>0</v>
      </c>
      <c r="N45" s="262">
        <v>0</v>
      </c>
      <c r="O45" s="262">
        <v>0</v>
      </c>
      <c r="P45" s="262">
        <v>0</v>
      </c>
      <c r="Q45" s="263">
        <v>0</v>
      </c>
      <c r="R45" s="250">
        <f t="shared" si="0"/>
        <v>5</v>
      </c>
      <c r="S45" s="251">
        <f t="shared" si="1"/>
        <v>0</v>
      </c>
    </row>
    <row r="46" spans="2:23" ht="19" customHeight="1" thickBot="1" x14ac:dyDescent="0.55000000000000004">
      <c r="B46" s="400"/>
      <c r="C46" s="367" t="s">
        <v>124</v>
      </c>
      <c r="D46" s="172">
        <v>0</v>
      </c>
      <c r="E46" s="172">
        <v>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244">
        <v>0</v>
      </c>
      <c r="L46" s="245">
        <v>0</v>
      </c>
      <c r="M46" s="245">
        <v>0</v>
      </c>
      <c r="N46" s="245">
        <v>0</v>
      </c>
      <c r="O46" s="245">
        <v>0</v>
      </c>
      <c r="P46" s="245">
        <v>0</v>
      </c>
      <c r="Q46" s="246">
        <v>0</v>
      </c>
      <c r="R46" s="275">
        <f t="shared" si="0"/>
        <v>0</v>
      </c>
      <c r="S46" s="276">
        <f t="shared" si="1"/>
        <v>0</v>
      </c>
    </row>
    <row r="47" spans="2:23" ht="19" customHeight="1" thickBot="1" x14ac:dyDescent="0.55000000000000004">
      <c r="B47" s="400"/>
      <c r="C47" s="368" t="s">
        <v>106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244">
        <v>0</v>
      </c>
      <c r="L47" s="245">
        <v>0</v>
      </c>
      <c r="M47" s="245">
        <v>0</v>
      </c>
      <c r="N47" s="245">
        <v>0</v>
      </c>
      <c r="O47" s="245">
        <v>0</v>
      </c>
      <c r="P47" s="245">
        <v>0</v>
      </c>
      <c r="Q47" s="246">
        <v>0</v>
      </c>
      <c r="R47" s="275">
        <f t="shared" si="0"/>
        <v>0</v>
      </c>
      <c r="S47" s="276">
        <f t="shared" si="1"/>
        <v>0</v>
      </c>
    </row>
    <row r="48" spans="2:23" ht="19" customHeight="1" thickBot="1" x14ac:dyDescent="0.55000000000000004">
      <c r="B48" s="401"/>
      <c r="C48" s="369" t="s">
        <v>98</v>
      </c>
      <c r="D48" s="172">
        <v>1</v>
      </c>
      <c r="E48" s="172">
        <v>0</v>
      </c>
      <c r="F48" s="172">
        <v>0</v>
      </c>
      <c r="G48" s="172">
        <v>0</v>
      </c>
      <c r="H48" s="172">
        <v>0</v>
      </c>
      <c r="I48" s="172">
        <v>0</v>
      </c>
      <c r="J48" s="172">
        <v>0</v>
      </c>
      <c r="K48" s="247">
        <v>0</v>
      </c>
      <c r="L48" s="248">
        <v>0</v>
      </c>
      <c r="M48" s="248">
        <v>0</v>
      </c>
      <c r="N48" s="248">
        <v>0</v>
      </c>
      <c r="O48" s="248">
        <v>0</v>
      </c>
      <c r="P48" s="248">
        <v>0</v>
      </c>
      <c r="Q48" s="249">
        <v>0</v>
      </c>
      <c r="R48" s="281">
        <f t="shared" si="0"/>
        <v>1</v>
      </c>
      <c r="S48" s="282">
        <f t="shared" si="1"/>
        <v>0</v>
      </c>
    </row>
    <row r="49" spans="1:19" ht="19" customHeight="1" thickTop="1" thickBot="1" x14ac:dyDescent="0.55000000000000004">
      <c r="B49" s="365" t="s">
        <v>67</v>
      </c>
      <c r="C49" s="374" t="s">
        <v>131</v>
      </c>
      <c r="D49" s="172">
        <v>0</v>
      </c>
      <c r="E49" s="172">
        <v>1</v>
      </c>
      <c r="F49" s="172">
        <v>3</v>
      </c>
      <c r="G49" s="172">
        <v>0</v>
      </c>
      <c r="H49" s="172">
        <v>0</v>
      </c>
      <c r="I49" s="172">
        <v>0</v>
      </c>
      <c r="J49" s="172">
        <v>0</v>
      </c>
      <c r="K49" s="371">
        <v>0</v>
      </c>
      <c r="L49" s="364">
        <v>0</v>
      </c>
      <c r="M49" s="364">
        <v>0</v>
      </c>
      <c r="N49" s="364">
        <v>0</v>
      </c>
      <c r="O49" s="364">
        <v>0</v>
      </c>
      <c r="P49" s="364">
        <v>0</v>
      </c>
      <c r="Q49" s="370">
        <v>0</v>
      </c>
      <c r="R49" s="372">
        <f t="shared" ref="R49" si="13">SUM(D49:J49)</f>
        <v>4</v>
      </c>
      <c r="S49" s="373">
        <f t="shared" ref="S49" si="14">SUM(K49:Q49)</f>
        <v>0</v>
      </c>
    </row>
    <row r="50" spans="1:19" ht="16" thickTop="1" thickBot="1" x14ac:dyDescent="0.55000000000000004">
      <c r="C50" s="376" t="s">
        <v>11</v>
      </c>
      <c r="D50" s="375">
        <f>SUM(D3:D49)</f>
        <v>60</v>
      </c>
      <c r="E50" s="62">
        <f t="shared" ref="E50:S50" si="15">SUM(E3:E49)</f>
        <v>75</v>
      </c>
      <c r="F50" s="62">
        <f t="shared" si="15"/>
        <v>70</v>
      </c>
      <c r="G50" s="62">
        <f t="shared" si="15"/>
        <v>0</v>
      </c>
      <c r="H50" s="62">
        <f t="shared" si="15"/>
        <v>0</v>
      </c>
      <c r="I50" s="62">
        <f t="shared" si="15"/>
        <v>0</v>
      </c>
      <c r="J50" s="63">
        <f t="shared" si="15"/>
        <v>0</v>
      </c>
      <c r="K50" s="63">
        <f t="shared" si="15"/>
        <v>0</v>
      </c>
      <c r="L50" s="62">
        <f t="shared" si="15"/>
        <v>0</v>
      </c>
      <c r="M50" s="62">
        <f t="shared" si="15"/>
        <v>0</v>
      </c>
      <c r="N50" s="62">
        <f t="shared" si="15"/>
        <v>0</v>
      </c>
      <c r="O50" s="62">
        <f t="shared" si="15"/>
        <v>0</v>
      </c>
      <c r="P50" s="62">
        <f t="shared" si="15"/>
        <v>0</v>
      </c>
      <c r="Q50" s="64">
        <f t="shared" si="15"/>
        <v>0</v>
      </c>
      <c r="R50" s="65">
        <f t="shared" si="15"/>
        <v>205</v>
      </c>
      <c r="S50" s="66">
        <f t="shared" si="15"/>
        <v>0</v>
      </c>
    </row>
    <row r="52" spans="1:19" ht="15.35" x14ac:dyDescent="0.5">
      <c r="A52" s="274"/>
      <c r="B52" s="11"/>
      <c r="C52" s="11"/>
      <c r="J52" s="13"/>
      <c r="K52" s="13"/>
      <c r="L52" s="13"/>
      <c r="M52" s="13"/>
      <c r="N52" s="13"/>
      <c r="O52" s="13"/>
      <c r="P52" s="13"/>
    </row>
  </sheetData>
  <mergeCells count="11">
    <mergeCell ref="S1:S2"/>
    <mergeCell ref="D1:J1"/>
    <mergeCell ref="K1:Q1"/>
    <mergeCell ref="B45:B48"/>
    <mergeCell ref="B19:B22"/>
    <mergeCell ref="R1:R2"/>
    <mergeCell ref="B7:B18"/>
    <mergeCell ref="B3:B6"/>
    <mergeCell ref="B23:B29"/>
    <mergeCell ref="B30:B36"/>
    <mergeCell ref="B37:B44"/>
  </mergeCells>
  <phoneticPr fontId="7" type="noConversion"/>
  <pageMargins left="0.7" right="0.7" top="0.75" bottom="0.75" header="0.3" footer="0.3"/>
  <pageSetup orientation="portrait" r:id="rId1"/>
  <ignoredErrors>
    <ignoredError sqref="S1:S2 K1:Q1 A53:C54 D54 F54:Q56 D53:Q53 S53:T57 R1:R2 C52:D52 I52:T52 A51:D51 F52:G52 G57:Q57 R45:S48 R3:S4 R5:T5 R18:S27 R36:S40 R41:R42 R29:S34 R6:S16 A50:C50 T50 R51:T51 E51:Q51 E50:Q50 R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40" t="s">
        <v>21</v>
      </c>
      <c r="C3" s="15">
        <f>SUM('Sheet1 (3)'!K4:K7)</f>
        <v>407</v>
      </c>
      <c r="D3" s="15">
        <f>SUM('Sheet1 (3)'!M4:M7)</f>
        <v>1</v>
      </c>
      <c r="E3" s="15">
        <f>SUM('Sheet1 (3)'!F4:F7)</f>
        <v>0</v>
      </c>
      <c r="F3" s="15">
        <f>SUM('Sheet1 (3)'!D4:D7)</f>
        <v>0</v>
      </c>
      <c r="G3" s="15">
        <f>SUM('Sheet1 (3)'!H4:H7)</f>
        <v>0</v>
      </c>
      <c r="H3" s="44">
        <v>0</v>
      </c>
      <c r="I3" s="13">
        <f>Table2[[#This Row],[Casos 24h]]/$E$14</f>
        <v>0</v>
      </c>
      <c r="J3" s="13">
        <f t="shared" ref="J3:J14" si="0">C3/$C$14</f>
        <v>3.0793674812741166E-2</v>
      </c>
    </row>
    <row r="4" spans="2:11" x14ac:dyDescent="0.5">
      <c r="B4" s="240" t="s">
        <v>22</v>
      </c>
      <c r="C4" s="15">
        <f>SUM('Sheet1 (3)'!K8:K19)</f>
        <v>2529</v>
      </c>
      <c r="D4" s="15">
        <f>SUM('Sheet1 (3)'!M8:M19)</f>
        <v>7</v>
      </c>
      <c r="E4" s="15">
        <f>SUM('Sheet1 (3)'!F8:F19)</f>
        <v>3</v>
      </c>
      <c r="F4" s="15">
        <f>SUM('Sheet1 (3)'!D8:D19)</f>
        <v>3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4.2857142857142858E-2</v>
      </c>
      <c r="J4" s="13">
        <f t="shared" si="0"/>
        <v>0.19134448059317546</v>
      </c>
    </row>
    <row r="5" spans="2:11" x14ac:dyDescent="0.5">
      <c r="B5" s="240" t="s">
        <v>23</v>
      </c>
      <c r="C5" s="15">
        <f>SUM('Sheet1 (3)'!K38:K45)</f>
        <v>1441</v>
      </c>
      <c r="D5" s="15">
        <f>SUM('Sheet1 (3)'!M38:M45)</f>
        <v>3</v>
      </c>
      <c r="E5" s="15">
        <f>SUM('Sheet1 (3)'!F38:F45)</f>
        <v>11</v>
      </c>
      <c r="F5" s="15">
        <f>SUM('Sheet1 (3)'!D38:D45)</f>
        <v>8</v>
      </c>
      <c r="G5" s="15">
        <f>SUM('Sheet1 (3)'!H38:H45)</f>
        <v>0</v>
      </c>
      <c r="H5" s="15">
        <f>SUM('Sheet1 (3)'!N39:N46)</f>
        <v>12</v>
      </c>
      <c r="I5" s="13">
        <f>Table2[[#This Row],[Casos 24h]]/$E$14</f>
        <v>0.15714285714285714</v>
      </c>
      <c r="J5" s="13">
        <f t="shared" si="0"/>
        <v>0.10902625406673223</v>
      </c>
    </row>
    <row r="6" spans="2:11" x14ac:dyDescent="0.5">
      <c r="B6" s="240" t="s">
        <v>29</v>
      </c>
      <c r="C6" s="15">
        <f>SUM('Sheet1 (3)'!K46:K49)</f>
        <v>220</v>
      </c>
      <c r="D6" s="15">
        <f>SUM('Sheet1 (3)'!M46:M49)</f>
        <v>3</v>
      </c>
      <c r="E6" s="15">
        <f>SUM('Sheet1 (3)'!F46:F49)</f>
        <v>3</v>
      </c>
      <c r="F6" s="15">
        <f>SUM('Sheet1 (3)'!D46:D49)</f>
        <v>3</v>
      </c>
      <c r="G6" s="15">
        <f>SUM('Sheet1 (3)'!H46:H49)</f>
        <v>0</v>
      </c>
      <c r="H6" s="15">
        <v>0</v>
      </c>
      <c r="I6" s="13">
        <f>Table2[[#This Row],[Casos 24h]]/$E$14</f>
        <v>4.2857142857142858E-2</v>
      </c>
      <c r="J6" s="13">
        <f t="shared" si="0"/>
        <v>1.6645229628508739E-2</v>
      </c>
    </row>
    <row r="7" spans="2:11" x14ac:dyDescent="0.5">
      <c r="B7" s="24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4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40" t="s">
        <v>33</v>
      </c>
      <c r="C9" s="15">
        <f>SUM('Sheet1 (3)'!K20:K23)</f>
        <v>2122</v>
      </c>
      <c r="D9" s="15">
        <f>SUM('Sheet1 (3)'!M20:M23)</f>
        <v>1</v>
      </c>
      <c r="E9" s="15">
        <f>SUM('Sheet1 (3)'!F20:F23)</f>
        <v>9</v>
      </c>
      <c r="F9" s="15">
        <f>SUM('Sheet1 (3)'!D20:D23)</f>
        <v>9</v>
      </c>
      <c r="G9" s="15">
        <f>SUM('Sheet1 (3)'!H20:H23)</f>
        <v>0</v>
      </c>
      <c r="H9" s="15">
        <f>SUM('Sheet1 (3)'!N20:N24)</f>
        <v>13</v>
      </c>
      <c r="I9" s="13">
        <f>Table2[[#This Row],[Casos 24h]]/$E$14</f>
        <v>0.12857142857142856</v>
      </c>
      <c r="J9" s="13">
        <f t="shared" si="0"/>
        <v>0.16055080578043429</v>
      </c>
      <c r="K9" s="13"/>
    </row>
    <row r="10" spans="2:11" x14ac:dyDescent="0.5">
      <c r="B10" s="240" t="s">
        <v>39</v>
      </c>
      <c r="C10" s="15">
        <f>SUM('Sheet1 (3)'!K24:K30)</f>
        <v>2266</v>
      </c>
      <c r="D10" s="15">
        <f>SUM('Sheet1 (3)'!M24:M30)</f>
        <v>1</v>
      </c>
      <c r="E10" s="15">
        <f>SUM('Sheet1 (3)'!F24:F30)</f>
        <v>7</v>
      </c>
      <c r="F10" s="15">
        <f>SUM('Sheet1 (3)'!D24:D30)</f>
        <v>5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0.1</v>
      </c>
      <c r="J10" s="13">
        <f t="shared" si="0"/>
        <v>0.17144586517364002</v>
      </c>
    </row>
    <row r="11" spans="2:11" x14ac:dyDescent="0.5">
      <c r="B11" s="240" t="s">
        <v>53</v>
      </c>
      <c r="C11" s="15">
        <f>SUM('Sheet1 (3)'!K31:K37)</f>
        <v>4222</v>
      </c>
      <c r="D11" s="15">
        <f>SUM('Sheet1 (3)'!M31:M37)</f>
        <v>12</v>
      </c>
      <c r="E11" s="15">
        <f>SUM('Sheet1 (3)'!F31:F37)</f>
        <v>34</v>
      </c>
      <c r="F11" s="15">
        <f>SUM('Sheet1 (3)'!D31:D37)</f>
        <v>34</v>
      </c>
      <c r="G11" s="15">
        <f>SUM('Sheet1 (3)'!H31:H37)</f>
        <v>0</v>
      </c>
      <c r="H11" s="15">
        <f>SUM('Sheet1 (3)'!N32:N32)</f>
        <v>8</v>
      </c>
      <c r="I11" s="13">
        <f>Table2[[#This Row],[Casos 24h]]/$E$14</f>
        <v>0.48571428571428571</v>
      </c>
      <c r="J11" s="13">
        <f t="shared" si="0"/>
        <v>0.31943708859801773</v>
      </c>
    </row>
    <row r="12" spans="2:11" x14ac:dyDescent="0.5">
      <c r="B12" s="24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40" t="s">
        <v>67</v>
      </c>
      <c r="C13" s="15">
        <f>'Sheet1 (3)'!K50</f>
        <v>10</v>
      </c>
      <c r="D13" s="15">
        <f>'Sheet1 (3)'!M50</f>
        <v>0</v>
      </c>
      <c r="E13" s="15">
        <f>'Sheet1 (3)'!F50</f>
        <v>3</v>
      </c>
      <c r="F13" s="15">
        <f>'Sheet1 (3)'!D50</f>
        <v>3</v>
      </c>
      <c r="G13" s="15">
        <f>'Sheet1 (3)'!H50</f>
        <v>0</v>
      </c>
      <c r="H13" s="15">
        <v>0</v>
      </c>
      <c r="I13" s="13">
        <f>Table2[[#This Row],[Casos 24h]]/$E$14</f>
        <v>4.2857142857142858E-2</v>
      </c>
      <c r="J13" s="42">
        <f t="shared" si="0"/>
        <v>7.5660134675039725E-4</v>
      </c>
    </row>
    <row r="14" spans="2:11" x14ac:dyDescent="0.5">
      <c r="B14" s="241" t="s">
        <v>11</v>
      </c>
      <c r="C14" s="239">
        <f>SUM(C3:C13)</f>
        <v>13217</v>
      </c>
      <c r="D14" s="239">
        <f>SUM(D3:D13)</f>
        <v>28</v>
      </c>
      <c r="E14" s="239">
        <f t="shared" ref="E14:G14" si="1">SUM(E3:E13)</f>
        <v>70</v>
      </c>
      <c r="F14" s="239">
        <f t="shared" si="1"/>
        <v>65</v>
      </c>
      <c r="G14" s="239">
        <f t="shared" si="1"/>
        <v>0</v>
      </c>
      <c r="H14" s="23">
        <f t="shared" ref="H14" si="2">SUM(H3:H13)</f>
        <v>33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10'!#REF!)</f>
        <v>#REF!</v>
      </c>
      <c r="D18" s="15" t="e">
        <f>SUM('Week 10'!#REF!)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10'!#REF!)</f>
        <v>#REF!</v>
      </c>
      <c r="D19" s="15" t="e">
        <f>SUM('Week 10'!#REF!)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10'!#REF!)</f>
        <v>#REF!</v>
      </c>
      <c r="D20" s="15" t="e">
        <f>SUM('Week 10'!#REF!)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10'!#REF!)</f>
        <v>#REF!</v>
      </c>
      <c r="D21" s="15" t="e">
        <f>SUM('Week 10'!#REF!)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10'!#REF!)</f>
        <v>#REF!</v>
      </c>
      <c r="D22" s="15" t="e">
        <f>SUM('Week 10'!#REF!)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10'!#REF!)</f>
        <v>#REF!</v>
      </c>
      <c r="D23" s="15" t="e">
        <f>SUM('Week 10'!#REF!)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10'!#REF!)</f>
        <v>#REF!</v>
      </c>
      <c r="D24" s="15" t="e">
        <f>SUM('Week 10'!#REF!)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10'!#REF!)</f>
        <v>#REF!</v>
      </c>
      <c r="D25" s="15" t="e">
        <f>SUM('Week 10'!#REF!)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10'!#REF!)</f>
        <v>#REF!</v>
      </c>
      <c r="D26" s="16" t="e">
        <f>'Week 10'!#REF!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10'!#REF!</f>
        <v>#REF!</v>
      </c>
      <c r="D27" s="15" t="e">
        <f>'Week 10'!#REF!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D43" si="4">C3</f>
        <v>407</v>
      </c>
      <c r="D33" s="28">
        <f t="shared" si="4"/>
        <v>1</v>
      </c>
      <c r="E33" s="34">
        <f t="shared" ref="E33:E44" si="5">IFERROR(D33/C33,"0%")</f>
        <v>2.4570024570024569E-3</v>
      </c>
    </row>
    <row r="34" spans="2:5" x14ac:dyDescent="0.5">
      <c r="B34" s="29" t="s">
        <v>22</v>
      </c>
      <c r="C34" s="28">
        <f t="shared" si="4"/>
        <v>2529</v>
      </c>
      <c r="D34" s="28">
        <f t="shared" si="4"/>
        <v>7</v>
      </c>
      <c r="E34" s="34">
        <f t="shared" si="5"/>
        <v>2.76789244760775E-3</v>
      </c>
    </row>
    <row r="35" spans="2:5" x14ac:dyDescent="0.5">
      <c r="B35" s="27" t="s">
        <v>23</v>
      </c>
      <c r="C35" s="28">
        <f t="shared" si="4"/>
        <v>1441</v>
      </c>
      <c r="D35" s="28">
        <f t="shared" si="4"/>
        <v>3</v>
      </c>
      <c r="E35" s="34">
        <f t="shared" si="5"/>
        <v>2.0818875780707841E-3</v>
      </c>
    </row>
    <row r="36" spans="2:5" x14ac:dyDescent="0.5">
      <c r="B36" s="29" t="s">
        <v>29</v>
      </c>
      <c r="C36" s="28">
        <f t="shared" si="4"/>
        <v>220</v>
      </c>
      <c r="D36" s="28">
        <f t="shared" si="4"/>
        <v>3</v>
      </c>
      <c r="E36" s="34">
        <f t="shared" si="5"/>
        <v>1.3636363636363636E-2</v>
      </c>
    </row>
    <row r="37" spans="2:5" x14ac:dyDescent="0.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5">
      <c r="B39" s="27" t="s">
        <v>33</v>
      </c>
      <c r="C39" s="28">
        <f t="shared" si="4"/>
        <v>2122</v>
      </c>
      <c r="D39" s="28">
        <f t="shared" si="4"/>
        <v>1</v>
      </c>
      <c r="E39" s="34">
        <f t="shared" si="5"/>
        <v>4.71253534401508E-4</v>
      </c>
    </row>
    <row r="40" spans="2:5" x14ac:dyDescent="0.5">
      <c r="B40" s="29" t="s">
        <v>39</v>
      </c>
      <c r="C40" s="28">
        <f t="shared" si="4"/>
        <v>2266</v>
      </c>
      <c r="D40" s="28">
        <f t="shared" si="4"/>
        <v>1</v>
      </c>
      <c r="E40" s="34">
        <f t="shared" si="5"/>
        <v>4.4130626654898501E-4</v>
      </c>
    </row>
    <row r="41" spans="2:5" x14ac:dyDescent="0.5">
      <c r="B41" s="27" t="s">
        <v>53</v>
      </c>
      <c r="C41" s="28">
        <f t="shared" si="4"/>
        <v>4222</v>
      </c>
      <c r="D41" s="28">
        <f t="shared" si="4"/>
        <v>12</v>
      </c>
      <c r="E41" s="34">
        <f t="shared" si="5"/>
        <v>2.8422548555187117E-3</v>
      </c>
    </row>
    <row r="42" spans="2:5" x14ac:dyDescent="0.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5">
      <c r="B43" s="29" t="s">
        <v>67</v>
      </c>
      <c r="C43" s="28">
        <f t="shared" si="4"/>
        <v>10</v>
      </c>
      <c r="D43" s="28">
        <f t="shared" si="4"/>
        <v>0</v>
      </c>
      <c r="E43" s="34">
        <f t="shared" si="5"/>
        <v>0</v>
      </c>
    </row>
    <row r="44" spans="2:5" x14ac:dyDescent="0.5">
      <c r="B44" s="30" t="s">
        <v>11</v>
      </c>
      <c r="C44" s="31">
        <f>SUM(C33:C43)</f>
        <v>13217</v>
      </c>
      <c r="D44" s="31">
        <f>SUM(D33:D42)</f>
        <v>28</v>
      </c>
      <c r="E44" s="35">
        <f t="shared" si="5"/>
        <v>2.118483770901112E-3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M35" sqref="M35:N41"/>
    </sheetView>
  </sheetViews>
  <sheetFormatPr defaultRowHeight="14.35" outlineLevelCol="2" x14ac:dyDescent="0.5"/>
  <cols>
    <col min="1" max="1" width="2" style="43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84" t="s">
        <v>41</v>
      </c>
      <c r="C2" s="386" t="s">
        <v>30</v>
      </c>
      <c r="D2" s="386" t="s">
        <v>1</v>
      </c>
      <c r="E2" s="386"/>
      <c r="F2" s="386"/>
      <c r="G2" s="386"/>
      <c r="H2" s="386"/>
      <c r="I2" s="386" t="s">
        <v>2</v>
      </c>
      <c r="J2" s="386"/>
      <c r="K2" s="386"/>
      <c r="L2" s="386"/>
      <c r="M2" s="386"/>
      <c r="N2" s="386" t="s">
        <v>3</v>
      </c>
      <c r="O2" s="387" t="s">
        <v>78</v>
      </c>
      <c r="P2" s="387" t="s">
        <v>79</v>
      </c>
      <c r="Q2" s="386" t="s">
        <v>4</v>
      </c>
      <c r="R2" s="386" t="s">
        <v>31</v>
      </c>
      <c r="S2" s="392" t="s">
        <v>32</v>
      </c>
      <c r="W2" s="391"/>
      <c r="X2" s="391"/>
      <c r="Y2" s="39"/>
    </row>
    <row r="3" spans="2:30" ht="19.5" customHeight="1" thickBot="1" x14ac:dyDescent="0.55000000000000004">
      <c r="B3" s="385"/>
      <c r="C3" s="387"/>
      <c r="D3" s="119" t="s">
        <v>5</v>
      </c>
      <c r="E3" s="119" t="s">
        <v>52</v>
      </c>
      <c r="F3" s="119" t="s">
        <v>40</v>
      </c>
      <c r="G3" s="119" t="s">
        <v>6</v>
      </c>
      <c r="H3" s="119" t="s">
        <v>7</v>
      </c>
      <c r="I3" s="119" t="s">
        <v>5</v>
      </c>
      <c r="J3" s="119" t="s">
        <v>52</v>
      </c>
      <c r="K3" s="119" t="s">
        <v>40</v>
      </c>
      <c r="L3" s="119" t="s">
        <v>6</v>
      </c>
      <c r="M3" s="119" t="s">
        <v>7</v>
      </c>
      <c r="N3" s="386"/>
      <c r="O3" s="419"/>
      <c r="P3" s="419"/>
      <c r="Q3" s="386"/>
      <c r="R3" s="386"/>
      <c r="S3" s="392"/>
      <c r="W3" s="391"/>
      <c r="X3" s="39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55000000000000004">
      <c r="B4" s="416" t="s">
        <v>21</v>
      </c>
      <c r="C4" s="170" t="s">
        <v>87</v>
      </c>
      <c r="D4" s="118">
        <f>'Sheet1 (3)'!D4</f>
        <v>0</v>
      </c>
      <c r="E4" s="118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192</v>
      </c>
      <c r="J4" s="59">
        <f>'Sheet1 (3)'!J4</f>
        <v>0</v>
      </c>
      <c r="K4" s="59">
        <f>'Sheet1 (3)'!K4</f>
        <v>192</v>
      </c>
      <c r="L4" s="59">
        <f>'Sheet1 (3)'!L4</f>
        <v>192</v>
      </c>
      <c r="M4" s="59">
        <f>'Sheet1 (3)'!M4</f>
        <v>0</v>
      </c>
      <c r="N4" s="59">
        <f>'Sheet1 (3)'!N4</f>
        <v>0</v>
      </c>
      <c r="O4" s="178">
        <v>20</v>
      </c>
      <c r="P4" s="180">
        <f t="shared" ref="P4:P8" si="0">N4/O4</f>
        <v>0</v>
      </c>
      <c r="Q4" s="182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57.097939537955675</v>
      </c>
      <c r="W4" s="39"/>
      <c r="X4" s="39"/>
      <c r="Y4" s="39"/>
    </row>
    <row r="5" spans="2:30" ht="19.5" customHeight="1" thickBot="1" x14ac:dyDescent="0.55000000000000004">
      <c r="B5" s="417"/>
      <c r="C5" s="87" t="s">
        <v>90</v>
      </c>
      <c r="D5" s="118">
        <f>'Sheet1 (3)'!D5</f>
        <v>0</v>
      </c>
      <c r="E5" s="118">
        <f>'Sheet1 (3)'!E5</f>
        <v>0</v>
      </c>
      <c r="F5" s="316">
        <f>'Sheet1 (3)'!F5</f>
        <v>0</v>
      </c>
      <c r="G5" s="316">
        <f>'Sheet1 (3)'!G5</f>
        <v>0</v>
      </c>
      <c r="H5" s="316">
        <f>'Sheet1 (3)'!H5</f>
        <v>0</v>
      </c>
      <c r="I5" s="316">
        <f>'Sheet1 (3)'!I5</f>
        <v>44</v>
      </c>
      <c r="J5" s="316">
        <f>'Sheet1 (3)'!J5</f>
        <v>0</v>
      </c>
      <c r="K5" s="316">
        <f>'Sheet1 (3)'!K5</f>
        <v>44</v>
      </c>
      <c r="L5" s="316">
        <f>'Sheet1 (3)'!L5</f>
        <v>43</v>
      </c>
      <c r="M5" s="59">
        <f>'Sheet1 (3)'!M5</f>
        <v>1</v>
      </c>
      <c r="N5" s="59">
        <f>'Sheet1 (3)'!N5</f>
        <v>0</v>
      </c>
      <c r="O5" s="317">
        <v>16</v>
      </c>
      <c r="P5" s="318">
        <f t="shared" ref="P5" si="3">N5/O5</f>
        <v>0</v>
      </c>
      <c r="Q5" s="319">
        <f t="shared" ref="Q5" si="4">M5/K5</f>
        <v>2.2727272727272728E-2</v>
      </c>
      <c r="R5" s="320">
        <f>VLOOKUP(C5,'Sheet1 (3)'!C:P,14,0)</f>
        <v>52060.454851553091</v>
      </c>
      <c r="S5" s="321">
        <f t="shared" si="2"/>
        <v>84.517125571536141</v>
      </c>
      <c r="W5" s="39"/>
      <c r="X5" s="39"/>
      <c r="Y5" s="39"/>
    </row>
    <row r="6" spans="2:30" ht="19.5" customHeight="1" thickBot="1" x14ac:dyDescent="0.55000000000000004">
      <c r="B6" s="417"/>
      <c r="C6" s="160" t="s">
        <v>113</v>
      </c>
      <c r="D6" s="118">
        <f>'Sheet1 (3)'!D6</f>
        <v>0</v>
      </c>
      <c r="E6" s="118">
        <f>'Sheet1 (3)'!E6</f>
        <v>0</v>
      </c>
      <c r="F6" s="153">
        <f>'Sheet1 (3)'!F6</f>
        <v>0</v>
      </c>
      <c r="G6" s="153">
        <f>'Sheet1 (3)'!G6</f>
        <v>1</v>
      </c>
      <c r="H6" s="153">
        <f>'Sheet1 (3)'!H6</f>
        <v>0</v>
      </c>
      <c r="I6" s="153">
        <f>'Sheet1 (3)'!I6</f>
        <v>67</v>
      </c>
      <c r="J6" s="153">
        <f>'Sheet1 (3)'!J6</f>
        <v>0</v>
      </c>
      <c r="K6" s="153">
        <f>'Sheet1 (3)'!K6</f>
        <v>67</v>
      </c>
      <c r="L6" s="153">
        <f>'Sheet1 (3)'!L6</f>
        <v>64</v>
      </c>
      <c r="M6" s="59">
        <f>'Sheet1 (3)'!M6</f>
        <v>0</v>
      </c>
      <c r="N6" s="59">
        <f>'Sheet1 (3)'!N6</f>
        <v>3</v>
      </c>
      <c r="O6" s="186">
        <v>6</v>
      </c>
      <c r="P6" s="187">
        <f t="shared" ref="P6" si="5">N6/O6</f>
        <v>0.5</v>
      </c>
      <c r="Q6" s="188">
        <f t="shared" ref="Q6" si="6">M6/K6</f>
        <v>0</v>
      </c>
      <c r="R6" s="189">
        <f>VLOOKUP(C6,'Sheet1 (3)'!C:P,14,0)</f>
        <v>361570.56231525762</v>
      </c>
      <c r="S6" s="185">
        <f t="shared" ref="S6" si="7">(K6/R6)*100000</f>
        <v>18.530269602419104</v>
      </c>
      <c r="W6" s="39"/>
      <c r="X6" s="39"/>
      <c r="Y6" s="39"/>
    </row>
    <row r="7" spans="2:30" ht="19.5" customHeight="1" thickBot="1" x14ac:dyDescent="0.55000000000000004">
      <c r="B7" s="417"/>
      <c r="C7" s="175" t="s">
        <v>88</v>
      </c>
      <c r="D7" s="118">
        <f>'Sheet1 (3)'!D7</f>
        <v>0</v>
      </c>
      <c r="E7" s="118">
        <f>'Sheet1 (3)'!E7</f>
        <v>0</v>
      </c>
      <c r="F7" s="77">
        <f>'Sheet1 (3)'!F7</f>
        <v>0</v>
      </c>
      <c r="G7" s="77">
        <f>'Sheet1 (3)'!G7</f>
        <v>0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59">
        <f>'Sheet1 (3)'!M7</f>
        <v>0</v>
      </c>
      <c r="N7" s="59">
        <f>'Sheet1 (3)'!N7</f>
        <v>0</v>
      </c>
      <c r="O7" s="179">
        <v>4</v>
      </c>
      <c r="P7" s="181">
        <f t="shared" si="0"/>
        <v>0</v>
      </c>
      <c r="Q7" s="183">
        <f t="shared" si="1"/>
        <v>0</v>
      </c>
      <c r="R7" s="177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55000000000000004">
      <c r="B8" s="418"/>
      <c r="C8" s="155" t="s">
        <v>89</v>
      </c>
      <c r="D8" s="154">
        <f t="shared" ref="D8:E8" si="8">SUM(D4:D7)</f>
        <v>0</v>
      </c>
      <c r="E8" s="154">
        <f t="shared" si="8"/>
        <v>0</v>
      </c>
      <c r="F8" s="154">
        <f>SUM(F4:F7)</f>
        <v>0</v>
      </c>
      <c r="G8" s="154">
        <f t="shared" ref="G8:O8" si="9">SUM(G4:G7)</f>
        <v>1</v>
      </c>
      <c r="H8" s="154">
        <f t="shared" si="9"/>
        <v>0</v>
      </c>
      <c r="I8" s="154">
        <f t="shared" si="9"/>
        <v>406</v>
      </c>
      <c r="J8" s="154">
        <f t="shared" si="9"/>
        <v>1</v>
      </c>
      <c r="K8" s="154">
        <f t="shared" si="9"/>
        <v>407</v>
      </c>
      <c r="L8" s="154">
        <f t="shared" si="9"/>
        <v>403</v>
      </c>
      <c r="M8" s="154">
        <f t="shared" si="9"/>
        <v>1</v>
      </c>
      <c r="N8" s="154">
        <f t="shared" si="9"/>
        <v>3</v>
      </c>
      <c r="O8" s="154">
        <f t="shared" si="9"/>
        <v>46</v>
      </c>
      <c r="P8" s="156">
        <f t="shared" si="0"/>
        <v>6.5217391304347824E-2</v>
      </c>
      <c r="Q8" s="157">
        <f t="shared" si="1"/>
        <v>2.4570024570024569E-3</v>
      </c>
      <c r="R8" s="158">
        <v>2202817</v>
      </c>
      <c r="S8" s="159">
        <f t="shared" si="2"/>
        <v>18.476341884051195</v>
      </c>
      <c r="W8" s="39"/>
      <c r="X8" s="39"/>
      <c r="Y8" s="39"/>
    </row>
    <row r="9" spans="2:30" ht="19" customHeight="1" x14ac:dyDescent="0.5">
      <c r="B9" s="413" t="s">
        <v>22</v>
      </c>
      <c r="C9" s="166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5">
        <v>6</v>
      </c>
      <c r="P9" s="184">
        <f t="shared" ref="P9:P51" si="10">N9/O9</f>
        <v>0</v>
      </c>
      <c r="Q9" s="169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5">
      <c r="B10" s="414"/>
      <c r="C10" s="160" t="s">
        <v>112</v>
      </c>
      <c r="D10" s="117">
        <f>'Sheet1 (3)'!D9</f>
        <v>0</v>
      </c>
      <c r="E10" s="117">
        <f>'Sheet1 (3)'!E9</f>
        <v>0</v>
      </c>
      <c r="F10" s="84">
        <f>'Sheet1 (3)'!F9</f>
        <v>0</v>
      </c>
      <c r="G10" s="84">
        <f>'Sheet1 (3)'!G9</f>
        <v>0</v>
      </c>
      <c r="H10" s="84">
        <f>'Sheet1 (3)'!H9</f>
        <v>0</v>
      </c>
      <c r="I10" s="84">
        <f>'Sheet1 (3)'!I9</f>
        <v>195</v>
      </c>
      <c r="J10" s="84">
        <f>'Sheet1 (3)'!J9</f>
        <v>19</v>
      </c>
      <c r="K10" s="84">
        <f>'Sheet1 (3)'!K9</f>
        <v>214</v>
      </c>
      <c r="L10" s="84">
        <f>'Sheet1 (3)'!L9</f>
        <v>211</v>
      </c>
      <c r="M10" s="117">
        <f>'Sheet1 (3)'!M9</f>
        <v>3</v>
      </c>
      <c r="N10" s="117">
        <f>'Sheet1 (3)'!N9</f>
        <v>0</v>
      </c>
      <c r="O10" s="121">
        <v>6</v>
      </c>
      <c r="P10" s="122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5">
      <c r="B11" s="414"/>
      <c r="C11" s="199" t="s">
        <v>109</v>
      </c>
      <c r="D11" s="117">
        <f>'Sheet1 (3)'!D10</f>
        <v>0</v>
      </c>
      <c r="E11" s="117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117">
        <f>'Sheet1 (3)'!M10</f>
        <v>3</v>
      </c>
      <c r="N11" s="117">
        <f>'Sheet1 (3)'!N10</f>
        <v>0</v>
      </c>
      <c r="O11" s="121">
        <v>13</v>
      </c>
      <c r="P11" s="122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5">
      <c r="B12" s="414"/>
      <c r="C12" s="199" t="s">
        <v>93</v>
      </c>
      <c r="D12" s="117">
        <f>'Sheet1 (3)'!D11</f>
        <v>0</v>
      </c>
      <c r="E12" s="117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117">
        <f>'Sheet1 (3)'!M11</f>
        <v>0</v>
      </c>
      <c r="N12" s="117">
        <f>'Sheet1 (3)'!N11</f>
        <v>0</v>
      </c>
      <c r="O12" s="121">
        <v>4</v>
      </c>
      <c r="P12" s="122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5">
      <c r="B13" s="414"/>
      <c r="C13" s="199" t="s">
        <v>116</v>
      </c>
      <c r="D13" s="117">
        <f>'Sheet1 (3)'!D12</f>
        <v>0</v>
      </c>
      <c r="E13" s="117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117">
        <f>'Sheet1 (3)'!M12</f>
        <v>1</v>
      </c>
      <c r="N13" s="117">
        <f>'Sheet1 (3)'!N12</f>
        <v>0</v>
      </c>
      <c r="O13" s="121">
        <v>6</v>
      </c>
      <c r="P13" s="122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5">
      <c r="B14" s="414"/>
      <c r="C14" s="67" t="s">
        <v>118</v>
      </c>
      <c r="D14" s="117">
        <f>'Sheet1 (3)'!D13</f>
        <v>0</v>
      </c>
      <c r="E14" s="117">
        <f>'Sheet1 (3)'!E13</f>
        <v>0</v>
      </c>
      <c r="F14" s="84">
        <f>'Sheet1 (3)'!F13</f>
        <v>0</v>
      </c>
      <c r="G14" s="84">
        <f>'Sheet1 (3)'!G13</f>
        <v>0</v>
      </c>
      <c r="H14" s="84">
        <f>'Sheet1 (3)'!H13</f>
        <v>0</v>
      </c>
      <c r="I14" s="84">
        <f>'Sheet1 (3)'!I13</f>
        <v>18</v>
      </c>
      <c r="J14" s="84">
        <f>'Sheet1 (3)'!J13</f>
        <v>0</v>
      </c>
      <c r="K14" s="84">
        <f>'Sheet1 (3)'!K13</f>
        <v>18</v>
      </c>
      <c r="L14" s="84">
        <f>'Sheet1 (3)'!L13</f>
        <v>16</v>
      </c>
      <c r="M14" s="117">
        <f>'Sheet1 (3)'!M13</f>
        <v>0</v>
      </c>
      <c r="N14" s="117">
        <f>'Sheet1 (3)'!N13</f>
        <v>2</v>
      </c>
      <c r="O14" s="123">
        <v>8</v>
      </c>
      <c r="P14" s="124">
        <f t="shared" si="10"/>
        <v>0.25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3.0903119112085888</v>
      </c>
      <c r="T14" s="10"/>
      <c r="Z14" s="10"/>
    </row>
    <row r="15" spans="2:30" ht="19" customHeight="1" x14ac:dyDescent="0.5">
      <c r="B15" s="414"/>
      <c r="C15" s="67" t="s">
        <v>75</v>
      </c>
      <c r="D15" s="117">
        <f>'Sheet1 (3)'!D14</f>
        <v>0</v>
      </c>
      <c r="E15" s="117">
        <f>'Sheet1 (3)'!E14</f>
        <v>0</v>
      </c>
      <c r="F15" s="84">
        <f>'Sheet1 (3)'!F14</f>
        <v>0</v>
      </c>
      <c r="G15" s="84">
        <f>'Sheet1 (3)'!G14</f>
        <v>1</v>
      </c>
      <c r="H15" s="84">
        <f>'Sheet1 (3)'!H14</f>
        <v>0</v>
      </c>
      <c r="I15" s="84">
        <f>'Sheet1 (3)'!I14</f>
        <v>155</v>
      </c>
      <c r="J15" s="84">
        <f>'Sheet1 (3)'!J14</f>
        <v>20</v>
      </c>
      <c r="K15" s="84">
        <f>'Sheet1 (3)'!K14</f>
        <v>175</v>
      </c>
      <c r="L15" s="84">
        <f>'Sheet1 (3)'!L14</f>
        <v>175</v>
      </c>
      <c r="M15" s="117">
        <f>'Sheet1 (3)'!M14</f>
        <v>0</v>
      </c>
      <c r="N15" s="117">
        <f>'Sheet1 (3)'!N14</f>
        <v>0</v>
      </c>
      <c r="O15" s="125">
        <v>15</v>
      </c>
      <c r="P15" s="126">
        <f t="shared" si="10"/>
        <v>0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33.398636891382843</v>
      </c>
      <c r="T15" s="10"/>
      <c r="Z15" s="10"/>
    </row>
    <row r="16" spans="2:30" ht="19" customHeight="1" x14ac:dyDescent="0.5">
      <c r="B16" s="414"/>
      <c r="C16" s="199" t="s">
        <v>123</v>
      </c>
      <c r="D16" s="117">
        <f>'Sheet1 (3)'!D15</f>
        <v>0</v>
      </c>
      <c r="E16" s="117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117">
        <f>'Sheet1 (3)'!M15</f>
        <v>0</v>
      </c>
      <c r="N16" s="117">
        <f>'Sheet1 (3)'!N15</f>
        <v>0</v>
      </c>
      <c r="O16" s="125">
        <v>12</v>
      </c>
      <c r="P16" s="126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5">
      <c r="A17" s="43"/>
      <c r="B17" s="414"/>
      <c r="C17" s="71" t="s">
        <v>77</v>
      </c>
      <c r="D17" s="117">
        <f>'Sheet1 (3)'!D16</f>
        <v>0</v>
      </c>
      <c r="E17" s="117">
        <f>'Sheet1 (3)'!E16</f>
        <v>0</v>
      </c>
      <c r="F17" s="116">
        <f>'Sheet1 (3)'!F16</f>
        <v>0</v>
      </c>
      <c r="G17" s="116">
        <f>'Sheet1 (3)'!G16</f>
        <v>0</v>
      </c>
      <c r="H17" s="116">
        <f>'Sheet1 (3)'!H16</f>
        <v>0</v>
      </c>
      <c r="I17" s="116">
        <f>'Sheet1 (3)'!I16</f>
        <v>239</v>
      </c>
      <c r="J17" s="116">
        <f>'Sheet1 (3)'!J16</f>
        <v>36</v>
      </c>
      <c r="K17" s="116">
        <f>'Sheet1 (3)'!K16</f>
        <v>275</v>
      </c>
      <c r="L17" s="116">
        <f>'Sheet1 (3)'!L16</f>
        <v>274</v>
      </c>
      <c r="M17" s="117">
        <f>'Sheet1 (3)'!M16</f>
        <v>0</v>
      </c>
      <c r="N17" s="117">
        <f>'Sheet1 (3)'!N16</f>
        <v>1</v>
      </c>
      <c r="O17" s="125">
        <v>16</v>
      </c>
      <c r="P17" s="126">
        <f t="shared" si="10"/>
        <v>6.25E-2</v>
      </c>
      <c r="Q17" s="72">
        <f t="shared" si="15"/>
        <v>0</v>
      </c>
      <c r="R17" s="306">
        <f>VLOOKUP(C17,'Sheet1 (3)'!C:P,14,0)</f>
        <v>86458.017080248916</v>
      </c>
      <c r="S17" s="120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3"/>
      <c r="B18" s="414"/>
      <c r="C18" s="307" t="s">
        <v>99</v>
      </c>
      <c r="D18" s="117">
        <f>'Sheet1 (3)'!D17</f>
        <v>0</v>
      </c>
      <c r="E18" s="117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7">
        <f>'Sheet1 (3)'!M17</f>
        <v>0</v>
      </c>
      <c r="N18" s="117">
        <f>'Sheet1 (3)'!N17</f>
        <v>0</v>
      </c>
      <c r="O18" s="123">
        <v>4</v>
      </c>
      <c r="P18" s="124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5">
      <c r="A19" s="43"/>
      <c r="B19" s="414"/>
      <c r="C19" s="67" t="s">
        <v>111</v>
      </c>
      <c r="D19" s="117">
        <f>'Sheet1 (3)'!D18</f>
        <v>3</v>
      </c>
      <c r="E19" s="117">
        <f>'Sheet1 (3)'!E18</f>
        <v>0</v>
      </c>
      <c r="F19" s="116">
        <f>'Sheet1 (3)'!F18</f>
        <v>3</v>
      </c>
      <c r="G19" s="116">
        <f>'Sheet1 (3)'!G18</f>
        <v>1</v>
      </c>
      <c r="H19" s="116">
        <f>'Sheet1 (3)'!H18</f>
        <v>0</v>
      </c>
      <c r="I19" s="116">
        <f>'Sheet1 (3)'!I18</f>
        <v>88</v>
      </c>
      <c r="J19" s="116">
        <f>'Sheet1 (3)'!J18</f>
        <v>129</v>
      </c>
      <c r="K19" s="116">
        <f>'Sheet1 (3)'!K18</f>
        <v>217</v>
      </c>
      <c r="L19" s="116">
        <f>'Sheet1 (3)'!L18</f>
        <v>213</v>
      </c>
      <c r="M19" s="117">
        <f>'Sheet1 (3)'!M18</f>
        <v>0</v>
      </c>
      <c r="N19" s="117">
        <f>'Sheet1 (3)'!N18</f>
        <v>4</v>
      </c>
      <c r="O19" s="123">
        <v>5</v>
      </c>
      <c r="P19" s="124">
        <f t="shared" ref="P19:P20" si="20">N19/O19</f>
        <v>0.8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125.47469862947327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3"/>
      <c r="B20" s="414"/>
      <c r="C20" s="308" t="s">
        <v>127</v>
      </c>
      <c r="D20" s="117">
        <f>'Sheet1 (3)'!D19</f>
        <v>0</v>
      </c>
      <c r="E20" s="117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7">
        <f>'Sheet1 (3)'!M19</f>
        <v>0</v>
      </c>
      <c r="N20" s="117">
        <f>'Sheet1 (3)'!N19</f>
        <v>0</v>
      </c>
      <c r="O20" s="123"/>
      <c r="P20" s="124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55000000000000004">
      <c r="A21" s="43"/>
      <c r="B21" s="414"/>
      <c r="C21" s="155" t="s">
        <v>80</v>
      </c>
      <c r="D21" s="154">
        <f>SUM(D9:D20)</f>
        <v>3</v>
      </c>
      <c r="E21" s="154">
        <f t="shared" ref="E21:O21" si="23">SUM(E9:E20)</f>
        <v>0</v>
      </c>
      <c r="F21" s="154">
        <f t="shared" si="23"/>
        <v>3</v>
      </c>
      <c r="G21" s="154">
        <f t="shared" si="23"/>
        <v>2</v>
      </c>
      <c r="H21" s="154">
        <f t="shared" si="23"/>
        <v>0</v>
      </c>
      <c r="I21" s="154">
        <f t="shared" si="23"/>
        <v>1170</v>
      </c>
      <c r="J21" s="154">
        <f t="shared" si="23"/>
        <v>1359</v>
      </c>
      <c r="K21" s="154">
        <f t="shared" si="23"/>
        <v>2529</v>
      </c>
      <c r="L21" s="154">
        <f t="shared" si="23"/>
        <v>2515</v>
      </c>
      <c r="M21" s="154">
        <f t="shared" si="23"/>
        <v>7</v>
      </c>
      <c r="N21" s="154">
        <f t="shared" si="23"/>
        <v>7</v>
      </c>
      <c r="O21" s="154">
        <f t="shared" si="23"/>
        <v>95</v>
      </c>
      <c r="P21" s="156">
        <f t="shared" si="10"/>
        <v>7.3684210526315783E-2</v>
      </c>
      <c r="Q21" s="157">
        <f t="shared" si="15"/>
        <v>2.76789244760775E-3</v>
      </c>
      <c r="R21" s="158">
        <v>3173917</v>
      </c>
      <c r="S21" s="159">
        <f t="shared" si="16"/>
        <v>79.680722589784168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5">
      <c r="A22" s="43"/>
      <c r="B22" s="413" t="s">
        <v>33</v>
      </c>
      <c r="C22" s="133" t="s">
        <v>69</v>
      </c>
      <c r="D22" s="58">
        <f>'Sheet1 (3)'!D20</f>
        <v>2</v>
      </c>
      <c r="E22" s="58">
        <f>'Sheet1 (3)'!E20</f>
        <v>0</v>
      </c>
      <c r="F22" s="58">
        <f>'Sheet1 (3)'!F20</f>
        <v>2</v>
      </c>
      <c r="G22" s="58">
        <f>'Sheet1 (3)'!G20</f>
        <v>4</v>
      </c>
      <c r="H22" s="58">
        <f>'Sheet1 (3)'!H20</f>
        <v>0</v>
      </c>
      <c r="I22" s="58">
        <f>'Sheet1 (3)'!I20</f>
        <v>826</v>
      </c>
      <c r="J22" s="58">
        <f>'Sheet1 (3)'!J20</f>
        <v>328</v>
      </c>
      <c r="K22" s="58">
        <f>'Sheet1 (3)'!K20</f>
        <v>1154</v>
      </c>
      <c r="L22" s="58">
        <f>'Sheet1 (3)'!L20</f>
        <v>1151</v>
      </c>
      <c r="M22" s="58">
        <f>'Sheet1 (3)'!M20</f>
        <v>1</v>
      </c>
      <c r="N22" s="58">
        <f>'Sheet1 (3)'!N20</f>
        <v>2</v>
      </c>
      <c r="O22" s="135">
        <v>21</v>
      </c>
      <c r="P22" s="136">
        <f t="shared" si="10"/>
        <v>9.5238095238095233E-2</v>
      </c>
      <c r="Q22" s="96">
        <f t="shared" si="15"/>
        <v>8.6655112651646442E-4</v>
      </c>
      <c r="R22" s="137">
        <f>VLOOKUP(C22,'Sheet1 (3)'!C:P,14,0)</f>
        <v>516704.9271270897</v>
      </c>
      <c r="S22" s="138">
        <f t="shared" si="16"/>
        <v>223.33829994931713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3"/>
      <c r="B23" s="414"/>
      <c r="C23" s="307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1">
        <v>12</v>
      </c>
      <c r="P23" s="122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5">
      <c r="A24" s="43"/>
      <c r="B24" s="414"/>
      <c r="C24" s="61" t="s">
        <v>72</v>
      </c>
      <c r="D24" s="58">
        <f>'Sheet1 (3)'!D22</f>
        <v>7</v>
      </c>
      <c r="E24" s="58">
        <f>'Sheet1 (3)'!E22</f>
        <v>0</v>
      </c>
      <c r="F24" s="40">
        <f>'Sheet1 (3)'!F22</f>
        <v>7</v>
      </c>
      <c r="G24" s="40">
        <f>'Sheet1 (3)'!G22</f>
        <v>2</v>
      </c>
      <c r="H24" s="40">
        <f>'Sheet1 (3)'!H22</f>
        <v>0</v>
      </c>
      <c r="I24" s="40">
        <f>'Sheet1 (3)'!I22</f>
        <v>304</v>
      </c>
      <c r="J24" s="40">
        <f>'Sheet1 (3)'!J22</f>
        <v>0</v>
      </c>
      <c r="K24" s="40">
        <f>'Sheet1 (3)'!K22</f>
        <v>304</v>
      </c>
      <c r="L24" s="40">
        <f>'Sheet1 (3)'!L22</f>
        <v>293</v>
      </c>
      <c r="M24" s="58">
        <f>'Sheet1 (3)'!M22</f>
        <v>0</v>
      </c>
      <c r="N24" s="58">
        <f>'Sheet1 (3)'!N22</f>
        <v>11</v>
      </c>
      <c r="O24" s="40">
        <v>12</v>
      </c>
      <c r="P24" s="191">
        <f t="shared" si="10"/>
        <v>0.91666666666666663</v>
      </c>
      <c r="Q24" s="190">
        <f t="shared" si="15"/>
        <v>0</v>
      </c>
      <c r="R24" s="83">
        <f>VLOOKUP(C24,'Sheet1 (3)'!C:P,14,0)</f>
        <v>425021.8104728043</v>
      </c>
      <c r="S24" s="57">
        <f t="shared" si="16"/>
        <v>71.525741152394801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55000000000000004">
      <c r="A25" s="43"/>
      <c r="B25" s="414"/>
      <c r="C25" s="227" t="s">
        <v>121</v>
      </c>
      <c r="D25" s="58">
        <f>'Sheet1 (3)'!D23</f>
        <v>0</v>
      </c>
      <c r="E25" s="58">
        <f>'Sheet1 (3)'!E23</f>
        <v>0</v>
      </c>
      <c r="F25" s="134">
        <f>'Sheet1 (3)'!F23</f>
        <v>0</v>
      </c>
      <c r="G25" s="134">
        <f>'Sheet1 (3)'!G23</f>
        <v>0</v>
      </c>
      <c r="H25" s="134">
        <f>'Sheet1 (3)'!H23</f>
        <v>0</v>
      </c>
      <c r="I25" s="134">
        <f>'Sheet1 (3)'!I23</f>
        <v>336</v>
      </c>
      <c r="J25" s="134">
        <f>'Sheet1 (3)'!J23</f>
        <v>61</v>
      </c>
      <c r="K25" s="134">
        <f>'Sheet1 (3)'!K23</f>
        <v>397</v>
      </c>
      <c r="L25" s="134">
        <f>'Sheet1 (3)'!L23</f>
        <v>397</v>
      </c>
      <c r="M25" s="58">
        <f>'Sheet1 (3)'!M23</f>
        <v>0</v>
      </c>
      <c r="N25" s="58">
        <f>'Sheet1 (3)'!N23</f>
        <v>0</v>
      </c>
      <c r="O25" s="192">
        <v>13</v>
      </c>
      <c r="P25" s="139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55000000000000004">
      <c r="B26" s="415"/>
      <c r="C26" s="127" t="s">
        <v>81</v>
      </c>
      <c r="D26" s="154">
        <f>SUM(D22:D25)</f>
        <v>9</v>
      </c>
      <c r="E26" s="154">
        <f t="shared" ref="E26:O26" si="24">SUM(E22:E25)</f>
        <v>0</v>
      </c>
      <c r="F26" s="154">
        <f t="shared" si="24"/>
        <v>9</v>
      </c>
      <c r="G26" s="154">
        <f t="shared" si="24"/>
        <v>6</v>
      </c>
      <c r="H26" s="154">
        <f t="shared" si="24"/>
        <v>0</v>
      </c>
      <c r="I26" s="154">
        <f t="shared" si="24"/>
        <v>1714</v>
      </c>
      <c r="J26" s="154">
        <f t="shared" si="24"/>
        <v>408</v>
      </c>
      <c r="K26" s="154">
        <f t="shared" si="24"/>
        <v>2122</v>
      </c>
      <c r="L26" s="154">
        <f t="shared" si="24"/>
        <v>2108</v>
      </c>
      <c r="M26" s="154">
        <f t="shared" si="24"/>
        <v>1</v>
      </c>
      <c r="N26" s="154">
        <f t="shared" si="24"/>
        <v>13</v>
      </c>
      <c r="O26" s="128">
        <f t="shared" si="24"/>
        <v>58</v>
      </c>
      <c r="P26" s="129">
        <f t="shared" si="10"/>
        <v>0.22413793103448276</v>
      </c>
      <c r="Q26" s="130">
        <f t="shared" si="15"/>
        <v>4.71253534401508E-4</v>
      </c>
      <c r="R26" s="131">
        <v>6003909</v>
      </c>
      <c r="S26" s="132">
        <f t="shared" si="16"/>
        <v>35.343640285020975</v>
      </c>
      <c r="T26" s="10"/>
      <c r="Z26" s="10"/>
    </row>
    <row r="27" spans="1:32" ht="19" customHeight="1" x14ac:dyDescent="0.5">
      <c r="B27" s="413" t="s">
        <v>39</v>
      </c>
      <c r="C27" s="166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0">
        <v>42</v>
      </c>
      <c r="P27" s="141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5">
      <c r="B28" s="414"/>
      <c r="C28" s="231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3">
        <v>30</v>
      </c>
      <c r="P28" s="124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5">
      <c r="B29" s="414"/>
      <c r="C29" s="231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5">
        <v>20</v>
      </c>
      <c r="P29" s="126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5">
      <c r="B30" s="414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7">
        <f t="shared" si="10"/>
        <v>0</v>
      </c>
      <c r="Q30" s="70">
        <f t="shared" si="15"/>
        <v>0</v>
      </c>
      <c r="R30" s="229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5">
      <c r="B31" s="414"/>
      <c r="C31" s="234" t="s">
        <v>95</v>
      </c>
      <c r="D31" s="117">
        <f>'Sheet1 (3)'!D28</f>
        <v>2</v>
      </c>
      <c r="E31" s="117">
        <f>'Sheet1 (3)'!E28</f>
        <v>1</v>
      </c>
      <c r="F31" s="117">
        <f>'Sheet1 (3)'!F28</f>
        <v>3</v>
      </c>
      <c r="G31" s="117">
        <f>'Sheet1 (3)'!G28</f>
        <v>1</v>
      </c>
      <c r="H31" s="117">
        <f>'Sheet1 (3)'!H28</f>
        <v>0</v>
      </c>
      <c r="I31" s="117">
        <f>'Sheet1 (3)'!I28</f>
        <v>345</v>
      </c>
      <c r="J31" s="117">
        <f>'Sheet1 (3)'!J28</f>
        <v>108</v>
      </c>
      <c r="K31" s="117">
        <f>'Sheet1 (3)'!K28</f>
        <v>453</v>
      </c>
      <c r="L31" s="117">
        <f>'Sheet1 (3)'!L28</f>
        <v>450</v>
      </c>
      <c r="M31" s="117">
        <f>'Sheet1 (3)'!M28</f>
        <v>0</v>
      </c>
      <c r="N31" s="117">
        <f>'Sheet1 (3)'!N28</f>
        <v>3</v>
      </c>
      <c r="O31" s="235">
        <v>55</v>
      </c>
      <c r="P31" s="126">
        <f t="shared" ref="P31:P32" si="25">N31/O31</f>
        <v>5.4545454545454543E-2</v>
      </c>
      <c r="Q31" s="72">
        <f t="shared" ref="Q31:Q32" si="26">M31/K31</f>
        <v>0</v>
      </c>
      <c r="R31" s="229">
        <f>VLOOKUP(C31,'Sheet1 (3)'!C:P,14,0)</f>
        <v>301237.28610864433</v>
      </c>
      <c r="S31" s="107">
        <f t="shared" si="16"/>
        <v>150.3797905803138</v>
      </c>
      <c r="T31" s="10"/>
      <c r="Z31" s="10"/>
      <c r="AF31" s="24"/>
    </row>
    <row r="32" spans="1:32" ht="19" customHeight="1" x14ac:dyDescent="0.5">
      <c r="B32" s="414"/>
      <c r="C32" s="92" t="s">
        <v>100</v>
      </c>
      <c r="D32" s="117">
        <f>'Sheet1 (3)'!D29</f>
        <v>3</v>
      </c>
      <c r="E32" s="117">
        <f>'Sheet1 (3)'!E29</f>
        <v>0</v>
      </c>
      <c r="F32" s="117">
        <f>'Sheet1 (3)'!F29</f>
        <v>3</v>
      </c>
      <c r="G32" s="117">
        <f>'Sheet1 (3)'!G29</f>
        <v>1</v>
      </c>
      <c r="H32" s="117">
        <f>'Sheet1 (3)'!H29</f>
        <v>0</v>
      </c>
      <c r="I32" s="117">
        <f>'Sheet1 (3)'!I29</f>
        <v>125</v>
      </c>
      <c r="J32" s="117">
        <f>'Sheet1 (3)'!J29</f>
        <v>23</v>
      </c>
      <c r="K32" s="117">
        <f>'Sheet1 (3)'!K29</f>
        <v>148</v>
      </c>
      <c r="L32" s="117">
        <f>'Sheet1 (3)'!L29</f>
        <v>136</v>
      </c>
      <c r="M32" s="117">
        <f>'Sheet1 (3)'!M29</f>
        <v>0</v>
      </c>
      <c r="N32" s="117">
        <f>'Sheet1 (3)'!N29</f>
        <v>12</v>
      </c>
      <c r="O32" s="68">
        <v>19</v>
      </c>
      <c r="P32" s="197">
        <f t="shared" si="25"/>
        <v>0.63157894736842102</v>
      </c>
      <c r="Q32" s="70">
        <f t="shared" si="26"/>
        <v>0</v>
      </c>
      <c r="R32" s="229">
        <f>VLOOKUP(C32,'Sheet1 (3)'!C:P,14,0)</f>
        <v>106705.0824880022</v>
      </c>
      <c r="S32" s="107">
        <f t="shared" si="16"/>
        <v>138.70004741024491</v>
      </c>
      <c r="T32" s="10"/>
      <c r="Z32" s="10"/>
      <c r="AF32" s="24"/>
    </row>
    <row r="33" spans="2:32" ht="19" customHeight="1" thickBot="1" x14ac:dyDescent="0.55000000000000004">
      <c r="B33" s="414"/>
      <c r="C33" s="337" t="s">
        <v>114</v>
      </c>
      <c r="D33" s="117">
        <f>'Sheet1 (3)'!D30</f>
        <v>0</v>
      </c>
      <c r="E33" s="117">
        <f>'Sheet1 (3)'!E30</f>
        <v>1</v>
      </c>
      <c r="F33" s="117">
        <f>'Sheet1 (3)'!F30</f>
        <v>1</v>
      </c>
      <c r="G33" s="117">
        <f>'Sheet1 (3)'!G30</f>
        <v>1</v>
      </c>
      <c r="H33" s="117">
        <f>'Sheet1 (3)'!H30</f>
        <v>0</v>
      </c>
      <c r="I33" s="117">
        <f>'Sheet1 (3)'!I30</f>
        <v>82</v>
      </c>
      <c r="J33" s="117">
        <f>'Sheet1 (3)'!J30</f>
        <v>50</v>
      </c>
      <c r="K33" s="117">
        <f>'Sheet1 (3)'!K30</f>
        <v>132</v>
      </c>
      <c r="L33" s="117">
        <f>'Sheet1 (3)'!L30</f>
        <v>131</v>
      </c>
      <c r="M33" s="117">
        <f>'Sheet1 (3)'!M30</f>
        <v>0</v>
      </c>
      <c r="N33" s="117">
        <f>'Sheet1 (3)'!N30</f>
        <v>1</v>
      </c>
      <c r="O33" s="338">
        <v>50</v>
      </c>
      <c r="P33" s="339">
        <f t="shared" ref="P33" si="27">N33/O33</f>
        <v>0.02</v>
      </c>
      <c r="Q33" s="340">
        <f t="shared" ref="Q33" si="28">M33/K33</f>
        <v>0</v>
      </c>
      <c r="R33" s="229">
        <f>VLOOKUP(C33,'Sheet1 (3)'!C:P,14,0)</f>
        <v>260046.32509759156</v>
      </c>
      <c r="S33" s="341">
        <f t="shared" ref="S33" si="29">(K33/R33)*100000</f>
        <v>50.760186651536934</v>
      </c>
      <c r="T33" s="10"/>
      <c r="Z33" s="10"/>
      <c r="AF33" s="24"/>
    </row>
    <row r="34" spans="2:32" ht="19" customHeight="1" thickBot="1" x14ac:dyDescent="0.55000000000000004">
      <c r="B34" s="415"/>
      <c r="C34" s="155" t="s">
        <v>82</v>
      </c>
      <c r="D34" s="154">
        <f t="shared" ref="D34:O34" si="30">SUM(D27:D33)</f>
        <v>5</v>
      </c>
      <c r="E34" s="154">
        <f t="shared" si="30"/>
        <v>2</v>
      </c>
      <c r="F34" s="154">
        <f t="shared" si="30"/>
        <v>7</v>
      </c>
      <c r="G34" s="154">
        <f t="shared" si="30"/>
        <v>3</v>
      </c>
      <c r="H34" s="154">
        <f t="shared" si="30"/>
        <v>0</v>
      </c>
      <c r="I34" s="154">
        <f t="shared" si="30"/>
        <v>1559</v>
      </c>
      <c r="J34" s="154">
        <f t="shared" si="30"/>
        <v>707</v>
      </c>
      <c r="K34" s="154">
        <f t="shared" si="30"/>
        <v>2266</v>
      </c>
      <c r="L34" s="154">
        <f t="shared" si="30"/>
        <v>2249</v>
      </c>
      <c r="M34" s="154">
        <f t="shared" si="30"/>
        <v>1</v>
      </c>
      <c r="N34" s="154">
        <f t="shared" si="30"/>
        <v>16</v>
      </c>
      <c r="O34" s="154">
        <f t="shared" si="30"/>
        <v>246</v>
      </c>
      <c r="P34" s="156">
        <f t="shared" si="10"/>
        <v>6.5040650406504072E-2</v>
      </c>
      <c r="Q34" s="157">
        <f t="shared" si="15"/>
        <v>4.4130626654898501E-4</v>
      </c>
      <c r="R34" s="158">
        <v>2744872</v>
      </c>
      <c r="S34" s="159">
        <f t="shared" si="16"/>
        <v>82.553940584478994</v>
      </c>
      <c r="T34" s="10"/>
      <c r="Z34" s="10"/>
    </row>
    <row r="35" spans="2:32" ht="19" customHeight="1" thickBot="1" x14ac:dyDescent="0.55000000000000004">
      <c r="B35" s="413" t="s">
        <v>53</v>
      </c>
      <c r="C35" s="90" t="s">
        <v>66</v>
      </c>
      <c r="D35" s="142">
        <f>'Sheet1 (3)'!D31</f>
        <v>12</v>
      </c>
      <c r="E35" s="142">
        <f>'Sheet1 (3)'!E31</f>
        <v>0</v>
      </c>
      <c r="F35" s="142">
        <f>'Sheet1 (3)'!F31</f>
        <v>12</v>
      </c>
      <c r="G35" s="142">
        <f>'Sheet1 (3)'!G31</f>
        <v>4</v>
      </c>
      <c r="H35" s="142">
        <f>'Sheet1 (3)'!H31</f>
        <v>0</v>
      </c>
      <c r="I35" s="142">
        <f>'Sheet1 (3)'!I31</f>
        <v>2463</v>
      </c>
      <c r="J35" s="142">
        <f>'Sheet1 (3)'!J31</f>
        <v>147</v>
      </c>
      <c r="K35" s="142">
        <f>'Sheet1 (3)'!K31</f>
        <v>2610</v>
      </c>
      <c r="L35" s="142">
        <f>'Sheet1 (3)'!L31</f>
        <v>2594</v>
      </c>
      <c r="M35" s="142">
        <f>'Sheet1 (3)'!M31</f>
        <v>3</v>
      </c>
      <c r="N35" s="142">
        <f>'Sheet1 (3)'!N31</f>
        <v>13</v>
      </c>
      <c r="O35" s="143">
        <v>56</v>
      </c>
      <c r="P35" s="144">
        <f t="shared" si="10"/>
        <v>0.23214285714285715</v>
      </c>
      <c r="Q35" s="91">
        <f t="shared" si="15"/>
        <v>1.1494252873563218E-3</v>
      </c>
      <c r="R35" s="103">
        <f>VLOOKUP(C35,'Sheet1 (3)'!C:P,14,0)</f>
        <v>1020952.7356870017</v>
      </c>
      <c r="S35" s="106">
        <f t="shared" si="16"/>
        <v>255.64356789187937</v>
      </c>
      <c r="T35" s="10"/>
      <c r="Z35" s="10"/>
      <c r="AA35" s="24">
        <v>1598</v>
      </c>
      <c r="AB35" s="24">
        <f t="shared" si="12"/>
        <v>2610</v>
      </c>
      <c r="AC35" s="24">
        <f t="shared" ref="AC35" si="31">AB35-AA35</f>
        <v>1012</v>
      </c>
      <c r="AD35" s="24" t="str">
        <f t="shared" ref="AD35:AD59" si="32">IF(AC35&lt;&gt;F35,"Not OK","Ok")</f>
        <v>Not OK</v>
      </c>
    </row>
    <row r="36" spans="2:32" ht="19" customHeight="1" thickBot="1" x14ac:dyDescent="0.55000000000000004">
      <c r="B36" s="414"/>
      <c r="C36" s="196" t="s">
        <v>73</v>
      </c>
      <c r="D36" s="142">
        <f>'Sheet1 (3)'!D32</f>
        <v>6</v>
      </c>
      <c r="E36" s="142">
        <f>'Sheet1 (3)'!E32</f>
        <v>0</v>
      </c>
      <c r="F36" s="145">
        <f>'Sheet1 (3)'!F32</f>
        <v>6</v>
      </c>
      <c r="G36" s="145">
        <f>'Sheet1 (3)'!G32</f>
        <v>2</v>
      </c>
      <c r="H36" s="145">
        <f>'Sheet1 (3)'!H32</f>
        <v>0</v>
      </c>
      <c r="I36" s="145">
        <f>'Sheet1 (3)'!I32</f>
        <v>499</v>
      </c>
      <c r="J36" s="145">
        <f>'Sheet1 (3)'!J32</f>
        <v>0</v>
      </c>
      <c r="K36" s="145">
        <f>'Sheet1 (3)'!K32</f>
        <v>499</v>
      </c>
      <c r="L36" s="145">
        <f>'Sheet1 (3)'!L32</f>
        <v>491</v>
      </c>
      <c r="M36" s="142">
        <f>'Sheet1 (3)'!M32</f>
        <v>0</v>
      </c>
      <c r="N36" s="142">
        <f>'Sheet1 (3)'!N32</f>
        <v>8</v>
      </c>
      <c r="O36" s="146">
        <v>23</v>
      </c>
      <c r="P36" s="147">
        <f t="shared" si="10"/>
        <v>0.34782608695652173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106.27475194302438</v>
      </c>
      <c r="T36" s="10"/>
      <c r="Z36" s="10"/>
    </row>
    <row r="37" spans="2:32" ht="19" customHeight="1" thickBot="1" x14ac:dyDescent="0.55000000000000004">
      <c r="B37" s="414"/>
      <c r="C37" s="231" t="s">
        <v>107</v>
      </c>
      <c r="D37" s="142">
        <f>'Sheet1 (3)'!D33</f>
        <v>0</v>
      </c>
      <c r="E37" s="142">
        <f>'Sheet1 (3)'!E33</f>
        <v>0</v>
      </c>
      <c r="F37" s="145">
        <f>'Sheet1 (3)'!F33</f>
        <v>0</v>
      </c>
      <c r="G37" s="145">
        <f>'Sheet1 (3)'!G33</f>
        <v>0</v>
      </c>
      <c r="H37" s="145">
        <f>'Sheet1 (3)'!H33</f>
        <v>0</v>
      </c>
      <c r="I37" s="145">
        <f>'Sheet1 (3)'!I33</f>
        <v>34</v>
      </c>
      <c r="J37" s="145">
        <f>'Sheet1 (3)'!J33</f>
        <v>0</v>
      </c>
      <c r="K37" s="145">
        <f>'Sheet1 (3)'!K33</f>
        <v>34</v>
      </c>
      <c r="L37" s="145">
        <f>'Sheet1 (3)'!L33</f>
        <v>34</v>
      </c>
      <c r="M37" s="142">
        <f>'Sheet1 (3)'!M33</f>
        <v>0</v>
      </c>
      <c r="N37" s="142">
        <f>'Sheet1 (3)'!N33</f>
        <v>0</v>
      </c>
      <c r="O37" s="146">
        <v>12</v>
      </c>
      <c r="P37" s="147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thickBot="1" x14ac:dyDescent="0.55000000000000004">
      <c r="B38" s="414"/>
      <c r="C38" s="219" t="s">
        <v>74</v>
      </c>
      <c r="D38" s="142">
        <f>'Sheet1 (3)'!D34</f>
        <v>0</v>
      </c>
      <c r="E38" s="142">
        <f>'Sheet1 (3)'!E34</f>
        <v>0</v>
      </c>
      <c r="F38" s="220">
        <f>'Sheet1 (3)'!F34</f>
        <v>0</v>
      </c>
      <c r="G38" s="220">
        <f>'Sheet1 (3)'!G34</f>
        <v>0</v>
      </c>
      <c r="H38" s="220">
        <f>'Sheet1 (3)'!H34</f>
        <v>0</v>
      </c>
      <c r="I38" s="220">
        <f>'Sheet1 (3)'!I34</f>
        <v>340</v>
      </c>
      <c r="J38" s="220">
        <f>'Sheet1 (3)'!J34</f>
        <v>70</v>
      </c>
      <c r="K38" s="220">
        <f>'Sheet1 (3)'!K34</f>
        <v>410</v>
      </c>
      <c r="L38" s="220">
        <f>'Sheet1 (3)'!L34</f>
        <v>401</v>
      </c>
      <c r="M38" s="142">
        <f>'Sheet1 (3)'!M34</f>
        <v>9</v>
      </c>
      <c r="N38" s="142">
        <f>'Sheet1 (3)'!N34</f>
        <v>0</v>
      </c>
      <c r="O38" s="221">
        <v>6</v>
      </c>
      <c r="P38" s="222">
        <f t="shared" si="10"/>
        <v>0</v>
      </c>
      <c r="Q38" s="72">
        <f t="shared" si="15"/>
        <v>2.1951219512195121E-2</v>
      </c>
      <c r="R38" s="223">
        <f>VLOOKUP(C38,'Sheet1 (3)'!C:P,14,0)</f>
        <v>248010.56044110621</v>
      </c>
      <c r="S38" s="224">
        <f t="shared" si="16"/>
        <v>165.31554110872653</v>
      </c>
      <c r="T38" s="10"/>
      <c r="Z38" s="10"/>
    </row>
    <row r="39" spans="2:32" ht="19" customHeight="1" thickBot="1" x14ac:dyDescent="0.55000000000000004">
      <c r="B39" s="414"/>
      <c r="C39" s="219" t="s">
        <v>92</v>
      </c>
      <c r="D39" s="142">
        <f>'Sheet1 (3)'!D35</f>
        <v>3</v>
      </c>
      <c r="E39" s="142">
        <f>'Sheet1 (3)'!E35</f>
        <v>0</v>
      </c>
      <c r="F39" s="220">
        <f>'Sheet1 (3)'!F35</f>
        <v>3</v>
      </c>
      <c r="G39" s="220">
        <f>'Sheet1 (3)'!G35</f>
        <v>0</v>
      </c>
      <c r="H39" s="220">
        <f>'Sheet1 (3)'!H35</f>
        <v>0</v>
      </c>
      <c r="I39" s="220">
        <f>'Sheet1 (3)'!I35</f>
        <v>217</v>
      </c>
      <c r="J39" s="220">
        <f>'Sheet1 (3)'!J35</f>
        <v>0</v>
      </c>
      <c r="K39" s="220">
        <f>'Sheet1 (3)'!K35</f>
        <v>217</v>
      </c>
      <c r="L39" s="220">
        <f>'Sheet1 (3)'!L35</f>
        <v>214</v>
      </c>
      <c r="M39" s="142">
        <f>'Sheet1 (3)'!M35</f>
        <v>0</v>
      </c>
      <c r="N39" s="142">
        <f>'Sheet1 (3)'!N35</f>
        <v>3</v>
      </c>
      <c r="O39" s="221">
        <v>20</v>
      </c>
      <c r="P39" s="222">
        <f t="shared" si="10"/>
        <v>0.15</v>
      </c>
      <c r="Q39" s="72">
        <f t="shared" si="15"/>
        <v>0</v>
      </c>
      <c r="R39" s="223">
        <f>VLOOKUP(C39,'Sheet1 (3)'!C:P,14,0)</f>
        <v>174025.86075197981</v>
      </c>
      <c r="S39" s="224">
        <f t="shared" si="16"/>
        <v>124.69411101449258</v>
      </c>
      <c r="T39" s="10"/>
      <c r="Z39" s="10"/>
    </row>
    <row r="40" spans="2:32" ht="19" customHeight="1" thickBot="1" x14ac:dyDescent="0.55000000000000004">
      <c r="B40" s="414"/>
      <c r="C40" s="219" t="s">
        <v>102</v>
      </c>
      <c r="D40" s="142">
        <f>'Sheet1 (3)'!D36</f>
        <v>6</v>
      </c>
      <c r="E40" s="142">
        <f>'Sheet1 (3)'!E36</f>
        <v>0</v>
      </c>
      <c r="F40" s="220">
        <f>'Sheet1 (3)'!F36</f>
        <v>6</v>
      </c>
      <c r="G40" s="220">
        <f>'Sheet1 (3)'!G36</f>
        <v>9</v>
      </c>
      <c r="H40" s="220">
        <f>'Sheet1 (3)'!H36</f>
        <v>0</v>
      </c>
      <c r="I40" s="220">
        <f>'Sheet1 (3)'!I36</f>
        <v>317</v>
      </c>
      <c r="J40" s="220">
        <f>'Sheet1 (3)'!J36</f>
        <v>0</v>
      </c>
      <c r="K40" s="220">
        <f>'Sheet1 (3)'!K36</f>
        <v>317</v>
      </c>
      <c r="L40" s="220">
        <f>'Sheet1 (3)'!L36</f>
        <v>313</v>
      </c>
      <c r="M40" s="142">
        <f>'Sheet1 (3)'!M36</f>
        <v>0</v>
      </c>
      <c r="N40" s="142">
        <f>'Sheet1 (3)'!N36</f>
        <v>4</v>
      </c>
      <c r="O40" s="221">
        <v>21</v>
      </c>
      <c r="P40" s="222">
        <f t="shared" ref="P40:P41" si="34">N40/O40</f>
        <v>0.19047619047619047</v>
      </c>
      <c r="Q40" s="72">
        <f t="shared" ref="Q40:Q41" si="35">M40/K40</f>
        <v>0</v>
      </c>
      <c r="R40" s="223">
        <f>VLOOKUP(C40,'Sheet1 (3)'!C:P,14,0)</f>
        <v>276882.53196513921</v>
      </c>
      <c r="S40" s="224">
        <f t="shared" ref="S40:S41" si="36">(K40/R40)*100000</f>
        <v>114.48898482332277</v>
      </c>
      <c r="T40" s="10"/>
      <c r="Z40" s="10"/>
    </row>
    <row r="41" spans="2:32" ht="19" customHeight="1" thickBot="1" x14ac:dyDescent="0.55000000000000004">
      <c r="B41" s="414"/>
      <c r="C41" s="93" t="s">
        <v>126</v>
      </c>
      <c r="D41" s="142">
        <f>'Sheet1 (3)'!D37</f>
        <v>7</v>
      </c>
      <c r="E41" s="142">
        <f>'Sheet1 (3)'!E37</f>
        <v>0</v>
      </c>
      <c r="F41" s="220">
        <f>'Sheet1 (3)'!F37</f>
        <v>7</v>
      </c>
      <c r="G41" s="220">
        <f>'Sheet1 (3)'!G37</f>
        <v>8</v>
      </c>
      <c r="H41" s="220">
        <f>'Sheet1 (3)'!H37</f>
        <v>0</v>
      </c>
      <c r="I41" s="220">
        <f>'Sheet1 (3)'!I37</f>
        <v>135</v>
      </c>
      <c r="J41" s="220">
        <f>'Sheet1 (3)'!J37</f>
        <v>0</v>
      </c>
      <c r="K41" s="220">
        <f>'Sheet1 (3)'!K37</f>
        <v>135</v>
      </c>
      <c r="L41" s="220">
        <f>'Sheet1 (3)'!L37</f>
        <v>127</v>
      </c>
      <c r="M41" s="142">
        <f>'Sheet1 (3)'!M37</f>
        <v>0</v>
      </c>
      <c r="N41" s="142">
        <f>'Sheet1 (3)'!N37</f>
        <v>8</v>
      </c>
      <c r="O41" s="221">
        <v>22</v>
      </c>
      <c r="P41" s="222">
        <f t="shared" si="34"/>
        <v>0.36363636363636365</v>
      </c>
      <c r="Q41" s="72">
        <f t="shared" si="35"/>
        <v>0</v>
      </c>
      <c r="R41" s="223">
        <f>VLOOKUP(C41,'Sheet1 (3)'!C:P,14,0)</f>
        <v>485271.79810543905</v>
      </c>
      <c r="S41" s="224">
        <f t="shared" si="36"/>
        <v>27.819461284800944</v>
      </c>
      <c r="T41" s="10"/>
      <c r="Z41" s="10"/>
    </row>
    <row r="42" spans="2:32" ht="19" customHeight="1" thickBot="1" x14ac:dyDescent="0.55000000000000004">
      <c r="B42" s="415"/>
      <c r="C42" s="127" t="s">
        <v>83</v>
      </c>
      <c r="D42" s="154">
        <f>SUM(D35:D41)</f>
        <v>34</v>
      </c>
      <c r="E42" s="154">
        <f t="shared" ref="E42:N42" si="37">SUM(E35:E41)</f>
        <v>0</v>
      </c>
      <c r="F42" s="154">
        <f t="shared" si="37"/>
        <v>34</v>
      </c>
      <c r="G42" s="154">
        <f t="shared" si="37"/>
        <v>23</v>
      </c>
      <c r="H42" s="154">
        <f t="shared" si="37"/>
        <v>0</v>
      </c>
      <c r="I42" s="154">
        <f t="shared" si="37"/>
        <v>4005</v>
      </c>
      <c r="J42" s="154">
        <f t="shared" si="37"/>
        <v>217</v>
      </c>
      <c r="K42" s="154">
        <f t="shared" si="37"/>
        <v>4222</v>
      </c>
      <c r="L42" s="154">
        <f t="shared" si="37"/>
        <v>4174</v>
      </c>
      <c r="M42" s="154">
        <f t="shared" si="37"/>
        <v>12</v>
      </c>
      <c r="N42" s="363">
        <f t="shared" si="37"/>
        <v>36</v>
      </c>
      <c r="O42" s="154">
        <f>SUM(O35:O41)</f>
        <v>160</v>
      </c>
      <c r="P42" s="156">
        <f t="shared" si="10"/>
        <v>0.22500000000000001</v>
      </c>
      <c r="Q42" s="130">
        <f t="shared" si="15"/>
        <v>2.8422548555187117E-3</v>
      </c>
      <c r="R42" s="131">
        <v>6649881</v>
      </c>
      <c r="S42" s="132">
        <f t="shared" si="16"/>
        <v>63.489857938811234</v>
      </c>
      <c r="T42" s="10"/>
      <c r="Z42" s="10"/>
    </row>
    <row r="43" spans="2:32" ht="19" customHeight="1" x14ac:dyDescent="0.5">
      <c r="B43" s="413" t="s">
        <v>23</v>
      </c>
      <c r="C43" s="357" t="s">
        <v>76</v>
      </c>
      <c r="D43" s="153">
        <f>'Sheet1 (3)'!D38</f>
        <v>0</v>
      </c>
      <c r="E43" s="153">
        <f>'Sheet1 (3)'!E38</f>
        <v>0</v>
      </c>
      <c r="F43" s="153">
        <f>'Sheet1 (3)'!F38</f>
        <v>0</v>
      </c>
      <c r="G43" s="153">
        <f>'Sheet1 (3)'!G38</f>
        <v>0</v>
      </c>
      <c r="H43" s="153">
        <f>'Sheet1 (3)'!H38</f>
        <v>0</v>
      </c>
      <c r="I43" s="153">
        <f>'Sheet1 (3)'!I38</f>
        <v>369</v>
      </c>
      <c r="J43" s="153">
        <f>'Sheet1 (3)'!J38</f>
        <v>238</v>
      </c>
      <c r="K43" s="153">
        <f>'Sheet1 (3)'!K38</f>
        <v>607</v>
      </c>
      <c r="L43" s="153">
        <f>'Sheet1 (3)'!L38</f>
        <v>606</v>
      </c>
      <c r="M43" s="153">
        <f>'Sheet1 (3)'!M38</f>
        <v>1</v>
      </c>
      <c r="N43" s="283">
        <f>'Sheet1 (3)'!N38</f>
        <v>0</v>
      </c>
      <c r="O43" s="164">
        <v>12</v>
      </c>
      <c r="P43" s="165">
        <f t="shared" si="10"/>
        <v>0</v>
      </c>
      <c r="Q43" s="161">
        <f t="shared" si="15"/>
        <v>1.6474464579901153E-3</v>
      </c>
      <c r="R43" s="162">
        <f>VLOOKUP(C43,'Sheet1 (3)'!C:P,14,0)</f>
        <v>116330.83416912338</v>
      </c>
      <c r="S43" s="163">
        <f t="shared" si="16"/>
        <v>521.78771375225847</v>
      </c>
      <c r="T43" s="10"/>
      <c r="Z43" s="10"/>
    </row>
    <row r="44" spans="2:32" ht="19" customHeight="1" x14ac:dyDescent="0.5">
      <c r="B44" s="414"/>
      <c r="C44" s="67" t="s">
        <v>85</v>
      </c>
      <c r="D44" s="153">
        <f>'Sheet1 (3)'!D39</f>
        <v>1</v>
      </c>
      <c r="E44" s="153">
        <f>'Sheet1 (3)'!E39</f>
        <v>0</v>
      </c>
      <c r="F44" s="68">
        <f>'Sheet1 (3)'!F39</f>
        <v>1</v>
      </c>
      <c r="G44" s="68">
        <f>'Sheet1 (3)'!G39</f>
        <v>3</v>
      </c>
      <c r="H44" s="68">
        <f>'Sheet1 (3)'!H39</f>
        <v>0</v>
      </c>
      <c r="I44" s="68">
        <f>'Sheet1 (3)'!I39</f>
        <v>378</v>
      </c>
      <c r="J44" s="68">
        <f>'Sheet1 (3)'!J39</f>
        <v>68</v>
      </c>
      <c r="K44" s="68">
        <f>'Sheet1 (3)'!K39</f>
        <v>446</v>
      </c>
      <c r="L44" s="68">
        <f>'Sheet1 (3)'!L39</f>
        <v>443</v>
      </c>
      <c r="M44" s="68">
        <f>'Sheet1 (3)'!M39</f>
        <v>1</v>
      </c>
      <c r="N44" s="284">
        <f>'Sheet1 (3)'!N39</f>
        <v>2</v>
      </c>
      <c r="O44" s="69">
        <v>15</v>
      </c>
      <c r="P44" s="242">
        <f t="shared" si="10"/>
        <v>0.13333333333333333</v>
      </c>
      <c r="Q44" s="124">
        <f t="shared" si="15"/>
        <v>2.242152466367713E-3</v>
      </c>
      <c r="R44" s="270">
        <f>VLOOKUP(C44,'Sheet1 (3)'!C:P,14,0)</f>
        <v>195456.27773091197</v>
      </c>
      <c r="S44" s="113">
        <f t="shared" si="16"/>
        <v>228.18402416013257</v>
      </c>
      <c r="T44" s="10"/>
      <c r="Z44" s="10"/>
    </row>
    <row r="45" spans="2:32" ht="19" customHeight="1" x14ac:dyDescent="0.5">
      <c r="B45" s="414"/>
      <c r="C45" s="67" t="s">
        <v>101</v>
      </c>
      <c r="D45" s="153">
        <f>'Sheet1 (3)'!D40</f>
        <v>0</v>
      </c>
      <c r="E45" s="153">
        <f>'Sheet1 (3)'!E40</f>
        <v>0</v>
      </c>
      <c r="F45" s="68">
        <f>'Sheet1 (3)'!F40</f>
        <v>0</v>
      </c>
      <c r="G45" s="68">
        <f>'Sheet1 (3)'!G40</f>
        <v>0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4">
        <f>'Sheet1 (3)'!N40</f>
        <v>0</v>
      </c>
      <c r="O45" s="69">
        <v>20</v>
      </c>
      <c r="P45" s="242">
        <f t="shared" si="10"/>
        <v>0</v>
      </c>
      <c r="Q45" s="124">
        <f t="shared" si="15"/>
        <v>0</v>
      </c>
      <c r="R45" s="270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5">
      <c r="B46" s="414"/>
      <c r="C46" s="67" t="s">
        <v>105</v>
      </c>
      <c r="D46" s="153">
        <f>'Sheet1 (3)'!D41</f>
        <v>0</v>
      </c>
      <c r="E46" s="153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4">
        <f>'Sheet1 (3)'!N41</f>
        <v>0</v>
      </c>
      <c r="O46" s="69">
        <v>20</v>
      </c>
      <c r="P46" s="242">
        <f t="shared" si="10"/>
        <v>0</v>
      </c>
      <c r="Q46" s="124">
        <f t="shared" si="15"/>
        <v>0</v>
      </c>
      <c r="R46" s="270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5">
      <c r="B47" s="414"/>
      <c r="C47" s="71" t="s">
        <v>110</v>
      </c>
      <c r="D47" s="153">
        <f>'Sheet1 (3)'!D42</f>
        <v>0</v>
      </c>
      <c r="E47" s="153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4">
        <f>'Sheet1 (3)'!N42</f>
        <v>0</v>
      </c>
      <c r="O47" s="69">
        <v>5</v>
      </c>
      <c r="P47" s="242">
        <f t="shared" si="10"/>
        <v>0</v>
      </c>
      <c r="Q47" s="124">
        <f t="shared" si="15"/>
        <v>0</v>
      </c>
      <c r="R47" s="270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5">
      <c r="B48" s="414"/>
      <c r="C48" s="71" t="s">
        <v>120</v>
      </c>
      <c r="D48" s="153">
        <f>'Sheet1 (3)'!D43</f>
        <v>3</v>
      </c>
      <c r="E48" s="153">
        <f>'Sheet1 (3)'!E43</f>
        <v>3</v>
      </c>
      <c r="F48" s="68">
        <f>'Sheet1 (3)'!F43</f>
        <v>6</v>
      </c>
      <c r="G48" s="68">
        <f>'Sheet1 (3)'!G43</f>
        <v>5</v>
      </c>
      <c r="H48" s="68">
        <f>'Sheet1 (3)'!H43</f>
        <v>0</v>
      </c>
      <c r="I48" s="68">
        <f>'Sheet1 (3)'!I43</f>
        <v>33</v>
      </c>
      <c r="J48" s="68">
        <f>'Sheet1 (3)'!J43</f>
        <v>90</v>
      </c>
      <c r="K48" s="68">
        <f>'Sheet1 (3)'!K43</f>
        <v>123</v>
      </c>
      <c r="L48" s="68">
        <f>'Sheet1 (3)'!L43</f>
        <v>121</v>
      </c>
      <c r="M48" s="68">
        <f>'Sheet1 (3)'!M43</f>
        <v>1</v>
      </c>
      <c r="N48" s="284">
        <f>'Sheet1 (3)'!N43</f>
        <v>1</v>
      </c>
      <c r="O48" s="69">
        <v>6</v>
      </c>
      <c r="P48" s="242">
        <f t="shared" ref="P48" si="39">N48/O48</f>
        <v>0.16666666666666666</v>
      </c>
      <c r="Q48" s="124">
        <f t="shared" ref="Q48" si="40">M48/K48</f>
        <v>8.130081300813009E-3</v>
      </c>
      <c r="R48" s="270">
        <f>VLOOKUP(C48,'Sheet1 (3)'!C:P,14,0)</f>
        <v>344446.59661328059</v>
      </c>
      <c r="S48" s="113">
        <f t="shared" ref="S48" si="41">(K48/R48)*100000</f>
        <v>35.709454298396047</v>
      </c>
      <c r="T48" s="10"/>
      <c r="Z48" s="10"/>
    </row>
    <row r="49" spans="2:30" ht="19" customHeight="1" x14ac:dyDescent="0.5">
      <c r="B49" s="414"/>
      <c r="C49" s="71" t="s">
        <v>133</v>
      </c>
      <c r="D49" s="153">
        <f>'Sheet1 (3)'!D44</f>
        <v>4</v>
      </c>
      <c r="E49" s="153">
        <f>'Sheet1 (3)'!E44</f>
        <v>0</v>
      </c>
      <c r="F49" s="68">
        <f>'Sheet1 (3)'!F44</f>
        <v>4</v>
      </c>
      <c r="G49" s="68">
        <f>'Sheet1 (3)'!G44</f>
        <v>5</v>
      </c>
      <c r="H49" s="68">
        <f>'Sheet1 (3)'!H44</f>
        <v>0</v>
      </c>
      <c r="I49" s="68">
        <f>'Sheet1 (3)'!I44</f>
        <v>47</v>
      </c>
      <c r="J49" s="68">
        <f>'Sheet1 (3)'!J44</f>
        <v>45</v>
      </c>
      <c r="K49" s="68">
        <f>'Sheet1 (3)'!K44</f>
        <v>92</v>
      </c>
      <c r="L49" s="68">
        <f>'Sheet1 (3)'!L44</f>
        <v>88</v>
      </c>
      <c r="M49" s="68">
        <f>'Sheet1 (3)'!M44</f>
        <v>0</v>
      </c>
      <c r="N49" s="284">
        <f>'Sheet1 (3)'!N44</f>
        <v>4</v>
      </c>
      <c r="O49" s="69">
        <v>6</v>
      </c>
      <c r="P49" s="242"/>
      <c r="Q49" s="126"/>
      <c r="R49" s="377"/>
      <c r="S49" s="224"/>
      <c r="T49" s="10"/>
      <c r="Z49" s="10"/>
    </row>
    <row r="50" spans="2:30" ht="19" customHeight="1" thickBot="1" x14ac:dyDescent="0.55000000000000004">
      <c r="B50" s="414"/>
      <c r="C50" s="358" t="s">
        <v>94</v>
      </c>
      <c r="D50" s="153">
        <f>'Sheet1 (3)'!D45</f>
        <v>0</v>
      </c>
      <c r="E50" s="153">
        <f>'Sheet1 (3)'!E45</f>
        <v>0</v>
      </c>
      <c r="F50" s="233">
        <f>'Sheet1 (3)'!F45</f>
        <v>0</v>
      </c>
      <c r="G50" s="233">
        <f>'Sheet1 (3)'!G45</f>
        <v>0</v>
      </c>
      <c r="H50" s="233">
        <f>'Sheet1 (3)'!H45</f>
        <v>0</v>
      </c>
      <c r="I50" s="68">
        <f>'Sheet1 (3)'!I45</f>
        <v>1</v>
      </c>
      <c r="J50" s="68">
        <f>'Sheet1 (3)'!J45</f>
        <v>5</v>
      </c>
      <c r="K50" s="68">
        <f>'Sheet1 (3)'!K45</f>
        <v>6</v>
      </c>
      <c r="L50" s="68">
        <f>'Sheet1 (3)'!L45</f>
        <v>6</v>
      </c>
      <c r="M50" s="68">
        <f>'Sheet1 (3)'!M45</f>
        <v>0</v>
      </c>
      <c r="N50" s="285">
        <f>'Sheet1 (3)'!N45</f>
        <v>0</v>
      </c>
      <c r="O50" s="69">
        <v>20</v>
      </c>
      <c r="P50" s="242">
        <f t="shared" si="10"/>
        <v>0</v>
      </c>
      <c r="Q50" s="295">
        <f t="shared" si="15"/>
        <v>0</v>
      </c>
      <c r="R50" s="296">
        <f>VLOOKUP(C50,'Sheet1 (3)'!C:P,14,0)</f>
        <v>217763.58413614001</v>
      </c>
      <c r="S50" s="114">
        <f t="shared" si="16"/>
        <v>2.7552816159789875</v>
      </c>
      <c r="T50" s="10"/>
      <c r="Z50" s="10"/>
    </row>
    <row r="51" spans="2:30" ht="19" customHeight="1" thickBot="1" x14ac:dyDescent="0.55000000000000004">
      <c r="B51" s="415"/>
      <c r="C51" s="359" t="s">
        <v>84</v>
      </c>
      <c r="D51" s="154">
        <f t="shared" ref="D51:O51" si="42">SUM(D43:D50)</f>
        <v>8</v>
      </c>
      <c r="E51" s="154">
        <f t="shared" si="42"/>
        <v>3</v>
      </c>
      <c r="F51" s="154">
        <f t="shared" si="42"/>
        <v>11</v>
      </c>
      <c r="G51" s="154">
        <f t="shared" si="42"/>
        <v>13</v>
      </c>
      <c r="H51" s="154">
        <f t="shared" si="42"/>
        <v>0</v>
      </c>
      <c r="I51" s="228">
        <f t="shared" si="42"/>
        <v>948</v>
      </c>
      <c r="J51" s="271">
        <f t="shared" si="42"/>
        <v>493</v>
      </c>
      <c r="K51" s="271">
        <f t="shared" si="42"/>
        <v>1441</v>
      </c>
      <c r="L51" s="271">
        <f t="shared" si="42"/>
        <v>1431</v>
      </c>
      <c r="M51" s="271">
        <f t="shared" si="42"/>
        <v>3</v>
      </c>
      <c r="N51" s="271">
        <f t="shared" si="42"/>
        <v>7</v>
      </c>
      <c r="O51" s="271">
        <f t="shared" si="42"/>
        <v>104</v>
      </c>
      <c r="P51" s="272">
        <f t="shared" si="10"/>
        <v>6.7307692307692304E-2</v>
      </c>
      <c r="Q51" s="292">
        <f t="shared" si="15"/>
        <v>2.0818875780707841E-3</v>
      </c>
      <c r="R51" s="293">
        <v>2674787</v>
      </c>
      <c r="S51" s="294">
        <f t="shared" si="16"/>
        <v>53.873448614786895</v>
      </c>
      <c r="T51" s="10"/>
      <c r="Z51" s="10"/>
    </row>
    <row r="52" spans="2:30" ht="19" customHeight="1" x14ac:dyDescent="0.5">
      <c r="B52" s="413" t="s">
        <v>29</v>
      </c>
      <c r="C52" s="360" t="s">
        <v>97</v>
      </c>
      <c r="D52" s="117">
        <f>'Sheet1 (3)'!D46</f>
        <v>3</v>
      </c>
      <c r="E52" s="117">
        <f>'Sheet1 (3)'!E46</f>
        <v>0</v>
      </c>
      <c r="F52" s="117">
        <f>'Sheet1 (3)'!F46</f>
        <v>3</v>
      </c>
      <c r="G52" s="117">
        <f>'Sheet1 (3)'!G46</f>
        <v>0</v>
      </c>
      <c r="H52" s="117">
        <f>'Sheet1 (3)'!H46</f>
        <v>0</v>
      </c>
      <c r="I52" s="117">
        <f>'Sheet1 (3)'!I46</f>
        <v>137</v>
      </c>
      <c r="J52" s="117">
        <f>'Sheet1 (3)'!J46</f>
        <v>37</v>
      </c>
      <c r="K52" s="117">
        <f>'Sheet1 (3)'!K46</f>
        <v>174</v>
      </c>
      <c r="L52" s="117">
        <f>'Sheet1 (3)'!L46</f>
        <v>166</v>
      </c>
      <c r="M52" s="117">
        <f>'Sheet1 (3)'!M46</f>
        <v>3</v>
      </c>
      <c r="N52" s="117">
        <f>'Sheet1 (3)'!N46</f>
        <v>5</v>
      </c>
      <c r="O52" s="150">
        <v>5</v>
      </c>
      <c r="P52" s="151">
        <f t="shared" ref="P52:P56" si="43">N52/O52</f>
        <v>1</v>
      </c>
      <c r="Q52" s="73">
        <f t="shared" ref="Q52:Q56" si="44">M52/K52</f>
        <v>1.7241379310344827E-2</v>
      </c>
      <c r="R52" s="109">
        <f>VLOOKUP(C52,'Sheet1 (3)'!C:P,14,0)</f>
        <v>116603.80734837931</v>
      </c>
      <c r="S52" s="115">
        <f t="shared" ref="S52:S56" si="45">(K52/R52)*100000</f>
        <v>149.22325776219043</v>
      </c>
      <c r="T52" s="10"/>
      <c r="Z52" s="10"/>
    </row>
    <row r="53" spans="2:30" ht="19" customHeight="1" x14ac:dyDescent="0.5">
      <c r="B53" s="414"/>
      <c r="C53" s="166" t="s">
        <v>124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1</v>
      </c>
      <c r="J53" s="117">
        <f>'Sheet1 (3)'!J47</f>
        <v>0</v>
      </c>
      <c r="K53" s="117">
        <f>'Sheet1 (3)'!K47</f>
        <v>1</v>
      </c>
      <c r="L53" s="117">
        <f>'Sheet1 (3)'!L47</f>
        <v>1</v>
      </c>
      <c r="M53" s="117">
        <f>'Sheet1 (3)'!M47</f>
        <v>0</v>
      </c>
      <c r="N53" s="117">
        <f>'Sheet1 (3)'!N47</f>
        <v>0</v>
      </c>
      <c r="O53" s="286">
        <v>5</v>
      </c>
      <c r="P53" s="287">
        <f t="shared" si="43"/>
        <v>0</v>
      </c>
      <c r="Q53" s="288">
        <f t="shared" si="44"/>
        <v>0</v>
      </c>
      <c r="R53" s="289">
        <f>VLOOKUP(C53,'Sheet1 (3)'!C:P,14,0)</f>
        <v>138715.4519827622</v>
      </c>
      <c r="S53" s="290">
        <f t="shared" si="45"/>
        <v>0.72090022106857088</v>
      </c>
      <c r="T53" s="10"/>
      <c r="Z53" s="10"/>
    </row>
    <row r="54" spans="2:30" ht="19" customHeight="1" x14ac:dyDescent="0.5">
      <c r="B54" s="414"/>
      <c r="C54" s="71" t="s">
        <v>106</v>
      </c>
      <c r="D54" s="117">
        <f>'Sheet1 (3)'!D48</f>
        <v>0</v>
      </c>
      <c r="E54" s="117">
        <f>'Sheet1 (3)'!E48</f>
        <v>0</v>
      </c>
      <c r="F54" s="117">
        <f>'Sheet1 (3)'!F48</f>
        <v>0</v>
      </c>
      <c r="G54" s="117">
        <f>'Sheet1 (3)'!G48</f>
        <v>0</v>
      </c>
      <c r="H54" s="117">
        <f>'Sheet1 (3)'!H48</f>
        <v>0</v>
      </c>
      <c r="I54" s="117">
        <f>'Sheet1 (3)'!I48</f>
        <v>2</v>
      </c>
      <c r="J54" s="117">
        <f>'Sheet1 (3)'!J48</f>
        <v>0</v>
      </c>
      <c r="K54" s="117">
        <f>'Sheet1 (3)'!K48</f>
        <v>2</v>
      </c>
      <c r="L54" s="117">
        <f>'Sheet1 (3)'!L48</f>
        <v>2</v>
      </c>
      <c r="M54" s="117">
        <f>'Sheet1 (3)'!M48</f>
        <v>0</v>
      </c>
      <c r="N54" s="117">
        <f>'Sheet1 (3)'!N48</f>
        <v>0</v>
      </c>
      <c r="O54" s="291">
        <v>5</v>
      </c>
      <c r="P54" s="287">
        <f t="shared" ref="P54" si="46">N54/O54</f>
        <v>0</v>
      </c>
      <c r="Q54" s="288">
        <f t="shared" ref="Q54" si="47">M54/K54</f>
        <v>0</v>
      </c>
      <c r="R54" s="289">
        <f>VLOOKUP(C54,'Sheet1 (3)'!C:P,14,0)</f>
        <v>64209.935716887107</v>
      </c>
      <c r="S54" s="290">
        <f t="shared" ref="S54" si="48">(K54/R54)*100000</f>
        <v>3.1147827476706276</v>
      </c>
      <c r="T54" s="10"/>
      <c r="Z54" s="10"/>
    </row>
    <row r="55" spans="2:30" ht="19" customHeight="1" thickBot="1" x14ac:dyDescent="0.55000000000000004">
      <c r="B55" s="414"/>
      <c r="C55" s="361" t="s">
        <v>98</v>
      </c>
      <c r="D55" s="117">
        <f>'Sheet1 (3)'!D49</f>
        <v>0</v>
      </c>
      <c r="E55" s="117">
        <f>'Sheet1 (3)'!E49</f>
        <v>0</v>
      </c>
      <c r="F55" s="153">
        <f>'Sheet1 (3)'!F49</f>
        <v>0</v>
      </c>
      <c r="G55" s="116">
        <f>'Sheet1 (3)'!G49</f>
        <v>0</v>
      </c>
      <c r="H55" s="116">
        <f>'Sheet1 (3)'!H49</f>
        <v>0</v>
      </c>
      <c r="I55" s="116">
        <f>'Sheet1 (3)'!I49</f>
        <v>15</v>
      </c>
      <c r="J55" s="116">
        <f>'Sheet1 (3)'!J49</f>
        <v>28</v>
      </c>
      <c r="K55" s="116">
        <f>'Sheet1 (3)'!K49</f>
        <v>43</v>
      </c>
      <c r="L55" s="116">
        <f>'Sheet1 (3)'!L49</f>
        <v>43</v>
      </c>
      <c r="M55" s="116">
        <f>'Sheet1 (3)'!M49</f>
        <v>0</v>
      </c>
      <c r="N55" s="153">
        <f>'Sheet1 (3)'!N49</f>
        <v>0</v>
      </c>
      <c r="O55" s="148">
        <v>20</v>
      </c>
      <c r="P55" s="149">
        <f t="shared" si="43"/>
        <v>0</v>
      </c>
      <c r="Q55" s="95">
        <f t="shared" si="44"/>
        <v>0</v>
      </c>
      <c r="R55" s="110">
        <f>VLOOKUP(C55,'Sheet1 (3)'!C:P,14,0)</f>
        <v>518856.33563500224</v>
      </c>
      <c r="S55" s="114">
        <f t="shared" si="45"/>
        <v>8.2874578272951904</v>
      </c>
      <c r="T55" s="10"/>
      <c r="Z55" s="10"/>
    </row>
    <row r="56" spans="2:30" ht="19" customHeight="1" thickBot="1" x14ac:dyDescent="0.55000000000000004">
      <c r="B56" s="415"/>
      <c r="C56" s="359" t="s">
        <v>96</v>
      </c>
      <c r="D56" s="232">
        <f t="shared" ref="D56:O56" si="49">SUM(D52:D55)</f>
        <v>3</v>
      </c>
      <c r="E56" s="154">
        <f t="shared" si="49"/>
        <v>0</v>
      </c>
      <c r="F56" s="154">
        <f t="shared" si="49"/>
        <v>3</v>
      </c>
      <c r="G56" s="154">
        <f t="shared" si="49"/>
        <v>0</v>
      </c>
      <c r="H56" s="154">
        <f t="shared" si="49"/>
        <v>0</v>
      </c>
      <c r="I56" s="154">
        <f t="shared" si="49"/>
        <v>155</v>
      </c>
      <c r="J56" s="154">
        <f t="shared" si="49"/>
        <v>65</v>
      </c>
      <c r="K56" s="154">
        <f t="shared" si="49"/>
        <v>220</v>
      </c>
      <c r="L56" s="154">
        <f t="shared" si="49"/>
        <v>212</v>
      </c>
      <c r="M56" s="154">
        <f t="shared" si="49"/>
        <v>3</v>
      </c>
      <c r="N56" s="154">
        <f t="shared" si="49"/>
        <v>5</v>
      </c>
      <c r="O56" s="128">
        <f t="shared" si="49"/>
        <v>35</v>
      </c>
      <c r="P56" s="129">
        <f t="shared" si="43"/>
        <v>0.14285714285714285</v>
      </c>
      <c r="Q56" s="130">
        <f t="shared" si="44"/>
        <v>1.3636363636363636E-2</v>
      </c>
      <c r="R56" s="131">
        <v>2674787</v>
      </c>
      <c r="S56" s="132">
        <f t="shared" si="45"/>
        <v>8.2249539869903661</v>
      </c>
      <c r="T56" s="10"/>
      <c r="Z56" s="10"/>
    </row>
    <row r="57" spans="2:30" ht="19" customHeight="1" x14ac:dyDescent="0.5">
      <c r="B57" s="413" t="s">
        <v>130</v>
      </c>
      <c r="C57" s="360" t="s">
        <v>131</v>
      </c>
      <c r="D57" s="117">
        <f>'Sheet1 (3)'!D50</f>
        <v>3</v>
      </c>
      <c r="E57" s="117">
        <f>'Sheet1 (3)'!E50</f>
        <v>0</v>
      </c>
      <c r="F57" s="117">
        <f>'Sheet1 (3)'!F50</f>
        <v>3</v>
      </c>
      <c r="G57" s="117">
        <f>'Sheet1 (3)'!G50</f>
        <v>2</v>
      </c>
      <c r="H57" s="117">
        <f>'Sheet1 (3)'!H50</f>
        <v>0</v>
      </c>
      <c r="I57" s="117">
        <f>'Sheet1 (3)'!I50</f>
        <v>6</v>
      </c>
      <c r="J57" s="117">
        <f>'Sheet1 (3)'!J50</f>
        <v>4</v>
      </c>
      <c r="K57" s="117">
        <f>'Sheet1 (3)'!K50</f>
        <v>10</v>
      </c>
      <c r="L57" s="117">
        <f>'Sheet1 (3)'!L50</f>
        <v>8</v>
      </c>
      <c r="M57" s="117">
        <f>'Sheet1 (3)'!M50</f>
        <v>0</v>
      </c>
      <c r="N57" s="117">
        <f>'Sheet1 (3)'!N50</f>
        <v>2</v>
      </c>
      <c r="O57" s="150"/>
      <c r="P57" s="151" t="e">
        <f t="shared" ref="P57" si="50">N57/O57</f>
        <v>#DIV/0!</v>
      </c>
      <c r="Q57" s="91">
        <f t="shared" ref="Q57" si="51">M57/K57</f>
        <v>0</v>
      </c>
      <c r="R57" s="362">
        <f>VLOOKUP(C57,'Sheet1 (3)'!C:P,14,0)</f>
        <v>74552.850563488886</v>
      </c>
      <c r="S57" s="115">
        <f t="shared" ref="S57:S58" si="52">(K57/R57)*100000</f>
        <v>13.413303347112185</v>
      </c>
      <c r="T57" s="10"/>
      <c r="Z57" s="10"/>
    </row>
    <row r="58" spans="2:30" ht="19" customHeight="1" thickBot="1" x14ac:dyDescent="0.55000000000000004">
      <c r="B58" s="415"/>
      <c r="C58" s="353" t="s">
        <v>132</v>
      </c>
      <c r="D58" s="232">
        <f>D57</f>
        <v>3</v>
      </c>
      <c r="E58" s="232">
        <f t="shared" ref="E58:O58" si="53">E57</f>
        <v>0</v>
      </c>
      <c r="F58" s="232">
        <f t="shared" si="53"/>
        <v>3</v>
      </c>
      <c r="G58" s="232">
        <f t="shared" si="53"/>
        <v>2</v>
      </c>
      <c r="H58" s="232">
        <f t="shared" si="53"/>
        <v>0</v>
      </c>
      <c r="I58" s="232">
        <f t="shared" si="53"/>
        <v>6</v>
      </c>
      <c r="J58" s="232">
        <f t="shared" si="53"/>
        <v>4</v>
      </c>
      <c r="K58" s="232">
        <f t="shared" si="53"/>
        <v>10</v>
      </c>
      <c r="L58" s="232">
        <f t="shared" si="53"/>
        <v>8</v>
      </c>
      <c r="M58" s="232">
        <f t="shared" si="53"/>
        <v>0</v>
      </c>
      <c r="N58" s="232">
        <f t="shared" si="53"/>
        <v>2</v>
      </c>
      <c r="O58" s="354">
        <f t="shared" si="53"/>
        <v>0</v>
      </c>
      <c r="P58" s="355" t="e">
        <f t="shared" ref="P58" si="54">N58/O58</f>
        <v>#DIV/0!</v>
      </c>
      <c r="Q58" s="292">
        <f t="shared" ref="Q58" si="55">M58/K58</f>
        <v>0</v>
      </c>
      <c r="R58" s="131">
        <v>74552.850563488886</v>
      </c>
      <c r="S58" s="356">
        <f t="shared" si="52"/>
        <v>13.413303347112185</v>
      </c>
      <c r="T58" s="10"/>
      <c r="Z58" s="10"/>
    </row>
    <row r="59" spans="2:30" ht="15.7" thickBot="1" x14ac:dyDescent="0.55000000000000004">
      <c r="B59" s="352"/>
      <c r="C59" s="74" t="s">
        <v>11</v>
      </c>
      <c r="D59" s="75">
        <f>D51+D42+D34+D26+D21+D8+D56+D58</f>
        <v>65</v>
      </c>
      <c r="E59" s="75">
        <f>E51+E42+E34+E26+E21+E8+E56</f>
        <v>5</v>
      </c>
      <c r="F59" s="75">
        <f>F51+F42+F34+F26+F21+F8+F56+F58</f>
        <v>70</v>
      </c>
      <c r="G59" s="75">
        <f>G51+G42+G34+G26+G21+G8+G56</f>
        <v>48</v>
      </c>
      <c r="H59" s="75">
        <f>H51+H42+H34+H26+H21+H8+H56</f>
        <v>0</v>
      </c>
      <c r="I59" s="75">
        <f>I51+I42+I34+I26+I21+I8+I56</f>
        <v>9957</v>
      </c>
      <c r="J59" s="75">
        <f>J51+J42+J34+J26+J21+J8+J56</f>
        <v>3250</v>
      </c>
      <c r="K59" s="75">
        <f>K51+K42+K34+K26+K21+K8+K56+K58</f>
        <v>13217</v>
      </c>
      <c r="L59" s="75">
        <f>L51+L42+L34+L26+L21+L8+L56+L58</f>
        <v>13100</v>
      </c>
      <c r="M59" s="75">
        <f>M51+M42+M34+M26+M21+M8+M56+M58</f>
        <v>28</v>
      </c>
      <c r="N59" s="75">
        <f>N51+N42+N34+N26+N21+N8+N56+N58</f>
        <v>89</v>
      </c>
      <c r="O59" s="152">
        <f>O51+O42+O34+O26+O21+O8+O56</f>
        <v>744</v>
      </c>
      <c r="P59" s="76">
        <f>N59/O59</f>
        <v>0.1196236559139785</v>
      </c>
      <c r="Q59" s="76">
        <f t="shared" si="15"/>
        <v>2.118483770901112E-3</v>
      </c>
      <c r="R59" s="101">
        <v>33244414</v>
      </c>
      <c r="S59" s="102">
        <f>(K59/R59)*100000</f>
        <v>39.757055125110639</v>
      </c>
      <c r="T59" s="10"/>
      <c r="AA59" s="24">
        <f>SUM(AA9:AA35)</f>
        <v>1646</v>
      </c>
      <c r="AB59" s="24">
        <f>SUM(AB9:AB35)</f>
        <v>2824</v>
      </c>
      <c r="AC59" s="24">
        <f>SUM(AC9:AC35)</f>
        <v>1178</v>
      </c>
      <c r="AD59" s="24" t="str">
        <f t="shared" si="32"/>
        <v>Not OK</v>
      </c>
    </row>
    <row r="61" spans="2:30" ht="15.35" x14ac:dyDescent="0.5">
      <c r="B61" s="11"/>
      <c r="C61" s="167" t="s">
        <v>86</v>
      </c>
      <c r="E61" s="12"/>
      <c r="G61" s="12"/>
      <c r="H61" s="13"/>
    </row>
    <row r="62" spans="2:30" x14ac:dyDescent="0.5">
      <c r="F62" s="13"/>
    </row>
  </sheetData>
  <autoFilter ref="AA3:AD59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1"/>
    <mergeCell ref="B9:B21"/>
    <mergeCell ref="B57:B58"/>
    <mergeCell ref="B52:B56"/>
    <mergeCell ref="B22:B26"/>
    <mergeCell ref="B27:B34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26" t="s">
        <v>41</v>
      </c>
      <c r="C2" s="420" t="s">
        <v>30</v>
      </c>
      <c r="D2" s="428" t="s">
        <v>1</v>
      </c>
      <c r="E2" s="429"/>
      <c r="F2" s="429"/>
      <c r="G2" s="429"/>
      <c r="H2" s="430"/>
      <c r="I2" s="428" t="s">
        <v>2</v>
      </c>
      <c r="J2" s="429"/>
      <c r="K2" s="429"/>
      <c r="L2" s="429"/>
      <c r="M2" s="430"/>
      <c r="N2" s="420" t="s">
        <v>3</v>
      </c>
      <c r="O2" s="422" t="s">
        <v>4</v>
      </c>
    </row>
    <row r="3" spans="2:15" ht="27" customHeight="1" x14ac:dyDescent="0.5">
      <c r="B3" s="427"/>
      <c r="C3" s="421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1"/>
      <c r="O3" s="423"/>
    </row>
    <row r="4" spans="2:15" x14ac:dyDescent="0.5">
      <c r="B4" s="424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4.7" thickBot="1" x14ac:dyDescent="0.55000000000000004">
      <c r="B5" s="425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5.7" thickBot="1" x14ac:dyDescent="0.55000000000000004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31" t="s">
        <v>0</v>
      </c>
      <c r="C4" s="433" t="s">
        <v>1</v>
      </c>
      <c r="D4" s="434"/>
      <c r="E4" s="435"/>
      <c r="F4" s="436" t="s">
        <v>2</v>
      </c>
      <c r="G4" s="437"/>
      <c r="H4" s="438"/>
      <c r="I4" s="439" t="s">
        <v>3</v>
      </c>
      <c r="J4" s="441" t="s">
        <v>4</v>
      </c>
    </row>
    <row r="5" spans="2:10" ht="15.35" x14ac:dyDescent="0.5">
      <c r="B5" s="432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0"/>
      <c r="J5" s="442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E41E7-C12D-4286-B097-561E08F56592}"/>
</file>

<file path=customXml/itemProps2.xml><?xml version="1.0" encoding="utf-8"?>
<ds:datastoreItem xmlns:ds="http://schemas.openxmlformats.org/officeDocument/2006/customXml" ds:itemID="{B3133567-9053-4D73-B3C3-39AF3FCDCB71}"/>
</file>

<file path=customXml/itemProps3.xml><?xml version="1.0" encoding="utf-8"?>
<ds:datastoreItem xmlns:ds="http://schemas.openxmlformats.org/officeDocument/2006/customXml" ds:itemID="{4C023B1C-34E6-4D5C-B180-CB6602DB20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TEMBE, Rafique</cp:lastModifiedBy>
  <dcterms:created xsi:type="dcterms:W3CDTF">2023-01-12T09:05:37Z</dcterms:created>
  <dcterms:modified xsi:type="dcterms:W3CDTF">2024-03-06T10:47:25Z</dcterms:modified>
</cp:coreProperties>
</file>