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igo/Downloads/"/>
    </mc:Choice>
  </mc:AlternateContent>
  <xr:revisionPtr revIDLastSave="0" documentId="13_ncr:1_{EDA707AE-225A-CE46-B65E-7D9607010EFB}" xr6:coauthVersionLast="47" xr6:coauthVersionMax="47" xr10:uidLastSave="{00000000-0000-0000-0000-000000000000}"/>
  <bookViews>
    <workbookView xWindow="0" yWindow="500" windowWidth="31260" windowHeight="23500" xr2:uid="{00000000-000D-0000-FFFF-FFFF00000000}"/>
  </bookViews>
  <sheets>
    <sheet name="Sheet1 (3)" sheetId="4" r:id="rId1"/>
    <sheet name="Week 11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(3)'!$N$2:$Q$52</definedName>
    <definedName name="_xlnm._FilterDatabase" localSheetId="3" hidden="1">'Taxa Ocup Camas'!$AA$3:$AD$59</definedName>
    <definedName name="_xlnm._FilterDatabase" localSheetId="1" hidden="1">'Week 11'!$U$2:$V$31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7" l="1"/>
  <c r="F51" i="7"/>
  <c r="G51" i="7"/>
  <c r="H51" i="7"/>
  <c r="I51" i="7"/>
  <c r="J51" i="7"/>
  <c r="K51" i="7"/>
  <c r="L51" i="7"/>
  <c r="M51" i="7"/>
  <c r="N51" i="7"/>
  <c r="O51" i="7"/>
  <c r="P51" i="7"/>
  <c r="Q51" i="7"/>
  <c r="D51" i="7"/>
  <c r="P52" i="4" l="1"/>
  <c r="O52" i="4" l="1"/>
  <c r="E52" i="4" l="1"/>
  <c r="F52" i="4"/>
  <c r="G52" i="4"/>
  <c r="H52" i="4"/>
  <c r="I52" i="4"/>
  <c r="J52" i="4"/>
  <c r="K52" i="4"/>
  <c r="L52" i="4"/>
  <c r="M52" i="4"/>
  <c r="N52" i="4"/>
  <c r="D52" i="4"/>
  <c r="U45" i="4"/>
  <c r="V45" i="4"/>
  <c r="U46" i="4"/>
  <c r="V46" i="4"/>
  <c r="U47" i="4"/>
  <c r="V47" i="4"/>
  <c r="M36" i="10"/>
  <c r="N36" i="10"/>
  <c r="M37" i="10"/>
  <c r="N37" i="10"/>
  <c r="M38" i="10"/>
  <c r="N38" i="10"/>
  <c r="M39" i="10"/>
  <c r="N39" i="10"/>
  <c r="M40" i="10"/>
  <c r="N40" i="10"/>
  <c r="M41" i="10"/>
  <c r="N41" i="10"/>
  <c r="N35" i="10"/>
  <c r="M28" i="10"/>
  <c r="N28" i="10"/>
  <c r="M29" i="10"/>
  <c r="N29" i="10"/>
  <c r="M30" i="10"/>
  <c r="N30" i="10"/>
  <c r="M31" i="10"/>
  <c r="N31" i="10"/>
  <c r="M32" i="10"/>
  <c r="N32" i="10"/>
  <c r="M33" i="10"/>
  <c r="N33" i="10"/>
  <c r="N27" i="10"/>
  <c r="M23" i="10"/>
  <c r="N23" i="10"/>
  <c r="M24" i="10"/>
  <c r="N24" i="10"/>
  <c r="M25" i="10"/>
  <c r="N25" i="10"/>
  <c r="N22" i="10"/>
  <c r="M10" i="10"/>
  <c r="N10" i="10"/>
  <c r="M11" i="10"/>
  <c r="N11" i="10"/>
  <c r="M12" i="10"/>
  <c r="N12" i="10"/>
  <c r="M13" i="10"/>
  <c r="N13" i="10"/>
  <c r="M14" i="10"/>
  <c r="N14" i="10"/>
  <c r="M15" i="10"/>
  <c r="N15" i="10"/>
  <c r="M16" i="10"/>
  <c r="N16" i="10"/>
  <c r="M17" i="10"/>
  <c r="N17" i="10"/>
  <c r="M18" i="10"/>
  <c r="N18" i="10"/>
  <c r="M19" i="10"/>
  <c r="N19" i="10"/>
  <c r="M20" i="10"/>
  <c r="N20" i="10"/>
  <c r="M5" i="10"/>
  <c r="N5" i="10"/>
  <c r="M6" i="10"/>
  <c r="N6" i="10"/>
  <c r="M7" i="10"/>
  <c r="N7" i="10"/>
  <c r="E7" i="10"/>
  <c r="D7" i="10"/>
  <c r="E6" i="10"/>
  <c r="D6" i="10"/>
  <c r="E5" i="10"/>
  <c r="D5" i="10"/>
  <c r="D10" i="10"/>
  <c r="E10" i="10"/>
  <c r="D11" i="10"/>
  <c r="E11" i="10"/>
  <c r="D12" i="10"/>
  <c r="E12" i="10"/>
  <c r="D13" i="10"/>
  <c r="E13" i="10"/>
  <c r="D14" i="10"/>
  <c r="E14" i="10"/>
  <c r="D15" i="10"/>
  <c r="E15" i="10"/>
  <c r="D16" i="10"/>
  <c r="E16" i="10"/>
  <c r="D17" i="10"/>
  <c r="E17" i="10"/>
  <c r="D18" i="10"/>
  <c r="E18" i="10"/>
  <c r="D19" i="10"/>
  <c r="E19" i="10"/>
  <c r="D20" i="10"/>
  <c r="E20" i="10"/>
  <c r="D23" i="10"/>
  <c r="E23" i="10"/>
  <c r="D24" i="10"/>
  <c r="E24" i="10"/>
  <c r="D25" i="10"/>
  <c r="E25" i="10"/>
  <c r="D28" i="10"/>
  <c r="E28" i="10"/>
  <c r="D29" i="10"/>
  <c r="E29" i="10"/>
  <c r="D30" i="10"/>
  <c r="E30" i="10"/>
  <c r="D31" i="10"/>
  <c r="E31" i="10"/>
  <c r="D32" i="10"/>
  <c r="E32" i="10"/>
  <c r="D33" i="10"/>
  <c r="E33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D44" i="10"/>
  <c r="E44" i="10"/>
  <c r="D45" i="10"/>
  <c r="E45" i="10"/>
  <c r="D46" i="10"/>
  <c r="E46" i="10"/>
  <c r="D47" i="10"/>
  <c r="E47" i="10"/>
  <c r="D48" i="10"/>
  <c r="E48" i="10"/>
  <c r="D49" i="10"/>
  <c r="E49" i="10"/>
  <c r="D50" i="10"/>
  <c r="E50" i="10"/>
  <c r="D53" i="10"/>
  <c r="E53" i="10"/>
  <c r="D54" i="10"/>
  <c r="E54" i="10"/>
  <c r="D55" i="10"/>
  <c r="E55" i="10"/>
  <c r="N49" i="10"/>
  <c r="M49" i="10"/>
  <c r="L49" i="10"/>
  <c r="J49" i="10"/>
  <c r="I49" i="10"/>
  <c r="H49" i="10"/>
  <c r="G49" i="10"/>
  <c r="K49" i="10"/>
  <c r="F49" i="10"/>
  <c r="U19" i="4"/>
  <c r="V19" i="4"/>
  <c r="U20" i="4"/>
  <c r="V20" i="4"/>
  <c r="U21" i="4"/>
  <c r="V21" i="4"/>
  <c r="U22" i="4"/>
  <c r="V22" i="4"/>
  <c r="U23" i="4"/>
  <c r="V23" i="4"/>
  <c r="U37" i="4"/>
  <c r="V37" i="4"/>
  <c r="U38" i="4"/>
  <c r="V38" i="4"/>
  <c r="U39" i="4"/>
  <c r="V39" i="4"/>
  <c r="U40" i="4"/>
  <c r="V40" i="4"/>
  <c r="U41" i="4"/>
  <c r="V41" i="4"/>
  <c r="U42" i="4"/>
  <c r="V42" i="4"/>
  <c r="U43" i="4"/>
  <c r="V43" i="4"/>
  <c r="U44" i="4"/>
  <c r="V44" i="4"/>
  <c r="U48" i="4"/>
  <c r="V48" i="4"/>
  <c r="U49" i="4"/>
  <c r="V49" i="4"/>
  <c r="U50" i="4"/>
  <c r="V50" i="4"/>
  <c r="U51" i="4"/>
  <c r="V51" i="4"/>
  <c r="R45" i="4" l="1"/>
  <c r="G13" i="6"/>
  <c r="F13" i="6"/>
  <c r="E13" i="6"/>
  <c r="D13" i="6"/>
  <c r="O58" i="10" l="1"/>
  <c r="N57" i="10"/>
  <c r="P57" i="10" s="1"/>
  <c r="M57" i="10"/>
  <c r="M58" i="10" s="1"/>
  <c r="L57" i="10"/>
  <c r="L58" i="10" s="1"/>
  <c r="J57" i="10"/>
  <c r="J58" i="10" s="1"/>
  <c r="I57" i="10"/>
  <c r="I58" i="10" s="1"/>
  <c r="H57" i="10"/>
  <c r="H58" i="10" s="1"/>
  <c r="G57" i="10"/>
  <c r="G58" i="10" s="1"/>
  <c r="F57" i="10"/>
  <c r="F58" i="10" s="1"/>
  <c r="E57" i="10"/>
  <c r="E58" i="10" s="1"/>
  <c r="D57" i="10"/>
  <c r="D58" i="10" s="1"/>
  <c r="R57" i="10"/>
  <c r="V52" i="4"/>
  <c r="U52" i="4"/>
  <c r="C13" i="6" l="1"/>
  <c r="R51" i="4"/>
  <c r="N58" i="10"/>
  <c r="P58" i="10" s="1"/>
  <c r="K57" i="10"/>
  <c r="G19" i="10"/>
  <c r="H19" i="10"/>
  <c r="I19" i="10"/>
  <c r="J19" i="10"/>
  <c r="L19" i="10"/>
  <c r="P19" i="10"/>
  <c r="R19" i="10"/>
  <c r="G20" i="10"/>
  <c r="H20" i="10"/>
  <c r="I20" i="10"/>
  <c r="J20" i="10"/>
  <c r="L20" i="10"/>
  <c r="P20" i="10"/>
  <c r="R20" i="10"/>
  <c r="F19" i="10"/>
  <c r="R19" i="4" l="1"/>
  <c r="K58" i="10"/>
  <c r="Q57" i="10"/>
  <c r="S57" i="10"/>
  <c r="K19" i="10"/>
  <c r="Q19" i="10" s="1"/>
  <c r="S58" i="10" l="1"/>
  <c r="Q58" i="10"/>
  <c r="S19" i="10"/>
  <c r="G40" i="10" l="1"/>
  <c r="H40" i="10"/>
  <c r="I40" i="10"/>
  <c r="J40" i="10"/>
  <c r="L40" i="10"/>
  <c r="P40" i="10"/>
  <c r="R40" i="10"/>
  <c r="G41" i="10"/>
  <c r="H41" i="10"/>
  <c r="I41" i="10"/>
  <c r="J41" i="10"/>
  <c r="L41" i="10"/>
  <c r="P41" i="10"/>
  <c r="R41" i="10"/>
  <c r="F40" i="10"/>
  <c r="K40" i="10" l="1"/>
  <c r="Q40" i="10" s="1"/>
  <c r="R37" i="4"/>
  <c r="S40" i="10" l="1"/>
  <c r="U30" i="4"/>
  <c r="V30" i="4"/>
  <c r="U31" i="4"/>
  <c r="V31" i="4"/>
  <c r="U32" i="4"/>
  <c r="V32" i="4"/>
  <c r="U33" i="4"/>
  <c r="V33" i="4"/>
  <c r="U34" i="4"/>
  <c r="V34" i="4"/>
  <c r="U35" i="4"/>
  <c r="V35" i="4"/>
  <c r="U36" i="4"/>
  <c r="V36" i="4"/>
  <c r="R21" i="4" l="1"/>
  <c r="R22" i="4"/>
  <c r="R39" i="4"/>
  <c r="R40" i="4"/>
  <c r="R41" i="4"/>
  <c r="R42" i="4"/>
  <c r="R43" i="4"/>
  <c r="R44" i="4"/>
  <c r="R46" i="4"/>
  <c r="R47" i="4"/>
  <c r="R48" i="4"/>
  <c r="R49" i="4"/>
  <c r="R50" i="4"/>
  <c r="F20" i="10"/>
  <c r="F41" i="10"/>
  <c r="K20" i="10" l="1"/>
  <c r="S20" i="10" s="1"/>
  <c r="R20" i="4"/>
  <c r="K41" i="10"/>
  <c r="Q41" i="10" s="1"/>
  <c r="R38" i="4"/>
  <c r="F48" i="10"/>
  <c r="G48" i="10"/>
  <c r="H48" i="10"/>
  <c r="I48" i="10"/>
  <c r="J48" i="10"/>
  <c r="L48" i="10"/>
  <c r="M48" i="10"/>
  <c r="N48" i="10"/>
  <c r="P48" i="10" s="1"/>
  <c r="R48" i="10"/>
  <c r="K48" i="10"/>
  <c r="Q20" i="10" l="1"/>
  <c r="S41" i="10"/>
  <c r="E10" i="6"/>
  <c r="E5" i="6"/>
  <c r="E9" i="6"/>
  <c r="E4" i="6"/>
  <c r="E11" i="6"/>
  <c r="E6" i="6"/>
  <c r="Q48" i="10"/>
  <c r="S48" i="10"/>
  <c r="R31" i="10" l="1"/>
  <c r="R32" i="10"/>
  <c r="R33" i="10"/>
  <c r="G29" i="10"/>
  <c r="H29" i="10"/>
  <c r="I29" i="10"/>
  <c r="J29" i="10"/>
  <c r="L29" i="10"/>
  <c r="G30" i="10"/>
  <c r="H30" i="10"/>
  <c r="I30" i="10"/>
  <c r="J30" i="10"/>
  <c r="L30" i="10"/>
  <c r="G31" i="10"/>
  <c r="H31" i="10"/>
  <c r="I31" i="10"/>
  <c r="J31" i="10"/>
  <c r="L31" i="10"/>
  <c r="P31" i="10"/>
  <c r="G32" i="10"/>
  <c r="H32" i="10"/>
  <c r="I32" i="10"/>
  <c r="J32" i="10"/>
  <c r="L32" i="10"/>
  <c r="P32" i="10"/>
  <c r="G33" i="10"/>
  <c r="H33" i="10"/>
  <c r="I33" i="10"/>
  <c r="J33" i="10"/>
  <c r="L33" i="10"/>
  <c r="F32" i="10"/>
  <c r="R30" i="4" l="1"/>
  <c r="K32" i="10"/>
  <c r="S32" i="10" s="1"/>
  <c r="D37" i="6"/>
  <c r="D38" i="6"/>
  <c r="D42" i="6"/>
  <c r="D43" i="6"/>
  <c r="C43" i="6"/>
  <c r="C42" i="6"/>
  <c r="C38" i="6"/>
  <c r="C37" i="6"/>
  <c r="E37" i="6" l="1"/>
  <c r="E38" i="6"/>
  <c r="E42" i="6"/>
  <c r="E43" i="6"/>
  <c r="Q32" i="10"/>
  <c r="U5" i="4"/>
  <c r="V5" i="4"/>
  <c r="U6" i="4"/>
  <c r="V6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24" i="4"/>
  <c r="V24" i="4"/>
  <c r="U25" i="4"/>
  <c r="V25" i="4"/>
  <c r="U26" i="4"/>
  <c r="V26" i="4"/>
  <c r="U27" i="4"/>
  <c r="V27" i="4"/>
  <c r="U28" i="4"/>
  <c r="V28" i="4"/>
  <c r="U29" i="4"/>
  <c r="V29" i="4"/>
  <c r="G6" i="10"/>
  <c r="H6" i="10"/>
  <c r="I6" i="10"/>
  <c r="J6" i="10"/>
  <c r="L6" i="10"/>
  <c r="P6" i="10"/>
  <c r="R6" i="10"/>
  <c r="F6" i="10"/>
  <c r="R18" i="4"/>
  <c r="R17" i="4"/>
  <c r="R16" i="4"/>
  <c r="R15" i="4"/>
  <c r="R14" i="4"/>
  <c r="R13" i="4"/>
  <c r="R12" i="4"/>
  <c r="R11" i="4"/>
  <c r="R10" i="4"/>
  <c r="R9" i="4"/>
  <c r="R6" i="4" l="1"/>
  <c r="K6" i="10"/>
  <c r="Q6" i="10" s="1"/>
  <c r="S6" i="10" l="1"/>
  <c r="G18" i="10" l="1"/>
  <c r="H18" i="10"/>
  <c r="I18" i="10"/>
  <c r="J18" i="10"/>
  <c r="L18" i="10"/>
  <c r="O21" i="10"/>
  <c r="K18" i="10"/>
  <c r="F18" i="10"/>
  <c r="R47" i="10" l="1"/>
  <c r="D11" i="6" l="1"/>
  <c r="D41" i="6" s="1"/>
  <c r="G47" i="10"/>
  <c r="H47" i="10"/>
  <c r="I47" i="10"/>
  <c r="J47" i="10"/>
  <c r="L47" i="10"/>
  <c r="M47" i="10"/>
  <c r="N47" i="10"/>
  <c r="P47" i="10" s="1"/>
  <c r="F47" i="10" l="1"/>
  <c r="K47" i="10" l="1"/>
  <c r="R37" i="10"/>
  <c r="R9" i="10"/>
  <c r="R54" i="10"/>
  <c r="R46" i="10"/>
  <c r="R50" i="10"/>
  <c r="N44" i="10"/>
  <c r="N45" i="10"/>
  <c r="N46" i="10"/>
  <c r="N50" i="10"/>
  <c r="N43" i="10"/>
  <c r="N53" i="10"/>
  <c r="N54" i="10"/>
  <c r="P54" i="10" s="1"/>
  <c r="N55" i="10"/>
  <c r="N52" i="10"/>
  <c r="M54" i="10"/>
  <c r="L54" i="10"/>
  <c r="J54" i="10"/>
  <c r="I54" i="10"/>
  <c r="H54" i="10"/>
  <c r="G54" i="10"/>
  <c r="G55" i="10"/>
  <c r="H55" i="10"/>
  <c r="I55" i="10"/>
  <c r="J55" i="10"/>
  <c r="L55" i="10"/>
  <c r="M55" i="10"/>
  <c r="F54" i="10"/>
  <c r="K54" i="10" l="1"/>
  <c r="S54" i="10" s="1"/>
  <c r="Q47" i="10"/>
  <c r="S47" i="10"/>
  <c r="N56" i="10"/>
  <c r="Q54" i="10" l="1"/>
  <c r="P46" i="10"/>
  <c r="P50" i="10"/>
  <c r="M46" i="10"/>
  <c r="M50" i="10"/>
  <c r="L46" i="10"/>
  <c r="L50" i="10"/>
  <c r="J46" i="10"/>
  <c r="J50" i="10"/>
  <c r="I46" i="10"/>
  <c r="I50" i="10"/>
  <c r="H46" i="10"/>
  <c r="H50" i="10"/>
  <c r="G46" i="10"/>
  <c r="G50" i="10"/>
  <c r="F46" i="10"/>
  <c r="K46" i="10" l="1"/>
  <c r="S46" i="10" l="1"/>
  <c r="Q46" i="10"/>
  <c r="R45" i="10" l="1"/>
  <c r="R39" i="10"/>
  <c r="R14" i="10"/>
  <c r="R15" i="10"/>
  <c r="R16" i="10"/>
  <c r="G39" i="10"/>
  <c r="H39" i="10"/>
  <c r="I39" i="10"/>
  <c r="J39" i="10"/>
  <c r="L39" i="10"/>
  <c r="P39" i="10"/>
  <c r="R36" i="4" l="1"/>
  <c r="F39" i="10"/>
  <c r="K39" i="10" l="1"/>
  <c r="S39" i="10" s="1"/>
  <c r="Q39" i="10" l="1"/>
  <c r="P45" i="10"/>
  <c r="M45" i="10"/>
  <c r="J45" i="10"/>
  <c r="I45" i="10"/>
  <c r="H45" i="10"/>
  <c r="G45" i="10"/>
  <c r="L45" i="10" l="1"/>
  <c r="F45" i="10"/>
  <c r="K45" i="10" l="1"/>
  <c r="L28" i="10"/>
  <c r="J28" i="10"/>
  <c r="I28" i="10"/>
  <c r="H28" i="10"/>
  <c r="G28" i="10"/>
  <c r="E27" i="10"/>
  <c r="O34" i="10"/>
  <c r="Q45" i="10" l="1"/>
  <c r="S45" i="10"/>
  <c r="E34" i="10"/>
  <c r="P33" i="10"/>
  <c r="R29" i="4"/>
  <c r="F31" i="10"/>
  <c r="K31" i="10" l="1"/>
  <c r="S31" i="10" l="1"/>
  <c r="Q31" i="10"/>
  <c r="E52" i="10"/>
  <c r="G52" i="10"/>
  <c r="H52" i="10"/>
  <c r="I52" i="10"/>
  <c r="J52" i="10"/>
  <c r="L52" i="10"/>
  <c r="M52" i="10"/>
  <c r="P52" i="10"/>
  <c r="G53" i="10"/>
  <c r="H53" i="10"/>
  <c r="I53" i="10"/>
  <c r="J53" i="10"/>
  <c r="L53" i="10"/>
  <c r="M53" i="10"/>
  <c r="P53" i="10"/>
  <c r="P55" i="10"/>
  <c r="D52" i="10"/>
  <c r="O56" i="10"/>
  <c r="R55" i="10"/>
  <c r="R53" i="10"/>
  <c r="R52" i="10"/>
  <c r="G6" i="6"/>
  <c r="F6" i="6"/>
  <c r="D6" i="6"/>
  <c r="D36" i="6" s="1"/>
  <c r="F55" i="10"/>
  <c r="F53" i="10"/>
  <c r="F52" i="10"/>
  <c r="K55" i="10" l="1"/>
  <c r="Q55" i="10" s="1"/>
  <c r="M56" i="10"/>
  <c r="H56" i="10"/>
  <c r="L56" i="10"/>
  <c r="I56" i="10"/>
  <c r="J56" i="10"/>
  <c r="G56" i="10"/>
  <c r="E56" i="10"/>
  <c r="D56" i="10"/>
  <c r="P56" i="10"/>
  <c r="C6" i="6"/>
  <c r="C36" i="6" s="1"/>
  <c r="E36" i="6" s="1"/>
  <c r="K53" i="10"/>
  <c r="Q53" i="10" s="1"/>
  <c r="K52" i="10"/>
  <c r="F56" i="10"/>
  <c r="R25" i="10"/>
  <c r="R24" i="10"/>
  <c r="R23" i="10"/>
  <c r="R22" i="10"/>
  <c r="R44" i="10"/>
  <c r="R43" i="10"/>
  <c r="R38" i="10"/>
  <c r="R36" i="10"/>
  <c r="R35" i="10"/>
  <c r="R30" i="10"/>
  <c r="R29" i="10"/>
  <c r="R28" i="10"/>
  <c r="R27" i="10"/>
  <c r="R18" i="10"/>
  <c r="R17" i="10"/>
  <c r="R13" i="10"/>
  <c r="R12" i="10"/>
  <c r="R11" i="10"/>
  <c r="R10" i="10"/>
  <c r="R7" i="10"/>
  <c r="R5" i="10"/>
  <c r="R4" i="10"/>
  <c r="Q52" i="10" l="1"/>
  <c r="K56" i="10"/>
  <c r="S56" i="10" s="1"/>
  <c r="S53" i="10"/>
  <c r="S55" i="10"/>
  <c r="S52" i="10"/>
  <c r="Q56" i="10" l="1"/>
  <c r="R28" i="4"/>
  <c r="F30" i="10"/>
  <c r="K30" i="10" l="1"/>
  <c r="S30" i="10" s="1"/>
  <c r="O42" i="10" l="1"/>
  <c r="G11" i="6"/>
  <c r="F10" i="6" l="1"/>
  <c r="D10" i="6"/>
  <c r="D40" i="6" s="1"/>
  <c r="F11" i="6"/>
  <c r="P30" i="10" l="1"/>
  <c r="F33" i="10" l="1"/>
  <c r="R31" i="4"/>
  <c r="K33" i="10" l="1"/>
  <c r="Q30" i="10" l="1"/>
  <c r="F50" i="10" l="1"/>
  <c r="G24" i="10" l="1"/>
  <c r="H24" i="10"/>
  <c r="I24" i="10"/>
  <c r="J24" i="10"/>
  <c r="L24" i="10"/>
  <c r="P24" i="10"/>
  <c r="R23" i="4"/>
  <c r="F24" i="10"/>
  <c r="K24" i="10" l="1"/>
  <c r="Q24" i="10" l="1"/>
  <c r="S24" i="10"/>
  <c r="G5" i="10" l="1"/>
  <c r="H5" i="10"/>
  <c r="I5" i="10"/>
  <c r="J5" i="10"/>
  <c r="L5" i="10"/>
  <c r="P5" i="10"/>
  <c r="F5" i="10"/>
  <c r="R5" i="4"/>
  <c r="K5" i="10" l="1"/>
  <c r="S5" i="10" s="1"/>
  <c r="Q5" i="10" l="1"/>
  <c r="U4" i="4" l="1"/>
  <c r="V4" i="4"/>
  <c r="O8" i="10"/>
  <c r="D4" i="10"/>
  <c r="D8" i="10" l="1"/>
  <c r="P7" i="10"/>
  <c r="L7" i="10"/>
  <c r="J7" i="10"/>
  <c r="I7" i="10"/>
  <c r="H7" i="10"/>
  <c r="G7" i="10"/>
  <c r="N4" i="10"/>
  <c r="M4" i="10"/>
  <c r="L4" i="10"/>
  <c r="J4" i="10"/>
  <c r="I4" i="10"/>
  <c r="H4" i="10"/>
  <c r="G4" i="10"/>
  <c r="E4" i="10"/>
  <c r="G3" i="6"/>
  <c r="F3" i="6"/>
  <c r="D3" i="6"/>
  <c r="D33" i="6" s="1"/>
  <c r="R8" i="4"/>
  <c r="M8" i="10" l="1"/>
  <c r="J8" i="10"/>
  <c r="H8" i="10"/>
  <c r="F7" i="10"/>
  <c r="F4" i="10"/>
  <c r="L8" i="10"/>
  <c r="I8" i="10"/>
  <c r="C3" i="6"/>
  <c r="C33" i="6" s="1"/>
  <c r="R4" i="4"/>
  <c r="G8" i="10"/>
  <c r="E8" i="10"/>
  <c r="P4" i="10"/>
  <c r="N8" i="10"/>
  <c r="K7" i="10"/>
  <c r="S7" i="10" s="1"/>
  <c r="K4" i="10"/>
  <c r="Q4" i="10" s="1"/>
  <c r="E3" i="6"/>
  <c r="E14" i="6" s="1"/>
  <c r="P8" i="10" l="1"/>
  <c r="E33" i="6"/>
  <c r="F8" i="10"/>
  <c r="Q7" i="10"/>
  <c r="S4" i="10"/>
  <c r="K8" i="10"/>
  <c r="G44" i="10"/>
  <c r="H44" i="10"/>
  <c r="I44" i="10"/>
  <c r="J44" i="10"/>
  <c r="L44" i="10"/>
  <c r="M44" i="10"/>
  <c r="P44" i="10"/>
  <c r="S8" i="10" l="1"/>
  <c r="Q8" i="10"/>
  <c r="F44" i="10" l="1"/>
  <c r="K44" i="10"/>
  <c r="E43" i="10"/>
  <c r="G43" i="10"/>
  <c r="H43" i="10"/>
  <c r="I43" i="10"/>
  <c r="J43" i="10"/>
  <c r="L43" i="10"/>
  <c r="M43" i="10"/>
  <c r="D43" i="10"/>
  <c r="E35" i="10"/>
  <c r="G35" i="10"/>
  <c r="H35" i="10"/>
  <c r="I35" i="10"/>
  <c r="J35" i="10"/>
  <c r="L35" i="10"/>
  <c r="M35" i="10"/>
  <c r="G36" i="10"/>
  <c r="H36" i="10"/>
  <c r="I36" i="10"/>
  <c r="J36" i="10"/>
  <c r="L36" i="10"/>
  <c r="G37" i="10"/>
  <c r="H37" i="10"/>
  <c r="I37" i="10"/>
  <c r="J37" i="10"/>
  <c r="L37" i="10"/>
  <c r="G38" i="10"/>
  <c r="H38" i="10"/>
  <c r="I38" i="10"/>
  <c r="J38" i="10"/>
  <c r="L38" i="10"/>
  <c r="D35" i="10"/>
  <c r="G27" i="10"/>
  <c r="G34" i="10" s="1"/>
  <c r="H27" i="10"/>
  <c r="H34" i="10" s="1"/>
  <c r="I27" i="10"/>
  <c r="I34" i="10" s="1"/>
  <c r="J27" i="10"/>
  <c r="J34" i="10" s="1"/>
  <c r="L27" i="10"/>
  <c r="L34" i="10" s="1"/>
  <c r="M27" i="10"/>
  <c r="M34" i="10" s="1"/>
  <c r="N34" i="10"/>
  <c r="D27" i="10"/>
  <c r="D34" i="10" s="1"/>
  <c r="E22" i="10"/>
  <c r="G22" i="10"/>
  <c r="H22" i="10"/>
  <c r="I22" i="10"/>
  <c r="J22" i="10"/>
  <c r="L22" i="10"/>
  <c r="M22" i="10"/>
  <c r="G23" i="10"/>
  <c r="H23" i="10"/>
  <c r="I23" i="10"/>
  <c r="J23" i="10"/>
  <c r="L23" i="10"/>
  <c r="G25" i="10"/>
  <c r="H25" i="10"/>
  <c r="I25" i="10"/>
  <c r="J25" i="10"/>
  <c r="L25" i="10"/>
  <c r="D22" i="10"/>
  <c r="M42" i="10" l="1"/>
  <c r="L42" i="10"/>
  <c r="N42" i="10"/>
  <c r="H42" i="10"/>
  <c r="J42" i="10"/>
  <c r="I42" i="10"/>
  <c r="G42" i="10"/>
  <c r="E42" i="10"/>
  <c r="D42" i="10"/>
  <c r="S44" i="10"/>
  <c r="Q44" i="10"/>
  <c r="E9" i="10"/>
  <c r="G9" i="10"/>
  <c r="H9" i="10"/>
  <c r="I9" i="10"/>
  <c r="J9" i="10"/>
  <c r="L9" i="10"/>
  <c r="M9" i="10"/>
  <c r="N9" i="10"/>
  <c r="G10" i="10"/>
  <c r="H10" i="10"/>
  <c r="I10" i="10"/>
  <c r="J10" i="10"/>
  <c r="L10" i="10"/>
  <c r="P10" i="10"/>
  <c r="G11" i="10"/>
  <c r="H11" i="10"/>
  <c r="I11" i="10"/>
  <c r="J11" i="10"/>
  <c r="L11" i="10"/>
  <c r="P11" i="10"/>
  <c r="G12" i="10"/>
  <c r="H12" i="10"/>
  <c r="I12" i="10"/>
  <c r="J12" i="10"/>
  <c r="L12" i="10"/>
  <c r="P12" i="10"/>
  <c r="G13" i="10"/>
  <c r="H13" i="10"/>
  <c r="I13" i="10"/>
  <c r="J13" i="10"/>
  <c r="L13" i="10"/>
  <c r="P13" i="10"/>
  <c r="G14" i="10"/>
  <c r="H14" i="10"/>
  <c r="I14" i="10"/>
  <c r="J14" i="10"/>
  <c r="L14" i="10"/>
  <c r="P14" i="10"/>
  <c r="G15" i="10"/>
  <c r="H15" i="10"/>
  <c r="I15" i="10"/>
  <c r="J15" i="10"/>
  <c r="L15" i="10"/>
  <c r="P15" i="10"/>
  <c r="G16" i="10"/>
  <c r="H16" i="10"/>
  <c r="I16" i="10"/>
  <c r="J16" i="10"/>
  <c r="L16" i="10"/>
  <c r="P16" i="10"/>
  <c r="G17" i="10"/>
  <c r="H17" i="10"/>
  <c r="I17" i="10"/>
  <c r="J17" i="10"/>
  <c r="L17" i="10"/>
  <c r="P17" i="10"/>
  <c r="P18" i="10"/>
  <c r="D9" i="10"/>
  <c r="AA59" i="10"/>
  <c r="O51" i="10"/>
  <c r="N51" i="10"/>
  <c r="M51" i="10"/>
  <c r="L51" i="10"/>
  <c r="J51" i="10"/>
  <c r="I51" i="10"/>
  <c r="H51" i="10"/>
  <c r="G51" i="10"/>
  <c r="E51" i="10"/>
  <c r="D51" i="10"/>
  <c r="P43" i="10"/>
  <c r="P38" i="10"/>
  <c r="P37" i="10"/>
  <c r="P36" i="10"/>
  <c r="P35" i="10"/>
  <c r="P29" i="10"/>
  <c r="P28" i="10"/>
  <c r="P27" i="10"/>
  <c r="O26" i="10"/>
  <c r="N26" i="10"/>
  <c r="M26" i="10"/>
  <c r="L26" i="10"/>
  <c r="J26" i="10"/>
  <c r="I26" i="10"/>
  <c r="H26" i="10"/>
  <c r="G26" i="10"/>
  <c r="E26" i="10"/>
  <c r="D26" i="10"/>
  <c r="P25" i="10"/>
  <c r="P23" i="10"/>
  <c r="P22" i="10"/>
  <c r="M21" i="10" l="1"/>
  <c r="M59" i="10" s="1"/>
  <c r="L21" i="10"/>
  <c r="L59" i="10" s="1"/>
  <c r="N21" i="10"/>
  <c r="I21" i="10"/>
  <c r="J21" i="10"/>
  <c r="J59" i="10" s="1"/>
  <c r="H21" i="10"/>
  <c r="H59" i="10" s="1"/>
  <c r="G21" i="10"/>
  <c r="G59" i="10" s="1"/>
  <c r="E21" i="10"/>
  <c r="E59" i="10" s="1"/>
  <c r="D21" i="10"/>
  <c r="D59" i="10" s="1"/>
  <c r="O59" i="10"/>
  <c r="P34" i="10"/>
  <c r="P26" i="10"/>
  <c r="P42" i="10"/>
  <c r="P9" i="10"/>
  <c r="P51" i="10"/>
  <c r="P21" i="10" l="1"/>
  <c r="N59" i="10"/>
  <c r="P59" i="10" s="1"/>
  <c r="I59" i="10"/>
  <c r="F17" i="10" l="1"/>
  <c r="K17" i="10"/>
  <c r="Q17" i="10" l="1"/>
  <c r="S17" i="10"/>
  <c r="K10" i="10" l="1"/>
  <c r="K13" i="10"/>
  <c r="K12" i="10"/>
  <c r="K14" i="10"/>
  <c r="K16" i="10"/>
  <c r="K15" i="10"/>
  <c r="K11" i="10"/>
  <c r="Q14" i="10" l="1"/>
  <c r="S14" i="10"/>
  <c r="S16" i="10"/>
  <c r="Q16" i="10"/>
  <c r="S15" i="10"/>
  <c r="Q15" i="10"/>
  <c r="Q18" i="10"/>
  <c r="S18" i="10"/>
  <c r="Q12" i="10"/>
  <c r="S12" i="10"/>
  <c r="Q10" i="10"/>
  <c r="AB10" i="10"/>
  <c r="S10" i="10"/>
  <c r="S11" i="10"/>
  <c r="Q11" i="10"/>
  <c r="S13" i="10"/>
  <c r="Q13" i="10"/>
  <c r="F16" i="10" l="1"/>
  <c r="F15" i="10"/>
  <c r="AC10" i="10"/>
  <c r="H5" i="6" l="1"/>
  <c r="G5" i="6"/>
  <c r="F5" i="6"/>
  <c r="D5" i="6"/>
  <c r="D35" i="6" s="1"/>
  <c r="H4" i="6"/>
  <c r="G4" i="6"/>
  <c r="F4" i="6"/>
  <c r="D4" i="6"/>
  <c r="D34" i="6" s="1"/>
  <c r="C5" i="6" l="1"/>
  <c r="C35" i="6" s="1"/>
  <c r="E35" i="6" s="1"/>
  <c r="K50" i="10"/>
  <c r="F43" i="10"/>
  <c r="K43" i="10"/>
  <c r="R24" i="4"/>
  <c r="R25" i="4"/>
  <c r="R26" i="4"/>
  <c r="R27" i="4"/>
  <c r="R32" i="4"/>
  <c r="R33" i="4"/>
  <c r="R34" i="4"/>
  <c r="R35" i="4"/>
  <c r="K29" i="10" l="1"/>
  <c r="S29" i="10" s="1"/>
  <c r="Q50" i="10"/>
  <c r="S50" i="10"/>
  <c r="K28" i="10"/>
  <c r="C11" i="6"/>
  <c r="C41" i="6" s="1"/>
  <c r="E41" i="6" s="1"/>
  <c r="F51" i="10"/>
  <c r="C10" i="6"/>
  <c r="C40" i="6" s="1"/>
  <c r="E40" i="6" s="1"/>
  <c r="K25" i="10"/>
  <c r="K22" i="10"/>
  <c r="S22" i="10" s="1"/>
  <c r="K23" i="10"/>
  <c r="S23" i="10" s="1"/>
  <c r="K27" i="10"/>
  <c r="K35" i="10"/>
  <c r="K38" i="10"/>
  <c r="K37" i="10"/>
  <c r="S37" i="10" s="1"/>
  <c r="K36" i="10"/>
  <c r="S43" i="10"/>
  <c r="K51" i="10"/>
  <c r="Q43" i="10"/>
  <c r="K34" i="10" l="1"/>
  <c r="Q34" i="10" s="1"/>
  <c r="S33" i="10"/>
  <c r="Q33" i="10"/>
  <c r="K42" i="10"/>
  <c r="Q27" i="10"/>
  <c r="S27" i="10"/>
  <c r="F14" i="10"/>
  <c r="Q23" i="10"/>
  <c r="K26" i="10"/>
  <c r="S25" i="10"/>
  <c r="Q25" i="10"/>
  <c r="Q22" i="10"/>
  <c r="Q29" i="10"/>
  <c r="S36" i="10"/>
  <c r="Q36" i="10"/>
  <c r="Q38" i="10"/>
  <c r="S38" i="10"/>
  <c r="Q37" i="10"/>
  <c r="Q35" i="10"/>
  <c r="AB35" i="10"/>
  <c r="S35" i="10"/>
  <c r="S28" i="10"/>
  <c r="Q28" i="10"/>
  <c r="C4" i="6"/>
  <c r="C34" i="6" s="1"/>
  <c r="K9" i="10"/>
  <c r="K21" i="10" s="1"/>
  <c r="Q51" i="10"/>
  <c r="S51" i="10"/>
  <c r="S26" i="10" l="1"/>
  <c r="K59" i="10"/>
  <c r="R52" i="4"/>
  <c r="E34" i="6"/>
  <c r="Q26" i="10"/>
  <c r="S34" i="10"/>
  <c r="AC35" i="10"/>
  <c r="AB59" i="10"/>
  <c r="S42" i="10"/>
  <c r="Q42" i="10"/>
  <c r="Q9" i="10"/>
  <c r="S9" i="10"/>
  <c r="F29" i="10"/>
  <c r="AC59" i="10" l="1"/>
  <c r="S21" i="10"/>
  <c r="Q21" i="10"/>
  <c r="F37" i="10" l="1"/>
  <c r="F36" i="10"/>
  <c r="F38" i="10"/>
  <c r="S59" i="10"/>
  <c r="Q59" i="10"/>
  <c r="F12" i="10" l="1"/>
  <c r="F28" i="10" l="1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D39" i="6" s="1"/>
  <c r="D44" i="6" s="1"/>
  <c r="F22" i="10" l="1"/>
  <c r="F11" i="10"/>
  <c r="F13" i="10"/>
  <c r="F25" i="10"/>
  <c r="F23" i="10"/>
  <c r="K6" i="9"/>
  <c r="O6" i="9" s="1"/>
  <c r="F6" i="9"/>
  <c r="O4" i="9"/>
  <c r="F26" i="10" l="1"/>
  <c r="F9" i="10" l="1"/>
  <c r="G10" i="6" l="1"/>
  <c r="F27" i="10" l="1"/>
  <c r="F34" i="10" s="1"/>
  <c r="F10" i="10" l="1"/>
  <c r="Z10" i="4"/>
  <c r="AA10" i="4" s="1"/>
  <c r="AB10" i="4" s="1"/>
  <c r="AD10" i="10" l="1"/>
  <c r="F21" i="10"/>
  <c r="F35" i="10"/>
  <c r="F42" i="10" s="1"/>
  <c r="Y52" i="4"/>
  <c r="F59" i="10" l="1"/>
  <c r="AD35" i="10"/>
  <c r="H10" i="6"/>
  <c r="AD59" i="10" l="1"/>
  <c r="H11" i="6" l="1"/>
  <c r="H14" i="6" l="1"/>
  <c r="Z32" i="4" l="1"/>
  <c r="C9" i="6" l="1"/>
  <c r="C39" i="6" s="1"/>
  <c r="C44" i="6" s="1"/>
  <c r="E44" i="6" s="1"/>
  <c r="E39" i="6" l="1"/>
  <c r="AA32" i="4"/>
  <c r="AB32" i="4" s="1"/>
  <c r="K29" i="6" l="1"/>
  <c r="H29" i="6"/>
  <c r="D18" i="6" l="1"/>
  <c r="L18" i="6" s="1"/>
  <c r="C18" i="6"/>
  <c r="I18" i="6" l="1"/>
  <c r="D20" i="6" l="1"/>
  <c r="L20" i="6" s="1"/>
  <c r="C20" i="6"/>
  <c r="I20" i="6" s="1"/>
  <c r="D27" i="6" l="1"/>
  <c r="L27" i="6" s="1"/>
  <c r="C27" i="6"/>
  <c r="I27" i="6" s="1"/>
  <c r="D26" i="6" l="1"/>
  <c r="L26" i="6" s="1"/>
  <c r="C26" i="6"/>
  <c r="I26" i="6" s="1"/>
  <c r="C23" i="6" l="1"/>
  <c r="I23" i="6" s="1"/>
  <c r="C25" i="6"/>
  <c r="I25" i="6" s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14" i="6" l="1"/>
  <c r="F22" i="6"/>
  <c r="I29" i="6"/>
  <c r="F24" i="6"/>
  <c r="F19" i="6"/>
  <c r="F29" i="6"/>
  <c r="F18" i="6"/>
  <c r="F20" i="6"/>
  <c r="F27" i="6"/>
  <c r="F26" i="6"/>
  <c r="F25" i="6"/>
  <c r="F23" i="6"/>
  <c r="F21" i="6"/>
  <c r="G14" i="6" l="1"/>
  <c r="F14" i="6"/>
  <c r="Z52" i="4" l="1"/>
  <c r="C14" i="6"/>
  <c r="J10" i="6" s="1"/>
  <c r="AA52" i="4" l="1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52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<sst xmlns="http://schemas.openxmlformats.org/spreadsheetml/2006/main" count="438" uniqueCount="195">
  <si>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</si>
  <si>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</si>
  <si>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</si>
  <si>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</si>
  <si>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</si>
  <si>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</si>
  <si>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</si>
  <si>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</si>
  <si>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</si>
  <si>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</si>
  <si>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</si>
  <si>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</si>
  <si>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</si>
  <si>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</si>
  <si>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</si>
  <si>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</si>
  <si>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</si>
  <si>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</si>
  <si>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</si>
  <si>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</si>
  <si>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</si>
  <si>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</si>
  <si>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</si>
  <si>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</si>
  <si>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</si>
  <si>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</si>
  <si>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</si>
  <si>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</si>
  <si>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</si>
  <si>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</si>
  <si>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</si>
  <si>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</si>
  <si>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</si>
  <si>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</si>
  <si>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</si>
  <si>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</si>
  <si>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</si>
  <si>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</si>
  <si>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</si>
  <si>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</si>
  <si>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</si>
  <si>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</si>
  <si>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</si>
  <si>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</si>
  <si>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</si>
  <si>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</si>
  <si>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</si>
  <si>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</si>
  <si>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</si>
  <si>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</si>
  <si>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</si>
  <si>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</si>
  <si>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</si>
  <si>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</si>
  <si>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</si>
  <si>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</si>
  <si>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</si>
  <si>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</si>
  <si>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</si>
  <si>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</si>
  <si>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</si>
  <si>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</si>
  <si>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</si>
  <si>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</si>
  <si>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</si>
  <si>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</si>
  <si>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</si>
  <si>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</si>
  <si>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</si>
  <si>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Gurue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</si>
  <si>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</si>
  <si>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</si>
  <si>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</si>
  <si>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Erati</t>
  </si>
  <si>
    <t>Mecuburi</t>
  </si>
  <si>
    <t>Cidade de Tete</t>
  </si>
  <si>
    <t>Maringue</t>
  </si>
  <si>
    <t>Marara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</si>
  <si>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</si>
  <si>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</si>
  <si>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</si>
  <si>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</si>
  <si>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</si>
  <si>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</si>
  <si>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</si>
  <si>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</si>
  <si>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</si>
  <si>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</si>
  <si>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</si>
  <si>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</si>
  <si>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</si>
  <si>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</si>
  <si>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</si>
  <si>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</si>
  <si>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</si>
  <si>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</si>
  <si>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Total Manica</t>
  </si>
  <si>
    <t>Guro</t>
  </si>
  <si>
    <t>Chimoio</t>
  </si>
  <si>
    <t>Changara*</t>
  </si>
  <si>
    <t>Metuge</t>
  </si>
  <si>
    <t>Cheringoma</t>
  </si>
  <si>
    <t>Meconta</t>
  </si>
  <si>
    <r>
      <t>Ambulat</t>
    </r>
    <r>
      <rPr>
        <b/>
        <sz val="14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</si>
  <si>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Moatize*</t>
  </si>
  <si>
    <t>Muanza</t>
  </si>
  <si>
    <t>Tambara</t>
  </si>
  <si>
    <t>Malema*</t>
  </si>
  <si>
    <t>Balama*</t>
  </si>
  <si>
    <t>Zumbo*</t>
  </si>
  <si>
    <t>Chemba</t>
  </si>
  <si>
    <t>Cahora Bassa</t>
  </si>
  <si>
    <t>Macanga</t>
  </si>
  <si>
    <t>Cuamba</t>
  </si>
  <si>
    <t>Pemba</t>
  </si>
  <si>
    <t>`</t>
  </si>
  <si>
    <t>Magoe*</t>
  </si>
  <si>
    <r>
      <t>Ang</t>
    </r>
    <r>
      <rPr>
        <sz val="14"/>
        <color theme="1"/>
        <rFont val="Calibri"/>
        <family val="2"/>
      </rPr>
      <t>ó</t>
    </r>
    <r>
      <rPr>
        <sz val="12"/>
        <color theme="1"/>
        <rFont val="Arial"/>
        <family val="2"/>
      </rPr>
      <t>nia</t>
    </r>
  </si>
  <si>
    <t>Angónia</t>
  </si>
  <si>
    <t>Angonia</t>
  </si>
  <si>
    <t>Nhamatanda</t>
  </si>
  <si>
    <t>Gile*</t>
  </si>
  <si>
    <t>Mocuba*</t>
  </si>
  <si>
    <t>Tsangano*</t>
  </si>
  <si>
    <t>Vanduzi*</t>
  </si>
  <si>
    <t>Montepuez*</t>
  </si>
  <si>
    <t>Monapo</t>
  </si>
  <si>
    <t>Doa</t>
  </si>
  <si>
    <t>Chiure*</t>
  </si>
  <si>
    <r>
      <t>Maputo Prov</t>
    </r>
    <r>
      <rPr>
        <b/>
        <sz val="12"/>
        <color rgb="FF000000"/>
        <rFont val="Calibri"/>
        <family val="2"/>
      </rPr>
      <t>í</t>
    </r>
    <r>
      <rPr>
        <b/>
        <sz val="12"/>
        <color rgb="FF000000"/>
        <rFont val="Arial"/>
        <family val="2"/>
      </rPr>
      <t>ncia</t>
    </r>
  </si>
  <si>
    <t>Maputo Província</t>
  </si>
  <si>
    <t>Moamba</t>
  </si>
  <si>
    <t>Total Moamba</t>
  </si>
  <si>
    <t>Dondo</t>
  </si>
  <si>
    <t>Metarica</t>
  </si>
  <si>
    <t>0,0%</t>
  </si>
  <si>
    <t>56,80</t>
  </si>
  <si>
    <t>2,3%</t>
  </si>
  <si>
    <t>84,52</t>
  </si>
  <si>
    <t>3,39</t>
  </si>
  <si>
    <t>111,28</t>
  </si>
  <si>
    <t>108,88</t>
  </si>
  <si>
    <t>1,4%</t>
  </si>
  <si>
    <t>113,78</t>
  </si>
  <si>
    <t>0,4%</t>
  </si>
  <si>
    <t>773,22</t>
  </si>
  <si>
    <t>19,35</t>
  </si>
  <si>
    <t>0,3%</t>
  </si>
  <si>
    <t>343,43</t>
  </si>
  <si>
    <t>3,09</t>
  </si>
  <si>
    <t>7,48</t>
  </si>
  <si>
    <t>320,39</t>
  </si>
  <si>
    <t>55,61</t>
  </si>
  <si>
    <t>0,9%</t>
  </si>
  <si>
    <t>3,88</t>
  </si>
  <si>
    <t>0,1%</t>
  </si>
  <si>
    <t>53,85</t>
  </si>
  <si>
    <t>151,59</t>
  </si>
  <si>
    <t>0,2%</t>
  </si>
  <si>
    <t>182,45</t>
  </si>
  <si>
    <t>108,68</t>
  </si>
  <si>
    <t>54,67</t>
  </si>
  <si>
    <t>197,72</t>
  </si>
  <si>
    <t>110,11</t>
  </si>
  <si>
    <t>12,82</t>
  </si>
  <si>
    <t>2,2%</t>
  </si>
  <si>
    <t>166,93</t>
  </si>
  <si>
    <t>521,79</t>
  </si>
  <si>
    <t>127,75</t>
  </si>
  <si>
    <t>30,04</t>
  </si>
  <si>
    <t>60,05</t>
  </si>
  <si>
    <t>0,7%</t>
  </si>
  <si>
    <t>2,76</t>
  </si>
  <si>
    <t>0,72</t>
  </si>
  <si>
    <t>3,11</t>
  </si>
  <si>
    <t>8,48</t>
  </si>
  <si>
    <t>40,62</t>
  </si>
  <si>
    <t>20,47</t>
  </si>
  <si>
    <t>35,88</t>
  </si>
  <si>
    <t>135,30</t>
  </si>
  <si>
    <t>227,79</t>
  </si>
  <si>
    <t>80,23</t>
  </si>
  <si>
    <t>154,70</t>
  </si>
  <si>
    <t>161,19</t>
  </si>
  <si>
    <t>59,22</t>
  </si>
  <si>
    <t>259,17</t>
  </si>
  <si>
    <t>128,14</t>
  </si>
  <si>
    <t>120,99</t>
  </si>
  <si>
    <t>39,77</t>
  </si>
  <si>
    <t>231,77</t>
  </si>
  <si>
    <t>41,52</t>
  </si>
  <si>
    <t>43,90</t>
  </si>
  <si>
    <t>1,5%</t>
  </si>
  <si>
    <t>167,23</t>
  </si>
  <si>
    <t>28,17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</si>
</sst>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d/mm/yyyy;@"/>
    <numFmt numFmtId="166" formatCode="0.000%"/>
  </numFmts>
  <fonts count="26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  <font>
      <sz val="12"/>
      <name val="Arial"/>
      <family val="2"/>
    </font>
    <font>
      <b/>
      <sz val="14"/>
      <color theme="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2"/>
      <color theme="9" tint="-0.249977111117893"/>
      <name val="Arial"/>
      <family val="2"/>
    </font>
    <font>
      <sz val="14"/>
      <color theme="1"/>
      <name val="Calibri"/>
      <family val="2"/>
    </font>
    <font>
      <b/>
      <sz val="12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8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/>
      <diagonal/>
    </border>
    <border>
      <left style="double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000000"/>
      </bottom>
      <diagonal/>
    </border>
    <border>
      <left style="medium">
        <color indexed="64"/>
      </left>
      <right/>
      <top style="thin">
        <color auto="1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ck">
        <color indexed="64"/>
      </left>
      <right/>
      <top style="double">
        <color rgb="FF000000"/>
      </top>
      <bottom/>
      <diagonal/>
    </border>
    <border>
      <left style="thick">
        <color indexed="64"/>
      </left>
      <right/>
      <top/>
      <bottom style="double">
        <color rgb="FF000000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/>
      <top style="double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rgb="FF000000"/>
      </left>
      <right/>
      <top style="double">
        <color rgb="FF000000"/>
      </top>
      <bottom style="double">
        <color auto="1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rgb="FF000000"/>
      </left>
      <right style="thick">
        <color rgb="FF000000"/>
      </right>
      <top style="double">
        <color rgb="FF000000"/>
      </top>
      <bottom style="double">
        <color auto="1"/>
      </bottom>
      <diagonal/>
    </border>
    <border>
      <left style="medium">
        <color rgb="FF000000"/>
      </left>
      <right style="thick">
        <color rgb="FF000000"/>
      </right>
      <top style="double">
        <color auto="1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1" fillId="0" borderId="0"/>
  </cellStyleXfs>
  <cellXfs count="420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2" fontId="2" fillId="5" borderId="33" xfId="0" applyNumberFormat="1" applyFont="1" applyFill="1" applyBorder="1" applyAlignment="1">
      <alignment horizontal="center" wrapText="1" readingOrder="1"/>
    </xf>
    <xf numFmtId="1" fontId="2" fillId="5" borderId="30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5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36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37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38" xfId="0" applyFont="1" applyFill="1" applyBorder="1" applyAlignment="1">
      <alignment horizontal="center" wrapText="1" readingOrder="1"/>
    </xf>
    <xf numFmtId="2" fontId="2" fillId="5" borderId="39" xfId="0" applyNumberFormat="1" applyFont="1" applyFill="1" applyBorder="1" applyAlignment="1">
      <alignment horizontal="center" wrapText="1" readingOrder="1"/>
    </xf>
    <xf numFmtId="0" fontId="2" fillId="5" borderId="40" xfId="0" applyFont="1" applyFill="1" applyBorder="1" applyAlignment="1">
      <alignment horizontal="left" vertical="center" wrapText="1" readingOrder="1"/>
    </xf>
    <xf numFmtId="0" fontId="1" fillId="2" borderId="43" xfId="0" applyFont="1" applyFill="1" applyBorder="1" applyAlignment="1">
      <alignment horizontal="center" vertical="center" wrapText="1" readingOrder="1"/>
    </xf>
    <xf numFmtId="0" fontId="1" fillId="2" borderId="44" xfId="0" applyFont="1" applyFill="1" applyBorder="1" applyAlignment="1">
      <alignment horizontal="center" vertic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1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46" xfId="1" applyNumberFormat="1" applyFont="1" applyFill="1" applyBorder="1" applyAlignment="1">
      <alignment horizontal="center" wrapText="1" readingOrder="1"/>
    </xf>
    <xf numFmtId="164" fontId="2" fillId="5" borderId="47" xfId="1" applyNumberFormat="1" applyFont="1" applyFill="1" applyBorder="1" applyAlignment="1">
      <alignment horizontal="center" wrapText="1" readingOrder="1"/>
    </xf>
    <xf numFmtId="0" fontId="6" fillId="8" borderId="41" xfId="0" applyFont="1" applyFill="1" applyBorder="1" applyAlignment="1">
      <alignment horizontal="left" wrapText="1" readingOrder="1"/>
    </xf>
    <xf numFmtId="0" fontId="6" fillId="8" borderId="42" xfId="0" applyFont="1" applyFill="1" applyBorder="1" applyAlignment="1">
      <alignment horizontal="center" wrapText="1" readingOrder="1"/>
    </xf>
    <xf numFmtId="164" fontId="6" fillId="8" borderId="43" xfId="1" applyNumberFormat="1" applyFont="1" applyFill="1" applyBorder="1" applyAlignment="1">
      <alignment horizontal="center" wrapText="1" readingOrder="1"/>
    </xf>
    <xf numFmtId="0" fontId="2" fillId="5" borderId="48" xfId="0" applyFont="1" applyFill="1" applyBorder="1" applyAlignment="1">
      <alignment horizontal="center" wrapText="1" readingOrder="1"/>
    </xf>
    <xf numFmtId="0" fontId="2" fillId="5" borderId="49" xfId="0" applyFont="1" applyFill="1" applyBorder="1" applyAlignment="1">
      <alignment horizontal="center" wrapText="1" readingOrder="1"/>
    </xf>
    <xf numFmtId="0" fontId="1" fillId="2" borderId="52" xfId="0" applyFont="1" applyFill="1" applyBorder="1" applyAlignment="1">
      <alignment vertical="center" wrapText="1" readingOrder="1"/>
    </xf>
    <xf numFmtId="0" fontId="2" fillId="0" borderId="45" xfId="0" applyFont="1" applyBorder="1" applyAlignment="1">
      <alignment horizontal="left" wrapText="1" readingOrder="1"/>
    </xf>
    <xf numFmtId="0" fontId="2" fillId="0" borderId="53" xfId="0" applyFont="1" applyBorder="1" applyAlignment="1">
      <alignment horizontal="left" wrapText="1" readingOrder="1"/>
    </xf>
    <xf numFmtId="0" fontId="2" fillId="0" borderId="54" xfId="0" applyFont="1" applyBorder="1" applyAlignment="1">
      <alignment horizontal="left" wrapText="1" readingOrder="1"/>
    </xf>
    <xf numFmtId="1" fontId="2" fillId="5" borderId="37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39" xfId="0" applyNumberFormat="1" applyFont="1" applyFill="1" applyBorder="1" applyAlignment="1">
      <alignment horizontal="center" wrapText="1" readingOrder="1"/>
    </xf>
    <xf numFmtId="1" fontId="2" fillId="5" borderId="33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61" xfId="1" applyNumberFormat="1" applyFont="1" applyFill="1" applyBorder="1" applyAlignment="1">
      <alignment horizontal="center" wrapText="1" readingOrder="1"/>
    </xf>
    <xf numFmtId="164" fontId="2" fillId="5" borderId="62" xfId="1" applyNumberFormat="1" applyFont="1" applyFill="1" applyBorder="1" applyAlignment="1">
      <alignment horizontal="center" wrapText="1" readingOrder="1"/>
    </xf>
    <xf numFmtId="0" fontId="2" fillId="5" borderId="63" xfId="0" applyFont="1" applyFill="1" applyBorder="1" applyAlignment="1">
      <alignment horizontal="left" vertical="center" wrapText="1" readingOrder="1"/>
    </xf>
    <xf numFmtId="164" fontId="2" fillId="5" borderId="64" xfId="1" applyNumberFormat="1" applyFont="1" applyFill="1" applyBorder="1" applyAlignment="1">
      <alignment horizontal="center" wrapText="1" readingOrder="1"/>
    </xf>
    <xf numFmtId="0" fontId="2" fillId="5" borderId="65" xfId="0" applyFont="1" applyFill="1" applyBorder="1" applyAlignment="1">
      <alignment horizontal="left" vertical="center" wrapText="1" readingOrder="1"/>
    </xf>
    <xf numFmtId="0" fontId="2" fillId="5" borderId="66" xfId="0" applyFont="1" applyFill="1" applyBorder="1" applyAlignment="1">
      <alignment horizontal="left" vertical="center" wrapText="1" readingOrder="1"/>
    </xf>
    <xf numFmtId="0" fontId="2" fillId="5" borderId="67" xfId="0" applyFont="1" applyFill="1" applyBorder="1" applyAlignment="1">
      <alignment horizontal="center" wrapText="1" readingOrder="1"/>
    </xf>
    <xf numFmtId="164" fontId="2" fillId="5" borderId="68" xfId="1" applyNumberFormat="1" applyFont="1" applyFill="1" applyBorder="1" applyAlignment="1">
      <alignment horizontal="center" wrapText="1" readingOrder="1"/>
    </xf>
    <xf numFmtId="164" fontId="2" fillId="5" borderId="69" xfId="1" applyNumberFormat="1" applyFont="1" applyFill="1" applyBorder="1" applyAlignment="1">
      <alignment horizontal="center" wrapText="1" readingOrder="1"/>
    </xf>
    <xf numFmtId="1" fontId="2" fillId="5" borderId="70" xfId="0" applyNumberFormat="1" applyFont="1" applyFill="1" applyBorder="1" applyAlignment="1">
      <alignment horizontal="center" wrapText="1" readingOrder="1"/>
    </xf>
    <xf numFmtId="2" fontId="2" fillId="5" borderId="71" xfId="0" applyNumberFormat="1" applyFont="1" applyFill="1" applyBorder="1" applyAlignment="1">
      <alignment horizontal="center" wrapText="1" readingOrder="1"/>
    </xf>
    <xf numFmtId="1" fontId="2" fillId="5" borderId="73" xfId="0" applyNumberFormat="1" applyFont="1" applyFill="1" applyBorder="1" applyAlignment="1">
      <alignment horizontal="center" wrapText="1" readingOrder="1"/>
    </xf>
    <xf numFmtId="2" fontId="2" fillId="5" borderId="74" xfId="0" applyNumberFormat="1" applyFont="1" applyFill="1" applyBorder="1" applyAlignment="1">
      <alignment horizontal="center" wrapText="1" readingOrder="1"/>
    </xf>
    <xf numFmtId="1" fontId="6" fillId="8" borderId="34" xfId="0" applyNumberFormat="1" applyFont="1" applyFill="1" applyBorder="1" applyAlignment="1">
      <alignment horizontal="center" wrapText="1" readingOrder="1"/>
    </xf>
    <xf numFmtId="2" fontId="6" fillId="8" borderId="75" xfId="0" applyNumberFormat="1" applyFont="1" applyFill="1" applyBorder="1" applyAlignment="1">
      <alignment horizontal="center" wrapText="1" readingOrder="1"/>
    </xf>
    <xf numFmtId="1" fontId="2" fillId="5" borderId="77" xfId="0" applyNumberFormat="1" applyFont="1" applyFill="1" applyBorder="1" applyAlignment="1">
      <alignment horizontal="center" wrapText="1" readingOrder="1"/>
    </xf>
    <xf numFmtId="1" fontId="2" fillId="5" borderId="54" xfId="0" applyNumberFormat="1" applyFont="1" applyFill="1" applyBorder="1" applyAlignment="1">
      <alignment horizontal="center" wrapText="1" readingOrder="1"/>
    </xf>
    <xf numFmtId="1" fontId="2" fillId="5" borderId="78" xfId="0" applyNumberFormat="1" applyFont="1" applyFill="1" applyBorder="1" applyAlignment="1">
      <alignment horizontal="center" wrapText="1" readingOrder="1"/>
    </xf>
    <xf numFmtId="2" fontId="2" fillId="5" borderId="56" xfId="0" applyNumberFormat="1" applyFont="1" applyFill="1" applyBorder="1" applyAlignment="1">
      <alignment horizontal="center" wrapText="1" readingOrder="1"/>
    </xf>
    <xf numFmtId="2" fontId="2" fillId="5" borderId="57" xfId="0" applyNumberFormat="1" applyFont="1" applyFill="1" applyBorder="1" applyAlignment="1">
      <alignment horizontal="center" wrapText="1" readingOrder="1"/>
    </xf>
    <xf numFmtId="1" fontId="2" fillId="5" borderId="54" xfId="0" applyNumberFormat="1" applyFont="1" applyFill="1" applyBorder="1" applyAlignment="1">
      <alignment horizontal="center" vertical="center" wrapText="1" readingOrder="1"/>
    </xf>
    <xf numFmtId="1" fontId="2" fillId="5" borderId="76" xfId="0" applyNumberFormat="1" applyFont="1" applyFill="1" applyBorder="1" applyAlignment="1">
      <alignment horizontal="center" vertical="center" wrapText="1" readingOrder="1"/>
    </xf>
    <xf numFmtId="1" fontId="2" fillId="5" borderId="79" xfId="0" applyNumberFormat="1" applyFont="1" applyFill="1" applyBorder="1" applyAlignment="1">
      <alignment horizontal="center" vertical="center" wrapText="1" readingOrder="1"/>
    </xf>
    <xf numFmtId="0" fontId="2" fillId="0" borderId="82" xfId="0" applyFont="1" applyBorder="1" applyAlignment="1">
      <alignment horizontal="left" wrapText="1" readingOrder="1"/>
    </xf>
    <xf numFmtId="0" fontId="2" fillId="5" borderId="67" xfId="0" applyFont="1" applyFill="1" applyBorder="1" applyAlignment="1">
      <alignment horizontal="left" vertical="center" wrapText="1" readingOrder="1"/>
    </xf>
    <xf numFmtId="2" fontId="2" fillId="5" borderId="57" xfId="0" applyNumberFormat="1" applyFont="1" applyFill="1" applyBorder="1" applyAlignment="1">
      <alignment horizontal="center" vertical="center" wrapText="1" readingOrder="1"/>
    </xf>
    <xf numFmtId="2" fontId="2" fillId="5" borderId="58" xfId="0" applyNumberFormat="1" applyFont="1" applyFill="1" applyBorder="1" applyAlignment="1">
      <alignment horizontal="center" vertical="center" wrapText="1" readingOrder="1"/>
    </xf>
    <xf numFmtId="2" fontId="2" fillId="5" borderId="81" xfId="0" applyNumberFormat="1" applyFont="1" applyFill="1" applyBorder="1" applyAlignment="1">
      <alignment horizontal="center" vertical="center" wrapText="1" readingOrder="1"/>
    </xf>
    <xf numFmtId="0" fontId="2" fillId="5" borderId="83" xfId="0" applyFont="1" applyFill="1" applyBorder="1" applyAlignment="1">
      <alignment horizontal="center" wrapText="1" readingOrder="1"/>
    </xf>
    <xf numFmtId="0" fontId="2" fillId="5" borderId="84" xfId="0" applyFont="1" applyFill="1" applyBorder="1" applyAlignment="1">
      <alignment horizontal="center" wrapText="1" readingOrder="1"/>
    </xf>
    <xf numFmtId="0" fontId="2" fillId="5" borderId="85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87" xfId="0" applyNumberFormat="1" applyFont="1" applyFill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89" xfId="0" applyFont="1" applyFill="1" applyBorder="1" applyAlignment="1">
      <alignment horizontal="center" wrapText="1" readingOrder="1"/>
    </xf>
    <xf numFmtId="164" fontId="2" fillId="5" borderId="89" xfId="1" applyNumberFormat="1" applyFont="1" applyFill="1" applyBorder="1" applyAlignment="1">
      <alignment horizontal="center" wrapText="1" readingOrder="1"/>
    </xf>
    <xf numFmtId="0" fontId="2" fillId="11" borderId="79" xfId="0" applyFont="1" applyFill="1" applyBorder="1" applyAlignment="1">
      <alignment horizontal="left" vertical="center" wrapText="1" readingOrder="1"/>
    </xf>
    <xf numFmtId="0" fontId="2" fillId="11" borderId="90" xfId="0" applyFont="1" applyFill="1" applyBorder="1" applyAlignment="1">
      <alignment horizontal="center" wrapText="1" readingOrder="1"/>
    </xf>
    <xf numFmtId="164" fontId="2" fillId="11" borderId="91" xfId="1" applyNumberFormat="1" applyFont="1" applyFill="1" applyBorder="1" applyAlignment="1">
      <alignment horizontal="center" wrapText="1" readingOrder="1"/>
    </xf>
    <xf numFmtId="164" fontId="2" fillId="11" borderId="92" xfId="1" applyNumberFormat="1" applyFont="1" applyFill="1" applyBorder="1" applyAlignment="1">
      <alignment horizontal="center" wrapText="1" readingOrder="1"/>
    </xf>
    <xf numFmtId="1" fontId="2" fillId="11" borderId="72" xfId="0" applyNumberFormat="1" applyFont="1" applyFill="1" applyBorder="1" applyAlignment="1">
      <alignment horizontal="center" wrapText="1" readingOrder="1"/>
    </xf>
    <xf numFmtId="2" fontId="2" fillId="11" borderId="72" xfId="0" applyNumberFormat="1" applyFont="1" applyFill="1" applyBorder="1" applyAlignment="1">
      <alignment horizontal="center" wrapText="1" readingOrder="1"/>
    </xf>
    <xf numFmtId="0" fontId="2" fillId="5" borderId="93" xfId="0" applyFont="1" applyFill="1" applyBorder="1" applyAlignment="1">
      <alignment horizontal="left" vertical="center" wrapText="1" readingOrder="1"/>
    </xf>
    <xf numFmtId="0" fontId="2" fillId="5" borderId="50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94" xfId="1" applyNumberFormat="1" applyFont="1" applyFill="1" applyBorder="1" applyAlignment="1">
      <alignment horizontal="center" wrapText="1" readingOrder="1"/>
    </xf>
    <xf numFmtId="1" fontId="2" fillId="5" borderId="95" xfId="0" applyNumberFormat="1" applyFont="1" applyFill="1" applyBorder="1" applyAlignment="1">
      <alignment horizontal="center" wrapText="1" readingOrder="1"/>
    </xf>
    <xf numFmtId="2" fontId="2" fillId="5" borderId="95" xfId="0" applyNumberFormat="1" applyFont="1" applyFill="1" applyBorder="1" applyAlignment="1">
      <alignment horizontal="center" wrapText="1" readingOrder="1"/>
    </xf>
    <xf numFmtId="164" fontId="2" fillId="5" borderId="96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97" xfId="0" applyFont="1" applyFill="1" applyBorder="1" applyAlignment="1">
      <alignment horizontal="center" wrapText="1" readingOrder="1"/>
    </xf>
    <xf numFmtId="0" fontId="2" fillId="5" borderId="98" xfId="0" applyFont="1" applyFill="1" applyBorder="1" applyAlignment="1">
      <alignment horizontal="center" wrapText="1" readingOrder="1"/>
    </xf>
    <xf numFmtId="164" fontId="2" fillId="5" borderId="98" xfId="1" applyNumberFormat="1" applyFont="1" applyFill="1" applyBorder="1" applyAlignment="1">
      <alignment horizontal="center" wrapText="1" readingOrder="1"/>
    </xf>
    <xf numFmtId="0" fontId="2" fillId="5" borderId="99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00" xfId="0" applyFont="1" applyFill="1" applyBorder="1" applyAlignment="1">
      <alignment horizontal="center" vertical="center" wrapText="1" readingOrder="1"/>
    </xf>
    <xf numFmtId="164" fontId="2" fillId="5" borderId="100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43" xfId="0" applyFont="1" applyFill="1" applyBorder="1" applyAlignment="1">
      <alignment horizontal="center" wrapText="1" readingOrder="1"/>
    </xf>
    <xf numFmtId="0" fontId="2" fillId="5" borderId="101" xfId="0" applyFont="1" applyFill="1" applyBorder="1" applyAlignment="1">
      <alignment horizontal="center" wrapText="1" readingOrder="1"/>
    </xf>
    <xf numFmtId="0" fontId="2" fillId="11" borderId="102" xfId="0" applyFont="1" applyFill="1" applyBorder="1" applyAlignment="1">
      <alignment horizontal="center" wrapText="1" readingOrder="1"/>
    </xf>
    <xf numFmtId="0" fontId="2" fillId="11" borderId="103" xfId="0" applyFont="1" applyFill="1" applyBorder="1" applyAlignment="1">
      <alignment horizontal="left" vertical="center" wrapText="1" readingOrder="1"/>
    </xf>
    <xf numFmtId="164" fontId="2" fillId="11" borderId="86" xfId="1" applyNumberFormat="1" applyFont="1" applyFill="1" applyBorder="1" applyAlignment="1">
      <alignment horizontal="center" wrapText="1" readingOrder="1"/>
    </xf>
    <xf numFmtId="164" fontId="2" fillId="11" borderId="104" xfId="1" applyNumberFormat="1" applyFont="1" applyFill="1" applyBorder="1" applyAlignment="1">
      <alignment horizontal="center" wrapText="1" readingOrder="1"/>
    </xf>
    <xf numFmtId="1" fontId="2" fillId="11" borderId="105" xfId="0" applyNumberFormat="1" applyFont="1" applyFill="1" applyBorder="1" applyAlignment="1">
      <alignment horizontal="center" wrapText="1" readingOrder="1"/>
    </xf>
    <xf numFmtId="2" fontId="2" fillId="11" borderId="105" xfId="0" applyNumberFormat="1" applyFont="1" applyFill="1" applyBorder="1" applyAlignment="1">
      <alignment horizontal="center" wrapText="1" readingOrder="1"/>
    </xf>
    <xf numFmtId="0" fontId="2" fillId="5" borderId="106" xfId="0" applyFont="1" applyFill="1" applyBorder="1" applyAlignment="1">
      <alignment horizontal="left" vertical="center" wrapText="1" readingOrder="1"/>
    </xf>
    <xf numFmtId="164" fontId="2" fillId="5" borderId="107" xfId="1" applyNumberFormat="1" applyFont="1" applyFill="1" applyBorder="1" applyAlignment="1">
      <alignment horizontal="center" wrapText="1" readingOrder="1"/>
    </xf>
    <xf numFmtId="1" fontId="2" fillId="5" borderId="82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08" xfId="0" applyFont="1" applyFill="1" applyBorder="1" applyAlignment="1">
      <alignment horizontal="center" vertical="center" wrapText="1" readingOrder="1"/>
    </xf>
    <xf numFmtId="164" fontId="2" fillId="5" borderId="108" xfId="1" applyNumberFormat="1" applyFont="1" applyFill="1" applyBorder="1" applyAlignment="1">
      <alignment horizontal="center" vertic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49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5" borderId="109" xfId="0" applyFont="1" applyFill="1" applyBorder="1" applyAlignment="1">
      <alignment horizontal="center" vertical="center" wrapText="1" readingOrder="1"/>
    </xf>
    <xf numFmtId="0" fontId="17" fillId="5" borderId="67" xfId="0" applyFont="1" applyFill="1" applyBorder="1" applyAlignment="1">
      <alignment horizontal="left" vertical="center" wrapText="1" readingOrder="1"/>
    </xf>
    <xf numFmtId="0" fontId="2" fillId="5" borderId="110" xfId="0" applyFont="1" applyFill="1" applyBorder="1" applyAlignment="1">
      <alignment vertical="center" wrapText="1" readingOrder="1"/>
    </xf>
    <xf numFmtId="1" fontId="2" fillId="5" borderId="74" xfId="0" applyNumberFormat="1" applyFont="1" applyFill="1" applyBorder="1" applyAlignment="1">
      <alignment horizontal="center" wrapText="1" readingOrder="1"/>
    </xf>
    <xf numFmtId="0" fontId="2" fillId="5" borderId="112" xfId="1" applyNumberFormat="1" applyFont="1" applyFill="1" applyBorder="1" applyAlignment="1">
      <alignment horizontal="center" wrapText="1" readingOrder="1"/>
    </xf>
    <xf numFmtId="0" fontId="2" fillId="5" borderId="96" xfId="1" applyNumberFormat="1" applyFont="1" applyFill="1" applyBorder="1" applyAlignment="1">
      <alignment horizontal="center" wrapText="1" readingOrder="1"/>
    </xf>
    <xf numFmtId="164" fontId="2" fillId="5" borderId="38" xfId="1" applyNumberFormat="1" applyFont="1" applyFill="1" applyBorder="1" applyAlignment="1">
      <alignment horizontal="center" wrapText="1" readingOrder="1"/>
    </xf>
    <xf numFmtId="164" fontId="2" fillId="5" borderId="48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64" fontId="2" fillId="5" borderId="74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5" xfId="0" applyNumberFormat="1" applyFont="1" applyFill="1" applyBorder="1" applyAlignment="1">
      <alignment horizontal="center" wrapText="1" readingOrder="1"/>
    </xf>
    <xf numFmtId="0" fontId="2" fillId="5" borderId="88" xfId="1" applyNumberFormat="1" applyFont="1" applyFill="1" applyBorder="1" applyAlignment="1">
      <alignment horizontal="center" wrapText="1" readingOrder="1"/>
    </xf>
    <xf numFmtId="164" fontId="2" fillId="5" borderId="50" xfId="1" applyNumberFormat="1" applyFont="1" applyFill="1" applyBorder="1" applyAlignment="1">
      <alignment horizontal="center" wrapText="1" readingOrder="1"/>
    </xf>
    <xf numFmtId="164" fontId="2" fillId="5" borderId="35" xfId="1" applyNumberFormat="1" applyFont="1" applyFill="1" applyBorder="1" applyAlignment="1">
      <alignment horizontal="center" wrapText="1" readingOrder="1"/>
    </xf>
    <xf numFmtId="1" fontId="2" fillId="5" borderId="35" xfId="0" applyNumberFormat="1" applyFont="1" applyFill="1" applyBorder="1" applyAlignment="1">
      <alignment horizontal="center" wrapText="1" readingOrder="1"/>
    </xf>
    <xf numFmtId="164" fontId="2" fillId="5" borderId="113" xfId="1" applyNumberFormat="1" applyFont="1" applyFill="1" applyBorder="1" applyAlignment="1">
      <alignment horizontal="center" wrapText="1" readingOrder="1"/>
    </xf>
    <xf numFmtId="164" fontId="2" fillId="5" borderId="55" xfId="1" applyNumberFormat="1" applyFont="1" applyFill="1" applyBorder="1" applyAlignment="1">
      <alignment horizontal="center" wrapText="1" readingOrder="1"/>
    </xf>
    <xf numFmtId="0" fontId="2" fillId="5" borderId="114" xfId="0" applyFont="1" applyFill="1" applyBorder="1" applyAlignment="1">
      <alignment horizontal="center" wrapText="1" readingOrder="1"/>
    </xf>
    <xf numFmtId="0" fontId="2" fillId="5" borderId="93" xfId="0" applyFont="1" applyFill="1" applyBorder="1" applyAlignment="1">
      <alignment vertical="center" wrapText="1" readingOrder="1"/>
    </xf>
    <xf numFmtId="0" fontId="2" fillId="0" borderId="23" xfId="0" applyFont="1" applyBorder="1" applyAlignment="1">
      <alignment horizontal="center" wrapText="1" readingOrder="1"/>
    </xf>
    <xf numFmtId="164" fontId="2" fillId="5" borderId="67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49" xfId="1" applyNumberFormat="1" applyFont="1" applyFill="1" applyBorder="1" applyAlignment="1">
      <alignment horizontal="center" wrapText="1" readingOrder="1"/>
    </xf>
    <xf numFmtId="1" fontId="2" fillId="5" borderId="49" xfId="0" applyNumberFormat="1" applyFont="1" applyFill="1" applyBorder="1" applyAlignment="1">
      <alignment horizontal="center" wrapText="1" readingOrder="1"/>
    </xf>
    <xf numFmtId="2" fontId="2" fillId="5" borderId="64" xfId="0" applyNumberFormat="1" applyFont="1" applyFill="1" applyBorder="1" applyAlignment="1">
      <alignment horizontal="center" wrapText="1" readingOrder="1"/>
    </xf>
    <xf numFmtId="2" fontId="2" fillId="5" borderId="31" xfId="0" applyNumberFormat="1" applyFont="1" applyFill="1" applyBorder="1" applyAlignment="1">
      <alignment horizontal="center" wrapText="1" readingOrder="1"/>
    </xf>
    <xf numFmtId="2" fontId="2" fillId="5" borderId="31" xfId="0" applyNumberFormat="1" applyFont="1" applyFill="1" applyBorder="1" applyAlignment="1">
      <alignment horizontal="center" vertical="center" wrapText="1" readingOrder="1"/>
    </xf>
    <xf numFmtId="1" fontId="2" fillId="5" borderId="67" xfId="0" applyNumberFormat="1" applyFont="1" applyFill="1" applyBorder="1" applyAlignment="1">
      <alignment horizontal="center" wrapText="1" readingOrder="1"/>
    </xf>
    <xf numFmtId="2" fontId="2" fillId="5" borderId="68" xfId="0" applyNumberFormat="1" applyFont="1" applyFill="1" applyBorder="1" applyAlignment="1">
      <alignment horizontal="center" wrapText="1" readingOrder="1"/>
    </xf>
    <xf numFmtId="0" fontId="1" fillId="0" borderId="117" xfId="0" applyFont="1" applyBorder="1" applyAlignment="1">
      <alignment vertical="center" wrapText="1" readingOrder="1"/>
    </xf>
    <xf numFmtId="0" fontId="6" fillId="8" borderId="118" xfId="0" applyFont="1" applyFill="1" applyBorder="1" applyAlignment="1">
      <alignment horizontal="left" wrapText="1" readingOrder="1"/>
    </xf>
    <xf numFmtId="164" fontId="6" fillId="8" borderId="118" xfId="1" applyNumberFormat="1" applyFont="1" applyFill="1" applyBorder="1" applyAlignment="1">
      <alignment horizontal="center" wrapText="1" readingOrder="1"/>
    </xf>
    <xf numFmtId="1" fontId="6" fillId="8" borderId="118" xfId="0" applyNumberFormat="1" applyFont="1" applyFill="1" applyBorder="1" applyAlignment="1">
      <alignment horizontal="center" wrapText="1" readingOrder="1"/>
    </xf>
    <xf numFmtId="2" fontId="6" fillId="8" borderId="119" xfId="0" applyNumberFormat="1" applyFont="1" applyFill="1" applyBorder="1" applyAlignment="1">
      <alignment horizontal="center" wrapText="1" readingOrder="1"/>
    </xf>
    <xf numFmtId="0" fontId="2" fillId="5" borderId="49" xfId="0" applyFont="1" applyFill="1" applyBorder="1" applyAlignment="1">
      <alignment horizontal="center" vertical="center" wrapText="1" readingOrder="1"/>
    </xf>
    <xf numFmtId="1" fontId="2" fillId="5" borderId="49" xfId="0" applyNumberFormat="1" applyFont="1" applyFill="1" applyBorder="1" applyAlignment="1">
      <alignment horizontal="center" vertical="center" wrapText="1" readingOrder="1"/>
    </xf>
    <xf numFmtId="2" fontId="2" fillId="5" borderId="64" xfId="0" applyNumberFormat="1" applyFont="1" applyFill="1" applyBorder="1" applyAlignment="1">
      <alignment horizontal="center" vertical="center" wrapText="1" readingOrder="1"/>
    </xf>
    <xf numFmtId="0" fontId="2" fillId="5" borderId="67" xfId="0" applyFont="1" applyFill="1" applyBorder="1" applyAlignment="1">
      <alignment horizontal="center" vertical="center" wrapText="1" readingOrder="1"/>
    </xf>
    <xf numFmtId="1" fontId="2" fillId="5" borderId="67" xfId="0" applyNumberFormat="1" applyFont="1" applyFill="1" applyBorder="1" applyAlignment="1">
      <alignment horizontal="center" vertical="center" wrapText="1" readingOrder="1"/>
    </xf>
    <xf numFmtId="2" fontId="2" fillId="5" borderId="68" xfId="0" applyNumberFormat="1" applyFont="1" applyFill="1" applyBorder="1" applyAlignment="1">
      <alignment horizontal="center" vertical="center" wrapText="1" readingOrder="1"/>
    </xf>
    <xf numFmtId="0" fontId="2" fillId="5" borderId="115" xfId="0" applyFont="1" applyFill="1" applyBorder="1" applyAlignment="1">
      <alignment horizontal="left" vertical="center" wrapText="1" readingOrder="1"/>
    </xf>
    <xf numFmtId="0" fontId="2" fillId="5" borderId="120" xfId="0" applyFont="1" applyFill="1" applyBorder="1" applyAlignment="1">
      <alignment horizontal="center" wrapText="1" readingOrder="1"/>
    </xf>
    <xf numFmtId="0" fontId="2" fillId="5" borderId="89" xfId="0" applyFont="1" applyFill="1" applyBorder="1" applyAlignment="1">
      <alignment horizontal="center" vertical="center" wrapText="1" readingOrder="1"/>
    </xf>
    <xf numFmtId="164" fontId="2" fillId="5" borderId="89" xfId="1" applyNumberFormat="1" applyFont="1" applyFill="1" applyBorder="1" applyAlignment="1">
      <alignment horizontal="center" vertical="center" wrapText="1" readingOrder="1"/>
    </xf>
    <xf numFmtId="1" fontId="2" fillId="5" borderId="78" xfId="0" applyNumberFormat="1" applyFont="1" applyFill="1" applyBorder="1" applyAlignment="1">
      <alignment horizontal="center" vertical="center" wrapText="1" readingOrder="1"/>
    </xf>
    <xf numFmtId="2" fontId="2" fillId="5" borderId="80" xfId="0" applyNumberFormat="1" applyFont="1" applyFill="1" applyBorder="1" applyAlignment="1">
      <alignment horizontal="center" vertical="center" wrapText="1" readingOrder="1"/>
    </xf>
    <xf numFmtId="0" fontId="18" fillId="5" borderId="67" xfId="0" applyFont="1" applyFill="1" applyBorder="1" applyAlignment="1">
      <alignment horizontal="left" vertical="center" wrapText="1" readingOrder="1"/>
    </xf>
    <xf numFmtId="0" fontId="2" fillId="11" borderId="121" xfId="0" applyFont="1" applyFill="1" applyBorder="1" applyAlignment="1">
      <alignment horizontal="center" wrapText="1" readingOrder="1"/>
    </xf>
    <xf numFmtId="1" fontId="2" fillId="5" borderId="57" xfId="0" applyNumberFormat="1" applyFont="1" applyFill="1" applyBorder="1" applyAlignment="1">
      <alignment horizontal="center" wrapText="1" readingOrder="1"/>
    </xf>
    <xf numFmtId="0" fontId="2" fillId="0" borderId="115" xfId="0" applyFont="1" applyBorder="1" applyAlignment="1">
      <alignment horizontal="left" wrapText="1" readingOrder="1"/>
    </xf>
    <xf numFmtId="0" fontId="18" fillId="5" borderId="23" xfId="0" applyFont="1" applyFill="1" applyBorder="1" applyAlignment="1">
      <alignment horizontal="left" vertical="center" wrapText="1" readingOrder="1"/>
    </xf>
    <xf numFmtId="0" fontId="2" fillId="11" borderId="122" xfId="0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0" fontId="2" fillId="5" borderId="116" xfId="0" applyFont="1" applyFill="1" applyBorder="1" applyAlignment="1">
      <alignment horizontal="left" vertical="center" wrapText="1" readingOrder="1"/>
    </xf>
    <xf numFmtId="0" fontId="2" fillId="5" borderId="106" xfId="0" applyFont="1" applyFill="1" applyBorder="1" applyAlignment="1">
      <alignment horizontal="center" wrapText="1" readingOrder="1"/>
    </xf>
    <xf numFmtId="0" fontId="5" fillId="0" borderId="23" xfId="0" applyFont="1" applyBorder="1" applyAlignment="1">
      <alignment horizontal="center"/>
    </xf>
    <xf numFmtId="0" fontId="0" fillId="0" borderId="23" xfId="0" applyBorder="1"/>
    <xf numFmtId="0" fontId="5" fillId="0" borderId="23" xfId="0" applyFont="1" applyBorder="1"/>
    <xf numFmtId="164" fontId="2" fillId="5" borderId="23" xfId="1" applyNumberFormat="1" applyFont="1" applyFill="1" applyBorder="1" applyAlignment="1">
      <alignment horizontal="center" vertical="center" wrapText="1" readingOrder="1"/>
    </xf>
    <xf numFmtId="0" fontId="2" fillId="0" borderId="123" xfId="0" applyFont="1" applyBorder="1" applyAlignment="1">
      <alignment horizontal="center" wrapText="1" readingOrder="1"/>
    </xf>
    <xf numFmtId="0" fontId="2" fillId="0" borderId="111" xfId="0" applyFont="1" applyBorder="1" applyAlignment="1">
      <alignment horizontal="center" wrapText="1" readingOrder="1"/>
    </xf>
    <xf numFmtId="0" fontId="5" fillId="0" borderId="124" xfId="0" applyFont="1" applyBorder="1" applyAlignment="1">
      <alignment horizontal="center" vertical="center" wrapText="1"/>
    </xf>
    <xf numFmtId="0" fontId="5" fillId="0" borderId="125" xfId="0" applyFont="1" applyBorder="1" applyAlignment="1">
      <alignment horizontal="center" vertical="center" wrapText="1"/>
    </xf>
    <xf numFmtId="0" fontId="2" fillId="5" borderId="123" xfId="0" applyFont="1" applyFill="1" applyBorder="1" applyAlignment="1">
      <alignment horizontal="center" vertical="center" wrapText="1" readingOrder="1"/>
    </xf>
    <xf numFmtId="0" fontId="2" fillId="5" borderId="126" xfId="0" applyFont="1" applyFill="1" applyBorder="1" applyAlignment="1">
      <alignment vertical="center" wrapText="1" readingOrder="1"/>
    </xf>
    <xf numFmtId="0" fontId="2" fillId="5" borderId="127" xfId="0" applyFont="1" applyFill="1" applyBorder="1" applyAlignment="1">
      <alignment horizontal="center" vertical="center" wrapText="1" readingOrder="1"/>
    </xf>
    <xf numFmtId="0" fontId="2" fillId="0" borderId="127" xfId="0" applyFont="1" applyBorder="1" applyAlignment="1">
      <alignment horizontal="center" wrapText="1" readingOrder="1"/>
    </xf>
    <xf numFmtId="0" fontId="2" fillId="0" borderId="129" xfId="0" applyFont="1" applyBorder="1" applyAlignment="1">
      <alignment horizontal="center" wrapText="1" readingOrder="1"/>
    </xf>
    <xf numFmtId="0" fontId="2" fillId="0" borderId="131" xfId="0" applyFont="1" applyBorder="1" applyAlignment="1">
      <alignment horizontal="center" wrapText="1" readingOrder="1"/>
    </xf>
    <xf numFmtId="0" fontId="2" fillId="5" borderId="132" xfId="0" applyFont="1" applyFill="1" applyBorder="1" applyAlignment="1">
      <alignment horizontal="left" vertical="center" wrapText="1" readingOrder="1"/>
    </xf>
    <xf numFmtId="0" fontId="2" fillId="5" borderId="126" xfId="0" applyFont="1" applyFill="1" applyBorder="1" applyAlignment="1">
      <alignment horizontal="left" vertical="center" wrapText="1" readingOrder="1"/>
    </xf>
    <xf numFmtId="0" fontId="2" fillId="0" borderId="78" xfId="0" applyFont="1" applyBorder="1" applyAlignment="1">
      <alignment horizontal="left" wrapText="1" readingOrder="1"/>
    </xf>
    <xf numFmtId="1" fontId="2" fillId="5" borderId="57" xfId="0" applyNumberFormat="1" applyFont="1" applyFill="1" applyBorder="1" applyAlignment="1">
      <alignment horizontal="center" vertical="center" wrapText="1" readingOrder="1"/>
    </xf>
    <xf numFmtId="0" fontId="2" fillId="11" borderId="133" xfId="0" applyFont="1" applyFill="1" applyBorder="1" applyAlignment="1">
      <alignment horizontal="center" wrapText="1" readingOrder="1"/>
    </xf>
    <xf numFmtId="164" fontId="2" fillId="11" borderId="121" xfId="1" applyNumberFormat="1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left" vertical="center" wrapText="1" readingOrder="1"/>
    </xf>
    <xf numFmtId="3" fontId="22" fillId="0" borderId="108" xfId="2" applyNumberFormat="1" applyFont="1" applyBorder="1"/>
    <xf numFmtId="0" fontId="5" fillId="0" borderId="134" xfId="0" applyFont="1" applyBorder="1" applyAlignment="1">
      <alignment horizontal="center" vertical="center" wrapText="1"/>
    </xf>
    <xf numFmtId="0" fontId="5" fillId="0" borderId="135" xfId="0" applyFont="1" applyBorder="1" applyAlignment="1">
      <alignment horizontal="center" vertical="center" wrapText="1"/>
    </xf>
    <xf numFmtId="0" fontId="5" fillId="0" borderId="136" xfId="0" applyFont="1" applyBorder="1" applyAlignment="1">
      <alignment horizontal="center" vertical="center" wrapText="1"/>
    </xf>
    <xf numFmtId="0" fontId="5" fillId="0" borderId="137" xfId="0" applyFont="1" applyBorder="1" applyAlignment="1">
      <alignment horizontal="center" vertical="center" wrapText="1"/>
    </xf>
    <xf numFmtId="0" fontId="5" fillId="0" borderId="138" xfId="0" applyFont="1" applyBorder="1" applyAlignment="1">
      <alignment horizontal="center" vertical="center" wrapText="1"/>
    </xf>
    <xf numFmtId="0" fontId="5" fillId="0" borderId="139" xfId="0" applyFont="1" applyBorder="1" applyAlignment="1">
      <alignment horizontal="center" vertical="center" wrapText="1"/>
    </xf>
    <xf numFmtId="0" fontId="5" fillId="0" borderId="140" xfId="0" applyFont="1" applyBorder="1" applyAlignment="1">
      <alignment horizontal="center" vertical="center" wrapText="1"/>
    </xf>
    <xf numFmtId="0" fontId="5" fillId="0" borderId="141" xfId="0" applyFont="1" applyBorder="1" applyAlignment="1">
      <alignment horizontal="center" vertical="center" wrapText="1"/>
    </xf>
    <xf numFmtId="0" fontId="2" fillId="5" borderId="142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43" xfId="0" applyFont="1" applyFill="1" applyBorder="1" applyAlignment="1">
      <alignment horizontal="center" wrapText="1" readingOrder="1"/>
    </xf>
    <xf numFmtId="0" fontId="2" fillId="5" borderId="144" xfId="0" applyFont="1" applyFill="1" applyBorder="1" applyAlignment="1">
      <alignment horizontal="center" vertical="center" wrapText="1" readingOrder="1"/>
    </xf>
    <xf numFmtId="164" fontId="2" fillId="5" borderId="145" xfId="1" applyNumberFormat="1" applyFont="1" applyFill="1" applyBorder="1" applyAlignment="1">
      <alignment horizontal="center" vertical="center" wrapText="1" readingOrder="1"/>
    </xf>
    <xf numFmtId="164" fontId="2" fillId="5" borderId="146" xfId="1" applyNumberFormat="1" applyFont="1" applyFill="1" applyBorder="1" applyAlignment="1">
      <alignment horizontal="center" wrapText="1" readingOrder="1"/>
    </xf>
    <xf numFmtId="1" fontId="2" fillId="5" borderId="147" xfId="0" applyNumberFormat="1" applyFont="1" applyFill="1" applyBorder="1" applyAlignment="1">
      <alignment horizontal="center" vertical="center" wrapText="1" readingOrder="1"/>
    </xf>
    <xf numFmtId="2" fontId="2" fillId="5" borderId="148" xfId="0" applyNumberFormat="1" applyFont="1" applyFill="1" applyBorder="1" applyAlignment="1">
      <alignment horizontal="center" vertical="center" wrapText="1" readingOrder="1"/>
    </xf>
    <xf numFmtId="0" fontId="2" fillId="5" borderId="149" xfId="0" applyFont="1" applyFill="1" applyBorder="1" applyAlignment="1">
      <alignment horizontal="center" vertical="center" wrapText="1" readingOrder="1"/>
    </xf>
    <xf numFmtId="164" fontId="2" fillId="11" borderId="150" xfId="1" applyNumberFormat="1" applyFont="1" applyFill="1" applyBorder="1" applyAlignment="1">
      <alignment horizontal="center" wrapText="1" readingOrder="1"/>
    </xf>
    <xf numFmtId="1" fontId="2" fillId="11" borderId="151" xfId="0" applyNumberFormat="1" applyFont="1" applyFill="1" applyBorder="1" applyAlignment="1">
      <alignment horizontal="center" wrapText="1" readingOrder="1"/>
    </xf>
    <xf numFmtId="2" fontId="2" fillId="11" borderId="151" xfId="0" applyNumberFormat="1" applyFont="1" applyFill="1" applyBorder="1" applyAlignment="1">
      <alignment horizontal="center" wrapText="1" readingOrder="1"/>
    </xf>
    <xf numFmtId="164" fontId="2" fillId="5" borderId="100" xfId="1" applyNumberFormat="1" applyFont="1" applyFill="1" applyBorder="1" applyAlignment="1">
      <alignment horizontal="center" wrapText="1" readingOrder="1"/>
    </xf>
    <xf numFmtId="1" fontId="2" fillId="5" borderId="58" xfId="0" applyNumberFormat="1" applyFont="1" applyFill="1" applyBorder="1" applyAlignment="1">
      <alignment horizontal="center" vertical="center" wrapText="1" readingOrder="1"/>
    </xf>
    <xf numFmtId="0" fontId="2" fillId="0" borderId="49" xfId="0" applyFont="1" applyBorder="1" applyAlignment="1">
      <alignment horizontal="center" wrapText="1" readingOrder="1"/>
    </xf>
    <xf numFmtId="164" fontId="2" fillId="5" borderId="26" xfId="1" applyNumberFormat="1" applyFont="1" applyFill="1" applyBorder="1" applyAlignment="1">
      <alignment horizontal="center" wrapText="1" readingOrder="1"/>
    </xf>
    <xf numFmtId="0" fontId="2" fillId="0" borderId="155" xfId="0" applyFont="1" applyBorder="1" applyAlignment="1">
      <alignment horizontal="left" wrapText="1" readingOrder="1"/>
    </xf>
    <xf numFmtId="0" fontId="2" fillId="0" borderId="154" xfId="0" applyFont="1" applyBorder="1" applyAlignment="1">
      <alignment horizontal="left" wrapText="1" readingOrder="1"/>
    </xf>
    <xf numFmtId="0" fontId="2" fillId="5" borderId="159" xfId="0" applyFont="1" applyFill="1" applyBorder="1" applyAlignment="1">
      <alignment horizontal="left" vertical="center" wrapText="1" readingOrder="1"/>
    </xf>
    <xf numFmtId="0" fontId="2" fillId="0" borderId="160" xfId="0" applyFont="1" applyBorder="1" applyAlignment="1">
      <alignment horizontal="left" wrapText="1" readingOrder="1"/>
    </xf>
    <xf numFmtId="1" fontId="2" fillId="5" borderId="26" xfId="0" applyNumberFormat="1" applyFont="1" applyFill="1" applyBorder="1" applyAlignment="1">
      <alignment horizontal="center" wrapText="1" readingOrder="1"/>
    </xf>
    <xf numFmtId="2" fontId="2" fillId="5" borderId="46" xfId="0" applyNumberFormat="1" applyFont="1" applyFill="1" applyBorder="1" applyAlignment="1">
      <alignment horizontal="center" wrapText="1" readingOrder="1"/>
    </xf>
    <xf numFmtId="0" fontId="18" fillId="5" borderId="26" xfId="0" applyFont="1" applyFill="1" applyBorder="1" applyAlignment="1">
      <alignment horizontal="left" vertical="center" wrapText="1" readingOrder="1"/>
    </xf>
    <xf numFmtId="1" fontId="2" fillId="5" borderId="161" xfId="0" applyNumberFormat="1" applyFont="1" applyFill="1" applyBorder="1" applyAlignment="1">
      <alignment horizontal="center" wrapText="1" readingOrder="1"/>
    </xf>
    <xf numFmtId="0" fontId="15" fillId="5" borderId="65" xfId="0" applyFont="1" applyFill="1" applyBorder="1" applyAlignment="1">
      <alignment horizontal="left" vertical="center" wrapText="1" readingOrder="1"/>
    </xf>
    <xf numFmtId="0" fontId="17" fillId="5" borderId="79" xfId="0" applyFont="1" applyFill="1" applyBorder="1" applyAlignment="1">
      <alignment horizontal="left" vertical="center" wrapText="1" readingOrder="1"/>
    </xf>
    <xf numFmtId="0" fontId="23" fillId="0" borderId="157" xfId="0" applyFont="1" applyBorder="1" applyAlignment="1">
      <alignment horizontal="left" wrapText="1" readingOrder="1"/>
    </xf>
    <xf numFmtId="0" fontId="23" fillId="0" borderId="45" xfId="0" applyFont="1" applyBorder="1" applyAlignment="1">
      <alignment horizontal="left" wrapText="1" readingOrder="1"/>
    </xf>
    <xf numFmtId="0" fontId="23" fillId="5" borderId="25" xfId="0" applyFont="1" applyFill="1" applyBorder="1" applyAlignment="1">
      <alignment horizontal="left" vertical="center" wrapText="1" readingOrder="1"/>
    </xf>
    <xf numFmtId="0" fontId="23" fillId="5" borderId="126" xfId="0" applyFont="1" applyFill="1" applyBorder="1" applyAlignment="1">
      <alignment horizontal="left" vertical="center" wrapText="1" readingOrder="1"/>
    </xf>
    <xf numFmtId="0" fontId="23" fillId="0" borderId="65" xfId="0" applyFont="1" applyBorder="1" applyAlignment="1">
      <alignment horizontal="left" wrapText="1" readingOrder="1"/>
    </xf>
    <xf numFmtId="0" fontId="23" fillId="0" borderId="54" xfId="0" applyFont="1" applyBorder="1" applyAlignment="1">
      <alignment horizontal="left" wrapText="1" readingOrder="1"/>
    </xf>
    <xf numFmtId="0" fontId="19" fillId="5" borderId="25" xfId="0" applyFont="1" applyFill="1" applyBorder="1" applyAlignment="1">
      <alignment horizontal="left" vertical="center" wrapText="1" readingOrder="1"/>
    </xf>
    <xf numFmtId="0" fontId="2" fillId="5" borderId="162" xfId="0" applyFont="1" applyFill="1" applyBorder="1" applyAlignment="1">
      <alignment horizontal="center" wrapText="1" readingOrder="1"/>
    </xf>
    <xf numFmtId="0" fontId="2" fillId="5" borderId="130" xfId="1" applyNumberFormat="1" applyFont="1" applyFill="1" applyBorder="1" applyAlignment="1">
      <alignment horizontal="center" wrapText="1" readingOrder="1"/>
    </xf>
    <xf numFmtId="164" fontId="2" fillId="5" borderId="128" xfId="1" applyNumberFormat="1" applyFont="1" applyFill="1" applyBorder="1" applyAlignment="1">
      <alignment horizontal="center" wrapText="1" readingOrder="1"/>
    </xf>
    <xf numFmtId="164" fontId="2" fillId="5" borderId="163" xfId="1" applyNumberFormat="1" applyFont="1" applyFill="1" applyBorder="1" applyAlignment="1">
      <alignment horizontal="center" wrapText="1" readingOrder="1"/>
    </xf>
    <xf numFmtId="1" fontId="2" fillId="5" borderId="163" xfId="0" applyNumberFormat="1" applyFont="1" applyFill="1" applyBorder="1" applyAlignment="1">
      <alignment horizontal="center" wrapText="1" readingOrder="1"/>
    </xf>
    <xf numFmtId="2" fontId="2" fillId="5" borderId="163" xfId="0" applyNumberFormat="1" applyFont="1" applyFill="1" applyBorder="1" applyAlignment="1">
      <alignment horizontal="center" wrapText="1" readingOrder="1"/>
    </xf>
    <xf numFmtId="0" fontId="2" fillId="0" borderId="26" xfId="0" applyFont="1" applyBorder="1" applyAlignment="1">
      <alignment horizontal="center" wrapText="1" readingOrder="1"/>
    </xf>
    <xf numFmtId="0" fontId="2" fillId="5" borderId="26" xfId="0" applyFont="1" applyFill="1" applyBorder="1" applyAlignment="1">
      <alignment horizontal="center" vertical="center" wrapText="1" readingOrder="1"/>
    </xf>
    <xf numFmtId="1" fontId="2" fillId="5" borderId="26" xfId="0" applyNumberFormat="1" applyFont="1" applyFill="1" applyBorder="1" applyAlignment="1">
      <alignment horizontal="center" vertical="center" wrapText="1" readingOrder="1"/>
    </xf>
    <xf numFmtId="2" fontId="2" fillId="5" borderId="46" xfId="0" applyNumberFormat="1" applyFont="1" applyFill="1" applyBorder="1" applyAlignment="1">
      <alignment horizontal="center" vertical="center" wrapText="1" readingOrder="1"/>
    </xf>
    <xf numFmtId="0" fontId="17" fillId="5" borderId="26" xfId="0" applyFont="1" applyFill="1" applyBorder="1" applyAlignment="1">
      <alignment horizontal="left" vertical="center" wrapText="1" readingOrder="1"/>
    </xf>
    <xf numFmtId="0" fontId="2" fillId="5" borderId="20" xfId="0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center" vertical="center" wrapText="1" readingOrder="1"/>
    </xf>
    <xf numFmtId="164" fontId="2" fillId="5" borderId="20" xfId="1" applyNumberFormat="1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vertical="center" wrapText="1" readingOrder="1"/>
    </xf>
    <xf numFmtId="2" fontId="2" fillId="5" borderId="47" xfId="0" applyNumberFormat="1" applyFont="1" applyFill="1" applyBorder="1" applyAlignment="1">
      <alignment horizontal="center" vertical="center" wrapText="1" readingOrder="1"/>
    </xf>
    <xf numFmtId="0" fontId="6" fillId="8" borderId="118" xfId="0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wrapText="1" readingOrder="1"/>
    </xf>
    <xf numFmtId="2" fontId="2" fillId="5" borderId="47" xfId="0" applyNumberFormat="1" applyFont="1" applyFill="1" applyBorder="1" applyAlignment="1">
      <alignment horizontal="center" wrapText="1" readingOrder="1"/>
    </xf>
    <xf numFmtId="0" fontId="15" fillId="5" borderId="20" xfId="0" applyFont="1" applyFill="1" applyBorder="1" applyAlignment="1">
      <alignment horizontal="left" vertical="center" wrapText="1" readingOrder="1"/>
    </xf>
    <xf numFmtId="0" fontId="2" fillId="5" borderId="117" xfId="0" applyFont="1" applyFill="1" applyBorder="1" applyAlignment="1">
      <alignment horizontal="left" vertical="center" wrapText="1" readingOrder="1"/>
    </xf>
    <xf numFmtId="0" fontId="2" fillId="5" borderId="118" xfId="0" applyFont="1" applyFill="1" applyBorder="1" applyAlignment="1">
      <alignment horizontal="center" wrapText="1" readingOrder="1"/>
    </xf>
    <xf numFmtId="164" fontId="2" fillId="5" borderId="118" xfId="1" applyNumberFormat="1" applyFont="1" applyFill="1" applyBorder="1" applyAlignment="1">
      <alignment horizontal="center" wrapText="1" readingOrder="1"/>
    </xf>
    <xf numFmtId="164" fontId="2" fillId="5" borderId="165" xfId="1" applyNumberFormat="1" applyFont="1" applyFill="1" applyBorder="1" applyAlignment="1">
      <alignment horizontal="center" wrapText="1" readingOrder="1"/>
    </xf>
    <xf numFmtId="2" fontId="2" fillId="5" borderId="17" xfId="0" applyNumberFormat="1" applyFont="1" applyFill="1" applyBorder="1" applyAlignment="1">
      <alignment horizontal="center" wrapText="1" readingOrder="1"/>
    </xf>
    <xf numFmtId="0" fontId="2" fillId="5" borderId="166" xfId="0" applyFont="1" applyFill="1" applyBorder="1" applyAlignment="1">
      <alignment vertical="center" wrapText="1" readingOrder="1"/>
    </xf>
    <xf numFmtId="0" fontId="17" fillId="5" borderId="23" xfId="0" applyFont="1" applyFill="1" applyBorder="1" applyAlignment="1">
      <alignment horizontal="left" vertical="center" wrapText="1" readingOrder="1"/>
    </xf>
    <xf numFmtId="0" fontId="2" fillId="0" borderId="20" xfId="0" applyFont="1" applyBorder="1" applyAlignment="1">
      <alignment horizontal="center" wrapText="1" readingOrder="1"/>
    </xf>
    <xf numFmtId="0" fontId="2" fillId="0" borderId="67" xfId="0" applyFont="1" applyBorder="1" applyAlignment="1">
      <alignment horizontal="center" wrapText="1" readingOrder="1"/>
    </xf>
    <xf numFmtId="0" fontId="1" fillId="5" borderId="117" xfId="0" applyFont="1" applyFill="1" applyBorder="1" applyAlignment="1">
      <alignment horizontal="left" vertical="center" wrapText="1" readingOrder="1"/>
    </xf>
    <xf numFmtId="0" fontId="2" fillId="5" borderId="118" xfId="0" applyFont="1" applyFill="1" applyBorder="1" applyAlignment="1">
      <alignment horizontal="left" vertical="center" wrapText="1" readingOrder="1"/>
    </xf>
    <xf numFmtId="0" fontId="2" fillId="0" borderId="118" xfId="0" applyFont="1" applyBorder="1" applyAlignment="1">
      <alignment horizontal="center" wrapText="1" readingOrder="1"/>
    </xf>
    <xf numFmtId="0" fontId="2" fillId="5" borderId="118" xfId="0" applyFont="1" applyFill="1" applyBorder="1" applyAlignment="1">
      <alignment horizontal="center" vertical="center" wrapText="1" readingOrder="1"/>
    </xf>
    <xf numFmtId="1" fontId="2" fillId="5" borderId="118" xfId="0" applyNumberFormat="1" applyFont="1" applyFill="1" applyBorder="1" applyAlignment="1">
      <alignment horizontal="center" vertical="center" wrapText="1" readingOrder="1"/>
    </xf>
    <xf numFmtId="2" fontId="2" fillId="5" borderId="119" xfId="0" applyNumberFormat="1" applyFont="1" applyFill="1" applyBorder="1" applyAlignment="1">
      <alignment horizontal="center" vertical="center" wrapText="1" readingOrder="1"/>
    </xf>
    <xf numFmtId="0" fontId="1" fillId="0" borderId="35" xfId="0" applyFont="1" applyBorder="1" applyAlignment="1">
      <alignment vertical="center" wrapText="1" readingOrder="1"/>
    </xf>
    <xf numFmtId="0" fontId="2" fillId="11" borderId="169" xfId="0" applyFont="1" applyFill="1" applyBorder="1" applyAlignment="1">
      <alignment horizontal="left" vertical="center" wrapText="1" readingOrder="1"/>
    </xf>
    <xf numFmtId="0" fontId="2" fillId="11" borderId="169" xfId="0" applyFont="1" applyFill="1" applyBorder="1" applyAlignment="1">
      <alignment horizontal="center" wrapText="1" readingOrder="1"/>
    </xf>
    <xf numFmtId="164" fontId="2" fillId="11" borderId="114" xfId="1" applyNumberFormat="1" applyFont="1" applyFill="1" applyBorder="1" applyAlignment="1">
      <alignment horizontal="center" wrapText="1" readingOrder="1"/>
    </xf>
    <xf numFmtId="2" fontId="2" fillId="11" borderId="165" xfId="0" applyNumberFormat="1" applyFont="1" applyFill="1" applyBorder="1" applyAlignment="1">
      <alignment horizontal="center" wrapText="1" readingOrder="1"/>
    </xf>
    <xf numFmtId="0" fontId="2" fillId="5" borderId="167" xfId="0" applyFont="1" applyFill="1" applyBorder="1" applyAlignment="1">
      <alignment horizontal="left" vertical="center" wrapText="1" readingOrder="1"/>
    </xf>
    <xf numFmtId="0" fontId="18" fillId="5" borderId="170" xfId="0" applyFont="1" applyFill="1" applyBorder="1" applyAlignment="1">
      <alignment horizontal="left" vertical="center" wrapText="1" readingOrder="1"/>
    </xf>
    <xf numFmtId="0" fontId="2" fillId="11" borderId="171" xfId="0" applyFont="1" applyFill="1" applyBorder="1" applyAlignment="1">
      <alignment horizontal="left" vertic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0" fontId="19" fillId="5" borderId="170" xfId="0" applyFont="1" applyFill="1" applyBorder="1" applyAlignment="1">
      <alignment horizontal="left" vertical="center" wrapText="1" readingOrder="1"/>
    </xf>
    <xf numFmtId="1" fontId="2" fillId="5" borderId="168" xfId="0" applyNumberFormat="1" applyFont="1" applyFill="1" applyBorder="1" applyAlignment="1">
      <alignment horizontal="center" vertical="center" wrapText="1" readingOrder="1"/>
    </xf>
    <xf numFmtId="0" fontId="2" fillId="11" borderId="86" xfId="0" applyFont="1" applyFill="1" applyBorder="1" applyAlignment="1">
      <alignment horizontal="center" wrapText="1" readingOrder="1"/>
    </xf>
    <xf numFmtId="0" fontId="1" fillId="4" borderId="172" xfId="0" applyFont="1" applyFill="1" applyBorder="1" applyAlignment="1">
      <alignment horizontal="left" vertical="center" wrapText="1" readingOrder="1"/>
    </xf>
    <xf numFmtId="0" fontId="2" fillId="5" borderId="173" xfId="0" applyFont="1" applyFill="1" applyBorder="1" applyAlignment="1">
      <alignment horizontal="left" vertical="center" wrapText="1" readingOrder="1"/>
    </xf>
    <xf numFmtId="0" fontId="23" fillId="0" borderId="174" xfId="0" applyFont="1" applyBorder="1" applyAlignment="1">
      <alignment horizontal="left" wrapText="1" readingOrder="1"/>
    </xf>
    <xf numFmtId="0" fontId="2" fillId="5" borderId="175" xfId="0" applyFont="1" applyFill="1" applyBorder="1" applyAlignment="1">
      <alignment horizontal="left" vertical="center" wrapText="1" readingOrder="1"/>
    </xf>
    <xf numFmtId="0" fontId="2" fillId="5" borderId="176" xfId="0" applyFont="1" applyFill="1" applyBorder="1" applyAlignment="1">
      <alignment horizontal="left" vertical="center" wrapText="1" readingOrder="1"/>
    </xf>
    <xf numFmtId="0" fontId="2" fillId="0" borderId="177" xfId="0" applyFont="1" applyBorder="1" applyAlignment="1">
      <alignment horizontal="center" wrapText="1" readingOrder="1"/>
    </xf>
    <xf numFmtId="0" fontId="5" fillId="0" borderId="179" xfId="0" applyFont="1" applyBorder="1" applyAlignment="1">
      <alignment horizontal="center" vertical="center" wrapText="1"/>
    </xf>
    <xf numFmtId="0" fontId="5" fillId="0" borderId="178" xfId="0" applyFont="1" applyBorder="1" applyAlignment="1">
      <alignment horizontal="center" vertical="center" wrapText="1"/>
    </xf>
    <xf numFmtId="0" fontId="2" fillId="5" borderId="180" xfId="0" applyFont="1" applyFill="1" applyBorder="1" applyAlignment="1">
      <alignment horizontal="left" vertical="center" wrapText="1" readingOrder="1"/>
    </xf>
    <xf numFmtId="0" fontId="1" fillId="2" borderId="182" xfId="0" applyFont="1" applyFill="1" applyBorder="1" applyAlignment="1">
      <alignment horizontal="center" wrapText="1" readingOrder="1"/>
    </xf>
    <xf numFmtId="0" fontId="1" fillId="2" borderId="181" xfId="0" applyFont="1" applyFill="1" applyBorder="1" applyAlignment="1">
      <alignment horizontal="left" wrapText="1" readingOrder="1"/>
    </xf>
    <xf numFmtId="1" fontId="2" fillId="5" borderId="80" xfId="0" applyNumberFormat="1" applyFont="1" applyFill="1" applyBorder="1" applyAlignment="1">
      <alignment horizontal="center" vertical="center" wrapText="1" readingOrder="1"/>
    </xf>
    <xf numFmtId="0" fontId="0" fillId="12" borderId="0" xfId="0" applyFill="1"/>
    <xf numFmtId="0" fontId="0" fillId="13" borderId="0" xfId="0" applyFill="1"/>
    <xf numFmtId="0" fontId="1" fillId="5" borderId="63" xfId="0" applyFont="1" applyFill="1" applyBorder="1" applyAlignment="1">
      <alignment horizontal="left" vertical="center" wrapText="1" readingOrder="1"/>
    </xf>
    <xf numFmtId="0" fontId="1" fillId="5" borderId="65" xfId="0" applyFont="1" applyFill="1" applyBorder="1" applyAlignment="1">
      <alignment horizontal="left" vertical="center" wrapText="1" readingOrder="1"/>
    </xf>
    <xf numFmtId="0" fontId="1" fillId="5" borderId="66" xfId="0" applyFont="1" applyFill="1" applyBorder="1" applyAlignment="1">
      <alignment horizontal="left" vertical="center" wrapText="1" readingOrder="1"/>
    </xf>
    <xf numFmtId="0" fontId="1" fillId="5" borderId="164" xfId="0" applyFont="1" applyFill="1" applyBorder="1" applyAlignment="1">
      <alignment horizontal="left" vertical="center" wrapText="1" readingOrder="1"/>
    </xf>
    <xf numFmtId="0" fontId="1" fillId="5" borderId="115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1" fillId="5" borderId="77" xfId="0" applyFont="1" applyFill="1" applyBorder="1" applyAlignment="1">
      <alignment horizontal="left" vertical="center" wrapText="1" readingOrder="1"/>
    </xf>
    <xf numFmtId="0" fontId="1" fillId="5" borderId="54" xfId="0" applyFont="1" applyFill="1" applyBorder="1" applyAlignment="1">
      <alignment horizontal="left" vertical="center" wrapText="1" readingOrder="1"/>
    </xf>
    <xf numFmtId="0" fontId="1" fillId="5" borderId="79" xfId="0" applyFont="1" applyFill="1" applyBorder="1" applyAlignment="1">
      <alignment horizontal="left" vertical="center" wrapText="1" readingOrder="1"/>
    </xf>
    <xf numFmtId="0" fontId="1" fillId="5" borderId="183" xfId="0" applyFont="1" applyFill="1" applyBorder="1" applyAlignment="1">
      <alignment horizontal="left" vertical="center" wrapText="1" readingOrder="1"/>
    </xf>
    <xf numFmtId="0" fontId="1" fillId="5" borderId="116" xfId="0" applyFont="1" applyFill="1" applyBorder="1" applyAlignment="1">
      <alignment horizontal="left" vertical="center" wrapText="1" readingOrder="1"/>
    </xf>
    <xf numFmtId="0" fontId="1" fillId="5" borderId="117" xfId="0" applyFont="1" applyFill="1" applyBorder="1" applyAlignment="1">
      <alignment horizontal="left" vertical="center" wrapText="1" readingOrder="1"/>
    </xf>
    <xf numFmtId="0" fontId="0" fillId="0" borderId="0" xfId="0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165" fontId="1" fillId="2" borderId="31" xfId="0" applyNumberFormat="1" applyFont="1" applyFill="1" applyBorder="1" applyAlignment="1">
      <alignment horizontal="center" vertical="center" wrapText="1" readingOrder="1"/>
    </xf>
    <xf numFmtId="165" fontId="1" fillId="2" borderId="46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152" xfId="0" applyFont="1" applyFill="1" applyBorder="1" applyAlignment="1">
      <alignment horizontal="left" vertical="center" wrapText="1" readingOrder="1"/>
    </xf>
    <xf numFmtId="0" fontId="1" fillId="4" borderId="51" xfId="0" applyFont="1" applyFill="1" applyBorder="1" applyAlignment="1">
      <alignment horizontal="left" vertical="center" wrapText="1" readingOrder="1"/>
    </xf>
    <xf numFmtId="0" fontId="1" fillId="4" borderId="153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156" xfId="0" applyFont="1" applyFill="1" applyBorder="1" applyAlignment="1">
      <alignment horizontal="left" vertical="center" wrapText="1" readingOrder="1"/>
    </xf>
    <xf numFmtId="0" fontId="1" fillId="4" borderId="158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32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52" xfId="0" applyFont="1" applyFill="1" applyBorder="1" applyAlignment="1">
      <alignment horizontal="center" vertical="center" wrapText="1" readingOrder="1"/>
    </xf>
    <xf numFmtId="0" fontId="1" fillId="4" borderId="51" xfId="0" applyFont="1" applyFill="1" applyBorder="1" applyAlignment="1">
      <alignment horizontal="center" vertical="center" wrapText="1" readingOrder="1"/>
    </xf>
    <xf numFmtId="0" fontId="1" fillId="4" borderId="153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1" fillId="5" borderId="59" xfId="0" applyFont="1" applyFill="1" applyBorder="1" applyAlignment="1">
      <alignment horizontal="center" vertical="center" wrapText="1" readingOrder="1"/>
    </xf>
    <xf numFmtId="0" fontId="1" fillId="5" borderId="82" xfId="0" applyFont="1" applyFill="1" applyBorder="1" applyAlignment="1">
      <alignment horizontal="center" vertical="center" wrapText="1" readingOrder="1"/>
    </xf>
    <xf numFmtId="0" fontId="1" fillId="5" borderId="60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4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</cellXfs>
  <cellStyles count="3">
    <cellStyle name="Normal" xfId="0" builtinId="0"/>
    <cellStyle name="Normal 2" xfId="2" xr:uid="{4EFA6C47-E2FB-4DBA-93E8-C773D6CFB53C}"/>
    <cellStyle name="Percent" xfId="1" builtinId="5"/>
  </cellStyles>
  <dxfs count="32"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:H14" totalsRowShown="0" headerRowDxfId="31" headerRowBorderDxfId="30" tableBorderDxfId="29" totalsRowBorderDxfId="28">
  <tableColumns count="7">
    <tableColumn id="1" xr3:uid="{00000000-0010-0000-0100-000001000000}" name="Provincia" dataDxfId="27"/>
    <tableColumn id="5" xr3:uid="{00000000-0010-0000-0100-000005000000}" name="Casos Cumulativos" dataDxfId="26"/>
    <tableColumn id="6" xr3:uid="{00000000-0010-0000-0100-000006000000}" name="Obitos Cumulativos" dataDxfId="25"/>
    <tableColumn id="2" xr3:uid="{00000000-0010-0000-0100-000002000000}" name="Casos 24h" dataDxfId="24"/>
    <tableColumn id="3" xr3:uid="{00000000-0010-0000-0100-000003000000}" name="Internamentos 24h" dataDxfId="23"/>
    <tableColumn id="4" xr3:uid="{00000000-0010-0000-0100-000004000000}" name="Obitos 24h" dataDxfId="22"/>
    <tableColumn id="7" xr3:uid="{00000000-0010-0000-0100-000007000000}" name="Actualmente Internados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17:D29" totalsRowShown="0" headerRowDxfId="20" headerRowBorderDxfId="19" tableBorderDxfId="18" totalsRowBorderDxfId="17">
  <tableColumns count="3">
    <tableColumn id="1" xr3:uid="{00000000-0010-0000-0200-000001000000}" name="Provincia" dataDxfId="16"/>
    <tableColumn id="3" xr3:uid="{00000000-0010-0000-0200-000003000000}" name="Casos Week 16" dataDxfId="15"/>
    <tableColumn id="4" xr3:uid="{00000000-0010-0000-0200-000004000000}" name="Obitos Week 15" dataDxf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4"/>
  <sheetViews>
    <sheetView tabSelected="1" zoomScaleNormal="100" workbookViewId="0">
      <pane xSplit="3" ySplit="3" topLeftCell="D16" activePane="bottomRight" state="frozen"/>
      <selection pane="topRight" activeCell="D1" sqref="D1"/>
      <selection pane="bottomLeft" activeCell="A6" sqref="A6"/>
      <selection pane="bottomRight" activeCell="F4" sqref="F4:F51"/>
    </sheetView>
  </sheetViews>
  <sheetFormatPr baseColWidth="10" defaultColWidth="8.83203125" defaultRowHeight="15" outlineLevelCol="2" x14ac:dyDescent="0.2"/>
  <cols>
    <col min="1" max="1" width="2" style="43" customWidth="1"/>
    <col min="2" max="2" width="21.6640625" customWidth="1"/>
    <col min="3" max="3" width="20.6640625" bestFit="1" customWidth="1"/>
    <col min="4" max="4" width="17" bestFit="1" customWidth="1"/>
    <col min="5" max="5" width="14.33203125" bestFit="1" customWidth="1"/>
    <col min="6" max="6" width="8.6640625" customWidth="1"/>
    <col min="7" max="7" width="6.33203125" customWidth="1"/>
    <col min="8" max="8" width="8" customWidth="1"/>
    <col min="9" max="9" width="17.5" customWidth="1"/>
    <col min="10" max="10" width="14.5" customWidth="1"/>
    <col min="11" max="11" width="8.33203125" customWidth="1"/>
    <col min="12" max="12" width="8" customWidth="1"/>
    <col min="13" max="13" width="8.5" customWidth="1"/>
    <col min="14" max="15" width="15.5" customWidth="1"/>
    <col min="16" max="16" width="13.5" customWidth="1"/>
    <col min="17" max="17" width="18.33203125" customWidth="1"/>
    <col min="18" max="18" width="5.83203125" customWidth="1" outlineLevel="2"/>
    <col min="19" max="19" width="9.1640625" style="10" customWidth="1" outlineLevel="2"/>
    <col min="20" max="20" width="8" style="10" customWidth="1" outlineLevel="2"/>
    <col min="21" max="21" width="16.33203125" style="10" customWidth="1" outlineLevel="2"/>
    <col min="22" max="23" width="11.33203125" style="10" customWidth="1" outlineLevel="2"/>
    <col min="25" max="28" width="9.1640625" style="24" hidden="1" customWidth="1"/>
    <col min="29" max="29" width="8.83203125" style="24" customWidth="1"/>
  </cols>
  <sheetData>
    <row r="1" spans="1:30" x14ac:dyDescent="0.2">
      <c r="Y1" s="24" t="s">
        <v>68</v>
      </c>
    </row>
    <row r="2" spans="1:30" ht="29.5" customHeight="1" x14ac:dyDescent="0.2">
      <c r="B2" s="358" t="s">
        <v>41</v>
      </c>
      <c r="C2" s="360" t="s">
        <v>30</v>
      </c>
      <c r="D2" s="360" t="s">
        <v>1</v>
      </c>
      <c r="E2" s="360"/>
      <c r="F2" s="360"/>
      <c r="G2" s="360"/>
      <c r="H2" s="360"/>
      <c r="I2" s="360" t="s">
        <v>2</v>
      </c>
      <c r="J2" s="360"/>
      <c r="K2" s="360"/>
      <c r="L2" s="360"/>
      <c r="M2" s="360"/>
      <c r="N2" s="360" t="s">
        <v>3</v>
      </c>
      <c r="O2" s="360" t="s">
        <v>4</v>
      </c>
      <c r="P2" s="360" t="s">
        <v>31</v>
      </c>
      <c r="Q2" s="369" t="s">
        <v>32</v>
      </c>
      <c r="U2" s="368" t="s">
        <v>35</v>
      </c>
      <c r="V2" s="368" t="s">
        <v>36</v>
      </c>
      <c r="W2" s="39"/>
    </row>
    <row r="3" spans="1:30" ht="19.5" customHeight="1" thickBot="1" x14ac:dyDescent="0.25">
      <c r="A3" s="43" t="s">
        <v>115</v>
      </c>
      <c r="B3" s="359"/>
      <c r="C3" s="361"/>
      <c r="D3" s="165" t="s">
        <v>5</v>
      </c>
      <c r="E3" s="165" t="s">
        <v>52</v>
      </c>
      <c r="F3" s="165" t="s">
        <v>40</v>
      </c>
      <c r="G3" s="165" t="s">
        <v>6</v>
      </c>
      <c r="H3" s="165" t="s">
        <v>7</v>
      </c>
      <c r="I3" s="165" t="s">
        <v>5</v>
      </c>
      <c r="J3" s="165" t="s">
        <v>103</v>
      </c>
      <c r="K3" s="165" t="s">
        <v>40</v>
      </c>
      <c r="L3" s="165" t="s">
        <v>6</v>
      </c>
      <c r="M3" s="165" t="s">
        <v>7</v>
      </c>
      <c r="N3" s="361"/>
      <c r="O3" s="361"/>
      <c r="P3" s="361"/>
      <c r="Q3" s="370"/>
      <c r="S3" s="10" t="s">
        <v>37</v>
      </c>
      <c r="T3" s="10" t="s">
        <v>38</v>
      </c>
      <c r="U3" s="368"/>
      <c r="V3" s="368"/>
      <c r="W3" s="39"/>
      <c r="Y3" s="24" t="s">
        <v>48</v>
      </c>
      <c r="Z3" s="24" t="s">
        <v>49</v>
      </c>
      <c r="AA3" s="24" t="s">
        <v>50</v>
      </c>
      <c r="AB3" s="24" t="s">
        <v>51</v>
      </c>
    </row>
    <row r="4" spans="1:30" ht="19.5" customHeight="1" thickBot="1" x14ac:dyDescent="0.25">
      <c r="B4" s="365" t="s">
        <v>21</v>
      </c>
      <c r="C4" s="167" t="s">
        <v>87</v>
      </c>
      <c r="D4" s="273">
        <v>0</v>
      </c>
      <c r="E4" s="273">
        <v>0</v>
      </c>
      <c r="F4" s="273">
        <v>0</v>
      </c>
      <c r="G4" s="75">
        <v>0</v>
      </c>
      <c r="H4" s="75">
        <v>0</v>
      </c>
      <c r="I4" s="75">
        <v>191</v>
      </c>
      <c r="J4" s="75">
        <v>0</v>
      </c>
      <c r="K4" s="75">
        <v>191</v>
      </c>
      <c r="L4" s="75">
        <v>191</v>
      </c>
      <c r="M4" s="75">
        <v>0</v>
      </c>
      <c r="N4" s="75">
        <v>0</v>
      </c>
      <c r="O4" s="196" t="s">
        <v>135</v>
      </c>
      <c r="P4" s="197">
        <v>336264.32329028018</v>
      </c>
      <c r="Q4" s="198" t="s">
        <v>136</v>
      </c>
      <c r="R4" s="10" t="str">
        <f t="shared" ref="R4:R52" si="0">IF(K4&lt;&gt;SUM(L4:N4),"NOT OK","OK")</f>
        <v>OK</v>
      </c>
      <c r="S4" s="10">
        <v>191</v>
      </c>
      <c r="T4" s="10">
        <v>0</v>
      </c>
      <c r="U4" s="10" t="str">
        <f t="shared" ref="U4" si="1">IF(I4-S4&lt;0,"Not OK","Ok")</f>
        <v>Ok</v>
      </c>
      <c r="V4" s="10" t="str">
        <f t="shared" ref="V4" si="2">IF(M4-T4&lt;0,"Not OK","Ok")</f>
        <v>Ok</v>
      </c>
      <c r="W4" s="39"/>
      <c r="AD4" s="24"/>
    </row>
    <row r="5" spans="1:30" ht="19.5" customHeight="1" thickBot="1" x14ac:dyDescent="0.25">
      <c r="B5" s="366"/>
      <c r="C5" s="191" t="s">
        <v>90</v>
      </c>
      <c r="D5" s="273">
        <v>0</v>
      </c>
      <c r="E5" s="273">
        <v>0</v>
      </c>
      <c r="F5" s="189">
        <v>0</v>
      </c>
      <c r="G5" s="75">
        <v>0</v>
      </c>
      <c r="H5" s="65">
        <v>0</v>
      </c>
      <c r="I5" s="65">
        <v>44</v>
      </c>
      <c r="J5" s="65">
        <v>0</v>
      </c>
      <c r="K5" s="65">
        <v>44</v>
      </c>
      <c r="L5" s="65">
        <v>43</v>
      </c>
      <c r="M5" s="65">
        <v>1</v>
      </c>
      <c r="N5" s="65">
        <v>0</v>
      </c>
      <c r="O5" s="192" t="s">
        <v>137</v>
      </c>
      <c r="P5" s="193">
        <v>52060.454851553091</v>
      </c>
      <c r="Q5" s="199" t="s">
        <v>138</v>
      </c>
      <c r="R5" s="10" t="str">
        <f t="shared" si="0"/>
        <v>OK</v>
      </c>
      <c r="S5" s="10">
        <v>44</v>
      </c>
      <c r="T5" s="10">
        <v>1</v>
      </c>
      <c r="U5" s="10" t="str">
        <f t="shared" ref="U5:U29" si="3">IF(I5-S5&lt;0,"Not OK","Ok")</f>
        <v>Ok</v>
      </c>
      <c r="V5" s="10" t="str">
        <f t="shared" ref="V5:V29" si="4">IF(M5-T5&lt;0,"Not OK","Ok")</f>
        <v>Ok</v>
      </c>
      <c r="W5" s="39"/>
      <c r="AD5" s="24"/>
    </row>
    <row r="6" spans="1:30" ht="19.5" customHeight="1" thickBot="1" x14ac:dyDescent="0.25">
      <c r="A6" s="351"/>
      <c r="B6" s="366"/>
      <c r="C6" s="191" t="s">
        <v>113</v>
      </c>
      <c r="D6" s="273">
        <v>1</v>
      </c>
      <c r="E6" s="273">
        <v>0</v>
      </c>
      <c r="F6" s="189">
        <v>1</v>
      </c>
      <c r="G6" s="75">
        <v>1</v>
      </c>
      <c r="H6" s="65">
        <v>0</v>
      </c>
      <c r="I6" s="65">
        <v>74</v>
      </c>
      <c r="J6" s="65">
        <v>0</v>
      </c>
      <c r="K6" s="65">
        <v>74</v>
      </c>
      <c r="L6" s="65">
        <v>70</v>
      </c>
      <c r="M6" s="65">
        <v>0</v>
      </c>
      <c r="N6" s="65">
        <v>4</v>
      </c>
      <c r="O6" s="192" t="s">
        <v>135</v>
      </c>
      <c r="P6" s="193">
        <v>361570.56231525762</v>
      </c>
      <c r="Q6" s="199" t="s">
        <v>177</v>
      </c>
      <c r="R6" s="10" t="str">
        <f t="shared" si="0"/>
        <v>OK</v>
      </c>
      <c r="S6" s="10">
        <v>63</v>
      </c>
      <c r="T6" s="10">
        <v>0</v>
      </c>
      <c r="U6" s="10" t="str">
        <f t="shared" si="3"/>
        <v>Ok</v>
      </c>
      <c r="V6" s="10" t="str">
        <f t="shared" si="4"/>
        <v>Ok</v>
      </c>
      <c r="W6" s="39"/>
      <c r="AD6" s="24"/>
    </row>
    <row r="7" spans="1:30" ht="19.5" customHeight="1" thickBot="1" x14ac:dyDescent="0.25">
      <c r="A7" s="351"/>
      <c r="B7" s="366"/>
      <c r="C7" s="249" t="s">
        <v>134</v>
      </c>
      <c r="D7" s="273">
        <v>0</v>
      </c>
      <c r="E7" s="273">
        <v>0</v>
      </c>
      <c r="F7" s="189">
        <v>0</v>
      </c>
      <c r="G7" s="75">
        <v>0</v>
      </c>
      <c r="H7" s="226">
        <v>0</v>
      </c>
      <c r="I7" s="226">
        <v>2</v>
      </c>
      <c r="J7" s="226">
        <v>0</v>
      </c>
      <c r="K7" s="226">
        <v>2</v>
      </c>
      <c r="L7" s="226">
        <v>2</v>
      </c>
      <c r="M7" s="226">
        <v>0</v>
      </c>
      <c r="N7" s="226">
        <v>0</v>
      </c>
      <c r="O7" s="274" t="s">
        <v>135</v>
      </c>
      <c r="P7" s="279"/>
      <c r="Q7" s="280" t="s">
        <v>139</v>
      </c>
      <c r="R7" s="10"/>
      <c r="W7" s="39"/>
      <c r="AD7" s="24"/>
    </row>
    <row r="8" spans="1:30" ht="19.5" customHeight="1" thickBot="1" x14ac:dyDescent="0.25">
      <c r="A8"/>
      <c r="B8" s="367"/>
      <c r="C8" s="170" t="s">
        <v>88</v>
      </c>
      <c r="D8" s="273">
        <v>0</v>
      </c>
      <c r="E8" s="273">
        <v>0</v>
      </c>
      <c r="F8" s="189">
        <v>0</v>
      </c>
      <c r="G8" s="75">
        <v>1</v>
      </c>
      <c r="H8" s="226">
        <v>0</v>
      </c>
      <c r="I8" s="226">
        <v>104</v>
      </c>
      <c r="J8" s="226">
        <v>1</v>
      </c>
      <c r="K8" s="226">
        <v>105</v>
      </c>
      <c r="L8" s="226">
        <v>105</v>
      </c>
      <c r="M8" s="226">
        <v>0</v>
      </c>
      <c r="N8" s="226">
        <v>0</v>
      </c>
      <c r="O8" s="274" t="s">
        <v>135</v>
      </c>
      <c r="P8" s="279">
        <v>94353.671419741513</v>
      </c>
      <c r="Q8" s="280" t="s">
        <v>140</v>
      </c>
      <c r="R8" s="10" t="str">
        <f t="shared" si="0"/>
        <v>OK</v>
      </c>
      <c r="S8" s="10">
        <v>103</v>
      </c>
      <c r="T8" s="10">
        <v>0</v>
      </c>
      <c r="U8" s="10" t="str">
        <f t="shared" si="3"/>
        <v>Ok</v>
      </c>
      <c r="V8" s="10" t="str">
        <f t="shared" si="4"/>
        <v>Ok</v>
      </c>
      <c r="W8" s="39"/>
      <c r="AD8" s="24"/>
    </row>
    <row r="9" spans="1:30" ht="19" customHeight="1" thickBot="1" x14ac:dyDescent="0.25">
      <c r="B9" s="356" t="s">
        <v>22</v>
      </c>
      <c r="C9" s="311" t="s">
        <v>104</v>
      </c>
      <c r="D9" s="273">
        <v>0</v>
      </c>
      <c r="E9" s="273">
        <v>0</v>
      </c>
      <c r="F9" s="273">
        <v>0</v>
      </c>
      <c r="G9" s="75">
        <v>0</v>
      </c>
      <c r="H9" s="75">
        <v>0</v>
      </c>
      <c r="I9" s="75">
        <v>77</v>
      </c>
      <c r="J9" s="75">
        <v>296</v>
      </c>
      <c r="K9" s="75">
        <v>373</v>
      </c>
      <c r="L9" s="75">
        <v>373</v>
      </c>
      <c r="M9" s="75">
        <v>0</v>
      </c>
      <c r="N9" s="75">
        <v>0</v>
      </c>
      <c r="O9" s="196" t="s">
        <v>135</v>
      </c>
      <c r="P9" s="197">
        <v>342584.14810972248</v>
      </c>
      <c r="Q9" s="198" t="s">
        <v>141</v>
      </c>
      <c r="R9" s="10" t="str">
        <f t="shared" si="0"/>
        <v>OK</v>
      </c>
      <c r="S9" s="10">
        <v>77</v>
      </c>
      <c r="T9" s="10">
        <v>0</v>
      </c>
      <c r="U9" s="10" t="str">
        <f t="shared" si="3"/>
        <v>Ok</v>
      </c>
      <c r="V9" s="10" t="str">
        <f t="shared" si="4"/>
        <v>Ok</v>
      </c>
      <c r="AD9" s="24"/>
    </row>
    <row r="10" spans="1:30" ht="19" customHeight="1" thickBot="1" x14ac:dyDescent="0.25">
      <c r="B10" s="354"/>
      <c r="C10" s="191" t="s">
        <v>112</v>
      </c>
      <c r="D10" s="273">
        <v>0</v>
      </c>
      <c r="E10" s="273">
        <v>0</v>
      </c>
      <c r="F10" s="189">
        <v>0</v>
      </c>
      <c r="G10" s="75">
        <v>0</v>
      </c>
      <c r="H10" s="65">
        <v>0</v>
      </c>
      <c r="I10" s="65">
        <v>195</v>
      </c>
      <c r="J10" s="65">
        <v>19</v>
      </c>
      <c r="K10" s="65">
        <v>214</v>
      </c>
      <c r="L10" s="65">
        <v>211</v>
      </c>
      <c r="M10" s="65">
        <v>3</v>
      </c>
      <c r="N10" s="65">
        <v>0</v>
      </c>
      <c r="O10" s="192" t="s">
        <v>142</v>
      </c>
      <c r="P10" s="193">
        <v>188074.15671123541</v>
      </c>
      <c r="Q10" s="199" t="s">
        <v>143</v>
      </c>
      <c r="R10" s="10" t="str">
        <f t="shared" si="0"/>
        <v>OK</v>
      </c>
      <c r="S10" s="10">
        <v>195</v>
      </c>
      <c r="T10" s="10">
        <v>3</v>
      </c>
      <c r="U10" s="10" t="str">
        <f t="shared" si="3"/>
        <v>Ok</v>
      </c>
      <c r="V10" s="10" t="str">
        <f t="shared" si="4"/>
        <v>Ok</v>
      </c>
      <c r="Y10" s="24">
        <v>48</v>
      </c>
      <c r="Z10" s="24">
        <f t="shared" ref="Z10:Z32" si="5">K10</f>
        <v>214</v>
      </c>
      <c r="AA10" s="24">
        <f t="shared" ref="AA10" si="6">Z10-Y10</f>
        <v>166</v>
      </c>
      <c r="AB10" s="24" t="str">
        <f t="shared" ref="AB10" si="7">IF(AA10&lt;&gt;F10,"Not OK","Ok")</f>
        <v>Not OK</v>
      </c>
      <c r="AD10" s="24"/>
    </row>
    <row r="11" spans="1:30" ht="19" customHeight="1" thickBot="1" x14ac:dyDescent="0.25">
      <c r="B11" s="354"/>
      <c r="C11" s="194" t="s">
        <v>109</v>
      </c>
      <c r="D11" s="273">
        <v>0</v>
      </c>
      <c r="E11" s="273">
        <v>0</v>
      </c>
      <c r="F11" s="189">
        <v>0</v>
      </c>
      <c r="G11" s="75">
        <v>0</v>
      </c>
      <c r="H11" s="65">
        <v>0</v>
      </c>
      <c r="I11" s="65">
        <v>283</v>
      </c>
      <c r="J11" s="65">
        <v>478</v>
      </c>
      <c r="K11" s="65">
        <v>761</v>
      </c>
      <c r="L11" s="65">
        <v>758</v>
      </c>
      <c r="M11" s="65">
        <v>3</v>
      </c>
      <c r="N11" s="65">
        <v>0</v>
      </c>
      <c r="O11" s="192" t="s">
        <v>144</v>
      </c>
      <c r="P11" s="193">
        <v>98420.049258469153</v>
      </c>
      <c r="Q11" s="199" t="s">
        <v>145</v>
      </c>
      <c r="R11" s="10" t="str">
        <f t="shared" si="0"/>
        <v>OK</v>
      </c>
      <c r="S11" s="10">
        <v>283</v>
      </c>
      <c r="T11" s="10">
        <v>3</v>
      </c>
      <c r="U11" s="10" t="str">
        <f t="shared" si="3"/>
        <v>Ok</v>
      </c>
      <c r="V11" s="10" t="str">
        <f t="shared" si="4"/>
        <v>Ok</v>
      </c>
      <c r="X11" s="10"/>
      <c r="AD11" s="24"/>
    </row>
    <row r="12" spans="1:30" ht="19" customHeight="1" thickBot="1" x14ac:dyDescent="0.25">
      <c r="B12" s="354"/>
      <c r="C12" s="194" t="s">
        <v>93</v>
      </c>
      <c r="D12" s="273">
        <v>0</v>
      </c>
      <c r="E12" s="273">
        <v>0</v>
      </c>
      <c r="F12" s="189">
        <v>0</v>
      </c>
      <c r="G12" s="75">
        <v>0</v>
      </c>
      <c r="H12" s="65">
        <v>0</v>
      </c>
      <c r="I12" s="65">
        <v>0</v>
      </c>
      <c r="J12" s="65">
        <v>29</v>
      </c>
      <c r="K12" s="65">
        <v>29</v>
      </c>
      <c r="L12" s="65">
        <v>29</v>
      </c>
      <c r="M12" s="65">
        <v>0</v>
      </c>
      <c r="N12" s="65">
        <v>0</v>
      </c>
      <c r="O12" s="192" t="s">
        <v>135</v>
      </c>
      <c r="P12" s="193">
        <v>149898.26902074186</v>
      </c>
      <c r="Q12" s="199" t="s">
        <v>146</v>
      </c>
      <c r="R12" s="10" t="str">
        <f t="shared" si="0"/>
        <v>OK</v>
      </c>
      <c r="S12" s="10">
        <v>0</v>
      </c>
      <c r="T12" s="10">
        <v>0</v>
      </c>
      <c r="U12" s="10" t="str">
        <f t="shared" si="3"/>
        <v>Ok</v>
      </c>
      <c r="V12" s="10" t="str">
        <f t="shared" si="4"/>
        <v>Ok</v>
      </c>
      <c r="X12" s="10"/>
      <c r="AD12" s="24"/>
    </row>
    <row r="13" spans="1:30" ht="19" customHeight="1" thickBot="1" x14ac:dyDescent="0.25">
      <c r="B13" s="354"/>
      <c r="C13" s="194" t="s">
        <v>116</v>
      </c>
      <c r="D13" s="273">
        <v>0</v>
      </c>
      <c r="E13" s="273">
        <v>0</v>
      </c>
      <c r="F13" s="189">
        <v>0</v>
      </c>
      <c r="G13" s="75">
        <v>0</v>
      </c>
      <c r="H13" s="65">
        <v>0</v>
      </c>
      <c r="I13" s="65">
        <v>74</v>
      </c>
      <c r="J13" s="65">
        <v>289</v>
      </c>
      <c r="K13" s="65">
        <v>363</v>
      </c>
      <c r="L13" s="65">
        <v>362</v>
      </c>
      <c r="M13" s="65">
        <v>1</v>
      </c>
      <c r="N13" s="65">
        <v>0</v>
      </c>
      <c r="O13" s="192" t="s">
        <v>147</v>
      </c>
      <c r="P13" s="193">
        <v>105697.59164224498</v>
      </c>
      <c r="Q13" s="199" t="s">
        <v>148</v>
      </c>
      <c r="R13" s="10" t="str">
        <f t="shared" si="0"/>
        <v>OK</v>
      </c>
      <c r="S13" s="10">
        <v>74</v>
      </c>
      <c r="T13" s="10">
        <v>1</v>
      </c>
      <c r="U13" s="10" t="str">
        <f t="shared" si="3"/>
        <v>Ok</v>
      </c>
      <c r="V13" s="10" t="str">
        <f t="shared" si="4"/>
        <v>Ok</v>
      </c>
      <c r="X13" s="10"/>
      <c r="AD13" s="24"/>
    </row>
    <row r="14" spans="1:30" ht="19" customHeight="1" thickBot="1" x14ac:dyDescent="0.25">
      <c r="B14" s="354"/>
      <c r="C14" s="318" t="s">
        <v>117</v>
      </c>
      <c r="D14" s="273">
        <v>0</v>
      </c>
      <c r="E14" s="273">
        <v>0</v>
      </c>
      <c r="F14" s="189">
        <v>0</v>
      </c>
      <c r="G14" s="75">
        <v>0</v>
      </c>
      <c r="H14" s="65">
        <v>0</v>
      </c>
      <c r="I14" s="65">
        <v>18</v>
      </c>
      <c r="J14" s="65">
        <v>0</v>
      </c>
      <c r="K14" s="65">
        <v>18</v>
      </c>
      <c r="L14" s="65">
        <v>18</v>
      </c>
      <c r="M14" s="65">
        <v>0</v>
      </c>
      <c r="N14" s="65">
        <v>0</v>
      </c>
      <c r="O14" s="192" t="s">
        <v>135</v>
      </c>
      <c r="P14" s="193">
        <v>582465.4765337389</v>
      </c>
      <c r="Q14" s="199" t="s">
        <v>149</v>
      </c>
      <c r="R14" s="10" t="str">
        <f t="shared" si="0"/>
        <v>OK</v>
      </c>
      <c r="S14" s="10">
        <v>17</v>
      </c>
      <c r="T14" s="10">
        <v>0</v>
      </c>
      <c r="U14" s="10" t="str">
        <f t="shared" si="3"/>
        <v>Ok</v>
      </c>
      <c r="V14" s="10" t="str">
        <f t="shared" si="4"/>
        <v>Ok</v>
      </c>
      <c r="X14" s="10"/>
      <c r="AD14" s="24"/>
    </row>
    <row r="15" spans="1:30" ht="19" customHeight="1" thickBot="1" x14ac:dyDescent="0.25">
      <c r="B15" s="354"/>
      <c r="C15" s="191" t="s">
        <v>75</v>
      </c>
      <c r="D15" s="273">
        <v>0</v>
      </c>
      <c r="E15" s="273">
        <v>3</v>
      </c>
      <c r="F15" s="189">
        <v>3</v>
      </c>
      <c r="G15" s="75">
        <v>5</v>
      </c>
      <c r="H15" s="65">
        <v>0</v>
      </c>
      <c r="I15" s="65">
        <v>162</v>
      </c>
      <c r="J15" s="65">
        <v>26</v>
      </c>
      <c r="K15" s="65">
        <v>188</v>
      </c>
      <c r="L15" s="65">
        <v>188</v>
      </c>
      <c r="M15" s="65">
        <v>0</v>
      </c>
      <c r="N15" s="65">
        <v>0</v>
      </c>
      <c r="O15" s="192" t="s">
        <v>135</v>
      </c>
      <c r="P15" s="193">
        <v>523973.48002292763</v>
      </c>
      <c r="Q15" s="199" t="s">
        <v>178</v>
      </c>
      <c r="R15" s="10" t="str">
        <f t="shared" si="0"/>
        <v>OK</v>
      </c>
      <c r="S15" s="10">
        <v>153</v>
      </c>
      <c r="T15" s="10">
        <v>0</v>
      </c>
      <c r="U15" s="10" t="str">
        <f t="shared" si="3"/>
        <v>Ok</v>
      </c>
      <c r="V15" s="10" t="str">
        <f t="shared" si="4"/>
        <v>Ok</v>
      </c>
      <c r="X15" s="10"/>
      <c r="AD15" s="24"/>
    </row>
    <row r="16" spans="1:30" ht="19" customHeight="1" thickBot="1" x14ac:dyDescent="0.25">
      <c r="B16" s="354"/>
      <c r="C16" s="194" t="s">
        <v>123</v>
      </c>
      <c r="D16" s="273">
        <v>0</v>
      </c>
      <c r="E16" s="273">
        <v>0</v>
      </c>
      <c r="F16" s="189">
        <v>0</v>
      </c>
      <c r="G16" s="75">
        <v>0</v>
      </c>
      <c r="H16" s="65">
        <v>0</v>
      </c>
      <c r="I16" s="65">
        <v>17</v>
      </c>
      <c r="J16" s="65">
        <v>2</v>
      </c>
      <c r="K16" s="65">
        <v>19</v>
      </c>
      <c r="L16" s="65">
        <v>19</v>
      </c>
      <c r="M16" s="65">
        <v>0</v>
      </c>
      <c r="N16" s="65">
        <v>0</v>
      </c>
      <c r="O16" s="192" t="s">
        <v>135</v>
      </c>
      <c r="P16" s="193">
        <v>253967.90029942515</v>
      </c>
      <c r="Q16" s="199" t="s">
        <v>150</v>
      </c>
      <c r="R16" s="10" t="str">
        <f t="shared" si="0"/>
        <v>OK</v>
      </c>
      <c r="S16" s="10">
        <v>17</v>
      </c>
      <c r="T16" s="10">
        <v>0</v>
      </c>
      <c r="U16" s="10" t="str">
        <f t="shared" si="3"/>
        <v>Ok</v>
      </c>
      <c r="V16" s="10" t="str">
        <f t="shared" si="4"/>
        <v>Ok</v>
      </c>
      <c r="X16" s="10"/>
      <c r="AD16" s="24"/>
    </row>
    <row r="17" spans="1:30" ht="19" customHeight="1" thickBot="1" x14ac:dyDescent="0.25">
      <c r="A17" s="352"/>
      <c r="B17" s="354"/>
      <c r="C17" s="191" t="s">
        <v>77</v>
      </c>
      <c r="D17" s="273">
        <v>0</v>
      </c>
      <c r="E17" s="273">
        <v>0</v>
      </c>
      <c r="F17" s="189">
        <v>0</v>
      </c>
      <c r="G17" s="75">
        <v>0</v>
      </c>
      <c r="H17" s="65">
        <v>0</v>
      </c>
      <c r="I17" s="65">
        <v>241</v>
      </c>
      <c r="J17" s="65">
        <v>36</v>
      </c>
      <c r="K17" s="65">
        <v>277</v>
      </c>
      <c r="L17" s="65">
        <v>277</v>
      </c>
      <c r="M17" s="65">
        <v>0</v>
      </c>
      <c r="N17" s="65">
        <v>0</v>
      </c>
      <c r="O17" s="192" t="s">
        <v>135</v>
      </c>
      <c r="P17" s="193">
        <v>86458.017080248916</v>
      </c>
      <c r="Q17" s="199" t="s">
        <v>151</v>
      </c>
      <c r="R17" s="10" t="str">
        <f t="shared" si="0"/>
        <v>OK</v>
      </c>
      <c r="S17" s="10">
        <v>239</v>
      </c>
      <c r="T17" s="10">
        <v>0</v>
      </c>
      <c r="U17" s="10" t="str">
        <f t="shared" si="3"/>
        <v>Ok</v>
      </c>
      <c r="V17" s="10" t="str">
        <f t="shared" si="4"/>
        <v>Ok</v>
      </c>
      <c r="X17" s="10"/>
      <c r="AD17" s="24"/>
    </row>
    <row r="18" spans="1:30" ht="19" customHeight="1" thickBot="1" x14ac:dyDescent="0.25">
      <c r="B18" s="357"/>
      <c r="C18" s="224" t="s">
        <v>99</v>
      </c>
      <c r="D18" s="273">
        <v>0</v>
      </c>
      <c r="E18" s="273">
        <v>0</v>
      </c>
      <c r="F18" s="189">
        <v>0</v>
      </c>
      <c r="G18" s="75">
        <v>0</v>
      </c>
      <c r="H18" s="65">
        <v>0</v>
      </c>
      <c r="I18" s="65">
        <v>20</v>
      </c>
      <c r="J18" s="65">
        <v>61</v>
      </c>
      <c r="K18" s="65">
        <v>81</v>
      </c>
      <c r="L18" s="65">
        <v>81</v>
      </c>
      <c r="M18" s="65">
        <v>0</v>
      </c>
      <c r="N18" s="65">
        <v>0</v>
      </c>
      <c r="O18" s="192" t="s">
        <v>135</v>
      </c>
      <c r="P18" s="193">
        <v>145652.82069082581</v>
      </c>
      <c r="Q18" s="199" t="s">
        <v>152</v>
      </c>
      <c r="R18" s="10" t="str">
        <f t="shared" si="0"/>
        <v>OK</v>
      </c>
      <c r="S18" s="10">
        <v>20</v>
      </c>
      <c r="T18" s="10">
        <v>0</v>
      </c>
      <c r="U18" s="10" t="str">
        <f t="shared" si="3"/>
        <v>Ok</v>
      </c>
      <c r="V18" s="10" t="str">
        <f t="shared" si="4"/>
        <v>Ok</v>
      </c>
      <c r="X18" s="10"/>
      <c r="AD18" s="24"/>
    </row>
    <row r="19" spans="1:30" ht="19" customHeight="1" thickBot="1" x14ac:dyDescent="0.25">
      <c r="A19"/>
      <c r="B19" s="357"/>
      <c r="C19" s="191" t="s">
        <v>111</v>
      </c>
      <c r="D19" s="273">
        <v>4</v>
      </c>
      <c r="E19" s="273">
        <v>0</v>
      </c>
      <c r="F19" s="189">
        <v>4</v>
      </c>
      <c r="G19" s="75">
        <v>5</v>
      </c>
      <c r="H19" s="226">
        <v>0</v>
      </c>
      <c r="I19" s="226">
        <v>105</v>
      </c>
      <c r="J19" s="226">
        <v>129</v>
      </c>
      <c r="K19" s="65">
        <v>234</v>
      </c>
      <c r="L19" s="226">
        <v>231</v>
      </c>
      <c r="M19" s="226">
        <v>2</v>
      </c>
      <c r="N19" s="226">
        <v>1</v>
      </c>
      <c r="O19" s="192" t="s">
        <v>153</v>
      </c>
      <c r="P19" s="279">
        <v>172943.23267577705</v>
      </c>
      <c r="Q19" s="199" t="s">
        <v>179</v>
      </c>
      <c r="R19" s="10" t="str">
        <f t="shared" si="0"/>
        <v>OK</v>
      </c>
      <c r="S19" s="10">
        <v>79</v>
      </c>
      <c r="T19" s="10">
        <v>0</v>
      </c>
      <c r="U19" s="10" t="str">
        <f t="shared" ref="U19:U23" si="8">IF(I19-S19&lt;0,"Not OK","Ok")</f>
        <v>Ok</v>
      </c>
      <c r="V19" s="10" t="str">
        <f t="shared" ref="V19:V23" si="9">IF(M19-T19&lt;0,"Not OK","Ok")</f>
        <v>Ok</v>
      </c>
      <c r="X19" s="10"/>
      <c r="AD19" s="24"/>
    </row>
    <row r="20" spans="1:30" ht="19" customHeight="1" thickBot="1" x14ac:dyDescent="0.25">
      <c r="B20" s="357"/>
      <c r="C20" s="302" t="s">
        <v>127</v>
      </c>
      <c r="D20" s="273">
        <v>0</v>
      </c>
      <c r="E20" s="273">
        <v>0</v>
      </c>
      <c r="F20" s="320">
        <v>0</v>
      </c>
      <c r="G20" s="75">
        <v>0</v>
      </c>
      <c r="H20" s="91">
        <v>0</v>
      </c>
      <c r="I20" s="91">
        <v>4</v>
      </c>
      <c r="J20" s="91">
        <v>0</v>
      </c>
      <c r="K20" s="91">
        <v>4</v>
      </c>
      <c r="L20" s="91">
        <v>4</v>
      </c>
      <c r="M20" s="91">
        <v>0</v>
      </c>
      <c r="N20" s="91">
        <v>0</v>
      </c>
      <c r="O20" s="190" t="s">
        <v>135</v>
      </c>
      <c r="P20" s="201">
        <v>103046.48659030121</v>
      </c>
      <c r="Q20" s="202" t="s">
        <v>154</v>
      </c>
      <c r="R20" s="10" t="str">
        <f t="shared" si="0"/>
        <v>OK</v>
      </c>
      <c r="S20" s="10">
        <v>4</v>
      </c>
      <c r="T20" s="10">
        <v>0</v>
      </c>
      <c r="U20" s="10" t="str">
        <f t="shared" si="8"/>
        <v>Ok</v>
      </c>
      <c r="V20" s="10" t="str">
        <f t="shared" si="9"/>
        <v>Ok</v>
      </c>
      <c r="X20" s="10"/>
      <c r="AD20" s="24"/>
    </row>
    <row r="21" spans="1:30" ht="19" customHeight="1" thickBot="1" x14ac:dyDescent="0.25">
      <c r="B21" s="362" t="s">
        <v>33</v>
      </c>
      <c r="C21" s="87" t="s">
        <v>69</v>
      </c>
      <c r="D21" s="273">
        <v>5</v>
      </c>
      <c r="E21" s="273">
        <v>0</v>
      </c>
      <c r="F21" s="319">
        <v>5</v>
      </c>
      <c r="G21" s="75">
        <v>3</v>
      </c>
      <c r="H21" s="303">
        <v>0</v>
      </c>
      <c r="I21" s="303">
        <v>849</v>
      </c>
      <c r="J21" s="303">
        <v>328</v>
      </c>
      <c r="K21" s="303">
        <v>1177</v>
      </c>
      <c r="L21" s="303">
        <v>1173</v>
      </c>
      <c r="M21" s="303">
        <v>1</v>
      </c>
      <c r="N21" s="303">
        <v>3</v>
      </c>
      <c r="O21" s="305" t="s">
        <v>155</v>
      </c>
      <c r="P21" s="309">
        <v>516704.9271270897</v>
      </c>
      <c r="Q21" s="310" t="s">
        <v>180</v>
      </c>
      <c r="R21" s="10" t="str">
        <f t="shared" si="0"/>
        <v>OK</v>
      </c>
      <c r="S21" s="10">
        <v>818</v>
      </c>
      <c r="T21" s="10">
        <v>1</v>
      </c>
      <c r="U21" s="10" t="str">
        <f t="shared" si="8"/>
        <v>Ok</v>
      </c>
      <c r="V21" s="10" t="str">
        <f t="shared" si="9"/>
        <v>Ok</v>
      </c>
      <c r="AD21" s="24"/>
    </row>
    <row r="22" spans="1:30" ht="19" customHeight="1" thickBot="1" x14ac:dyDescent="0.25">
      <c r="A22"/>
      <c r="B22" s="363"/>
      <c r="C22" s="224" t="s">
        <v>122</v>
      </c>
      <c r="D22" s="273">
        <v>0</v>
      </c>
      <c r="E22" s="273">
        <v>0</v>
      </c>
      <c r="F22" s="189">
        <v>0</v>
      </c>
      <c r="G22" s="75">
        <v>0</v>
      </c>
      <c r="H22" s="65">
        <v>0</v>
      </c>
      <c r="I22" s="65">
        <v>248</v>
      </c>
      <c r="J22" s="65">
        <v>19</v>
      </c>
      <c r="K22" s="65">
        <v>267</v>
      </c>
      <c r="L22" s="65">
        <v>267</v>
      </c>
      <c r="M22" s="65">
        <v>0</v>
      </c>
      <c r="N22" s="65">
        <v>0</v>
      </c>
      <c r="O22" s="192" t="s">
        <v>135</v>
      </c>
      <c r="P22" s="193">
        <v>495778.75929512957</v>
      </c>
      <c r="Q22" s="199" t="s">
        <v>156</v>
      </c>
      <c r="R22" s="10" t="str">
        <f t="shared" si="0"/>
        <v>OK</v>
      </c>
      <c r="S22" s="10">
        <v>248</v>
      </c>
      <c r="T22" s="10">
        <v>0</v>
      </c>
      <c r="U22" s="10" t="str">
        <f t="shared" si="8"/>
        <v>Ok</v>
      </c>
      <c r="V22" s="10" t="str">
        <f t="shared" si="9"/>
        <v>Ok</v>
      </c>
      <c r="AD22" s="24"/>
    </row>
    <row r="23" spans="1:30" ht="19" customHeight="1" thickBot="1" x14ac:dyDescent="0.25">
      <c r="A23" s="351"/>
      <c r="B23" s="363"/>
      <c r="C23" s="89" t="s">
        <v>72</v>
      </c>
      <c r="D23" s="273">
        <v>7</v>
      </c>
      <c r="E23" s="273">
        <v>0</v>
      </c>
      <c r="F23" s="189">
        <v>7</v>
      </c>
      <c r="G23" s="75">
        <v>5</v>
      </c>
      <c r="H23" s="65">
        <v>0</v>
      </c>
      <c r="I23" s="65">
        <v>341</v>
      </c>
      <c r="J23" s="65">
        <v>0</v>
      </c>
      <c r="K23" s="65">
        <v>341</v>
      </c>
      <c r="L23" s="65">
        <v>333</v>
      </c>
      <c r="M23" s="65">
        <v>0</v>
      </c>
      <c r="N23" s="65">
        <v>8</v>
      </c>
      <c r="O23" s="192" t="s">
        <v>135</v>
      </c>
      <c r="P23" s="193">
        <v>425021.8104728043</v>
      </c>
      <c r="Q23" s="199" t="s">
        <v>181</v>
      </c>
      <c r="R23" s="10" t="str">
        <f t="shared" si="0"/>
        <v>OK</v>
      </c>
      <c r="S23" s="10">
        <v>290</v>
      </c>
      <c r="T23" s="10">
        <v>0</v>
      </c>
      <c r="U23" s="10" t="str">
        <f t="shared" si="8"/>
        <v>Ok</v>
      </c>
      <c r="V23" s="10" t="str">
        <f t="shared" si="9"/>
        <v>Ok</v>
      </c>
      <c r="AD23" s="24"/>
    </row>
    <row r="24" spans="1:30" ht="21" customHeight="1" thickBot="1" x14ac:dyDescent="0.25">
      <c r="A24"/>
      <c r="B24" s="364"/>
      <c r="C24" s="220" t="s">
        <v>121</v>
      </c>
      <c r="D24" s="273">
        <v>0</v>
      </c>
      <c r="E24" s="273">
        <v>0</v>
      </c>
      <c r="F24" s="298">
        <v>0</v>
      </c>
      <c r="G24" s="75">
        <v>0</v>
      </c>
      <c r="H24" s="226">
        <v>0</v>
      </c>
      <c r="I24" s="226">
        <v>336</v>
      </c>
      <c r="J24" s="226">
        <v>61</v>
      </c>
      <c r="K24" s="226">
        <v>397</v>
      </c>
      <c r="L24" s="226">
        <v>397</v>
      </c>
      <c r="M24" s="226">
        <v>0</v>
      </c>
      <c r="N24" s="226">
        <v>0</v>
      </c>
      <c r="O24" s="274" t="s">
        <v>135</v>
      </c>
      <c r="P24" s="279">
        <v>261887.52247528784</v>
      </c>
      <c r="Q24" s="280" t="s">
        <v>157</v>
      </c>
      <c r="R24" s="10" t="str">
        <f t="shared" si="0"/>
        <v>OK</v>
      </c>
      <c r="S24" s="10">
        <v>336</v>
      </c>
      <c r="T24" s="10">
        <v>0</v>
      </c>
      <c r="U24" s="10" t="str">
        <f t="shared" si="3"/>
        <v>Ok</v>
      </c>
      <c r="V24" s="10" t="str">
        <f t="shared" si="4"/>
        <v>Ok</v>
      </c>
      <c r="AD24" s="24"/>
    </row>
    <row r="25" spans="1:30" ht="19" customHeight="1" thickBot="1" x14ac:dyDescent="0.25">
      <c r="B25" s="356" t="s">
        <v>39</v>
      </c>
      <c r="C25" s="311" t="s">
        <v>125</v>
      </c>
      <c r="D25" s="273">
        <v>0</v>
      </c>
      <c r="E25" s="273">
        <v>0</v>
      </c>
      <c r="F25" s="273">
        <v>0</v>
      </c>
      <c r="G25" s="75">
        <v>0</v>
      </c>
      <c r="H25" s="75">
        <v>0</v>
      </c>
      <c r="I25" s="75">
        <v>388</v>
      </c>
      <c r="J25" s="75">
        <v>236</v>
      </c>
      <c r="K25" s="75">
        <v>624</v>
      </c>
      <c r="L25" s="75">
        <v>623</v>
      </c>
      <c r="M25" s="75">
        <v>1</v>
      </c>
      <c r="N25" s="75">
        <v>0</v>
      </c>
      <c r="O25" s="196" t="s">
        <v>158</v>
      </c>
      <c r="P25" s="197">
        <v>342007.76203903509</v>
      </c>
      <c r="Q25" s="198" t="s">
        <v>159</v>
      </c>
      <c r="R25" s="10" t="str">
        <f t="shared" si="0"/>
        <v>OK</v>
      </c>
      <c r="S25" s="10">
        <v>388</v>
      </c>
      <c r="T25" s="10">
        <v>1</v>
      </c>
      <c r="U25" s="10" t="str">
        <f t="shared" si="3"/>
        <v>Ok</v>
      </c>
      <c r="V25" s="10" t="str">
        <f t="shared" si="4"/>
        <v>Ok</v>
      </c>
      <c r="X25" s="10"/>
      <c r="AD25" s="24"/>
    </row>
    <row r="26" spans="1:30" ht="19" customHeight="1" thickBot="1" x14ac:dyDescent="0.25">
      <c r="B26" s="354"/>
      <c r="C26" s="311" t="s">
        <v>128</v>
      </c>
      <c r="D26" s="273">
        <v>0</v>
      </c>
      <c r="E26" s="273">
        <v>0</v>
      </c>
      <c r="F26" s="189">
        <v>0</v>
      </c>
      <c r="G26" s="75">
        <v>0</v>
      </c>
      <c r="H26" s="65">
        <v>0</v>
      </c>
      <c r="I26" s="65">
        <v>280</v>
      </c>
      <c r="J26" s="65">
        <v>124</v>
      </c>
      <c r="K26" s="65">
        <v>404</v>
      </c>
      <c r="L26" s="65">
        <v>404</v>
      </c>
      <c r="M26" s="65">
        <v>0</v>
      </c>
      <c r="N26" s="65">
        <v>0</v>
      </c>
      <c r="O26" s="192" t="s">
        <v>135</v>
      </c>
      <c r="P26" s="193">
        <v>371741.61071145313</v>
      </c>
      <c r="Q26" s="199" t="s">
        <v>160</v>
      </c>
      <c r="R26" s="10" t="str">
        <f t="shared" si="0"/>
        <v>OK</v>
      </c>
      <c r="S26" s="10">
        <v>280</v>
      </c>
      <c r="T26" s="10">
        <v>0</v>
      </c>
      <c r="U26" s="10" t="str">
        <f t="shared" si="3"/>
        <v>Ok</v>
      </c>
      <c r="V26" s="10" t="str">
        <f t="shared" si="4"/>
        <v>Ok</v>
      </c>
      <c r="X26" s="10"/>
      <c r="AD26" s="24"/>
    </row>
    <row r="27" spans="1:30" ht="19" customHeight="1" thickBot="1" x14ac:dyDescent="0.25">
      <c r="B27" s="354"/>
      <c r="C27" s="311" t="s">
        <v>108</v>
      </c>
      <c r="D27" s="273">
        <v>0</v>
      </c>
      <c r="E27" s="273">
        <v>0</v>
      </c>
      <c r="F27" s="189">
        <v>0</v>
      </c>
      <c r="G27" s="75">
        <v>0</v>
      </c>
      <c r="H27" s="65">
        <v>0</v>
      </c>
      <c r="I27" s="65">
        <v>89</v>
      </c>
      <c r="J27" s="65">
        <v>29</v>
      </c>
      <c r="K27" s="65">
        <v>118</v>
      </c>
      <c r="L27" s="65">
        <v>118</v>
      </c>
      <c r="M27" s="65">
        <v>0</v>
      </c>
      <c r="N27" s="65">
        <v>0</v>
      </c>
      <c r="O27" s="192" t="s">
        <v>135</v>
      </c>
      <c r="P27" s="193">
        <v>215852.42876214883</v>
      </c>
      <c r="Q27" s="199" t="s">
        <v>161</v>
      </c>
      <c r="R27" s="10" t="str">
        <f t="shared" si="0"/>
        <v>OK</v>
      </c>
      <c r="S27" s="10">
        <v>89</v>
      </c>
      <c r="T27" s="10">
        <v>0</v>
      </c>
      <c r="U27" s="10" t="str">
        <f t="shared" si="3"/>
        <v>Ok</v>
      </c>
      <c r="V27" s="10" t="str">
        <f t="shared" si="4"/>
        <v>Ok</v>
      </c>
      <c r="X27" s="10"/>
      <c r="AD27" s="24"/>
    </row>
    <row r="28" spans="1:30" ht="19" customHeight="1" thickBot="1" x14ac:dyDescent="0.25">
      <c r="B28" s="354"/>
      <c r="C28" s="191" t="s">
        <v>91</v>
      </c>
      <c r="D28" s="273">
        <v>0</v>
      </c>
      <c r="E28" s="273">
        <v>0</v>
      </c>
      <c r="F28" s="189">
        <v>0</v>
      </c>
      <c r="G28" s="75">
        <v>0</v>
      </c>
      <c r="H28" s="65">
        <v>0</v>
      </c>
      <c r="I28" s="65">
        <v>250</v>
      </c>
      <c r="J28" s="65">
        <v>137</v>
      </c>
      <c r="K28" s="65">
        <v>387</v>
      </c>
      <c r="L28" s="65">
        <v>387</v>
      </c>
      <c r="M28" s="65">
        <v>0</v>
      </c>
      <c r="N28" s="65">
        <v>0</v>
      </c>
      <c r="O28" s="192" t="s">
        <v>135</v>
      </c>
      <c r="P28" s="193">
        <v>195729.21838740172</v>
      </c>
      <c r="Q28" s="199" t="s">
        <v>162</v>
      </c>
      <c r="R28" s="10" t="str">
        <f t="shared" si="0"/>
        <v>OK</v>
      </c>
      <c r="S28" s="10">
        <v>250</v>
      </c>
      <c r="T28" s="10">
        <v>0</v>
      </c>
      <c r="U28" s="10" t="str">
        <f t="shared" si="3"/>
        <v>Ok</v>
      </c>
      <c r="V28" s="10" t="str">
        <f t="shared" si="4"/>
        <v>Ok</v>
      </c>
      <c r="X28" s="10"/>
      <c r="AD28" s="24"/>
    </row>
    <row r="29" spans="1:30" ht="19" customHeight="1" thickBot="1" x14ac:dyDescent="0.25">
      <c r="B29" s="354"/>
      <c r="C29" s="191" t="s">
        <v>95</v>
      </c>
      <c r="D29" s="273">
        <v>4</v>
      </c>
      <c r="E29" s="273">
        <v>1</v>
      </c>
      <c r="F29" s="189">
        <v>5</v>
      </c>
      <c r="G29" s="75">
        <v>5</v>
      </c>
      <c r="H29" s="65">
        <v>0</v>
      </c>
      <c r="I29" s="65">
        <v>354</v>
      </c>
      <c r="J29" s="65">
        <v>112</v>
      </c>
      <c r="K29" s="65">
        <v>466</v>
      </c>
      <c r="L29" s="65">
        <v>461</v>
      </c>
      <c r="M29" s="65">
        <v>0</v>
      </c>
      <c r="N29" s="65">
        <v>5</v>
      </c>
      <c r="O29" s="192" t="s">
        <v>135</v>
      </c>
      <c r="P29" s="193">
        <v>301237.28610864433</v>
      </c>
      <c r="Q29" s="199" t="s">
        <v>182</v>
      </c>
      <c r="R29" s="10" t="str">
        <f t="shared" si="0"/>
        <v>OK</v>
      </c>
      <c r="S29" s="10">
        <v>343</v>
      </c>
      <c r="T29" s="10">
        <v>0</v>
      </c>
      <c r="U29" s="10" t="str">
        <f t="shared" si="3"/>
        <v>Ok</v>
      </c>
      <c r="V29" s="10" t="str">
        <f t="shared" si="4"/>
        <v>Ok</v>
      </c>
      <c r="X29" s="10"/>
      <c r="AD29" s="24"/>
    </row>
    <row r="30" spans="1:30" ht="19" customHeight="1" thickBot="1" x14ac:dyDescent="0.25">
      <c r="B30" s="357"/>
      <c r="C30" s="249" t="s">
        <v>100</v>
      </c>
      <c r="D30" s="273">
        <v>7</v>
      </c>
      <c r="E30" s="273">
        <v>0</v>
      </c>
      <c r="F30" s="189">
        <v>7</v>
      </c>
      <c r="G30" s="75">
        <v>3</v>
      </c>
      <c r="H30" s="65">
        <v>0</v>
      </c>
      <c r="I30" s="65">
        <v>153</v>
      </c>
      <c r="J30" s="65">
        <v>19</v>
      </c>
      <c r="K30" s="65">
        <v>172</v>
      </c>
      <c r="L30" s="65">
        <v>166</v>
      </c>
      <c r="M30" s="65">
        <v>0</v>
      </c>
      <c r="N30" s="65">
        <v>6</v>
      </c>
      <c r="O30" s="192" t="s">
        <v>135</v>
      </c>
      <c r="P30" s="193">
        <v>106705.0824880022</v>
      </c>
      <c r="Q30" s="199" t="s">
        <v>183</v>
      </c>
      <c r="R30" s="10" t="str">
        <f t="shared" si="0"/>
        <v>OK</v>
      </c>
      <c r="S30" s="10">
        <v>122</v>
      </c>
      <c r="T30" s="10">
        <v>0</v>
      </c>
      <c r="U30" s="10" t="str">
        <f t="shared" ref="U30:U36" si="10">IF(I30-S30&lt;0,"Not OK","Ok")</f>
        <v>Ok</v>
      </c>
      <c r="V30" s="10" t="str">
        <f t="shared" ref="V30:V36" si="11">IF(M30-T30&lt;0,"Not OK","Ok")</f>
        <v>Ok</v>
      </c>
      <c r="X30" s="10"/>
      <c r="AD30" s="24"/>
    </row>
    <row r="31" spans="1:30" ht="19" customHeight="1" thickBot="1" x14ac:dyDescent="0.25">
      <c r="A31" s="351"/>
      <c r="B31" s="357"/>
      <c r="C31" s="249" t="s">
        <v>114</v>
      </c>
      <c r="D31" s="273">
        <v>7</v>
      </c>
      <c r="E31" s="273">
        <v>0</v>
      </c>
      <c r="F31" s="320">
        <v>7</v>
      </c>
      <c r="G31" s="75">
        <v>3</v>
      </c>
      <c r="H31" s="91">
        <v>0</v>
      </c>
      <c r="I31" s="91">
        <v>101</v>
      </c>
      <c r="J31" s="91">
        <v>53</v>
      </c>
      <c r="K31" s="91">
        <v>154</v>
      </c>
      <c r="L31" s="91">
        <v>148</v>
      </c>
      <c r="M31" s="91">
        <v>0</v>
      </c>
      <c r="N31" s="91">
        <v>6</v>
      </c>
      <c r="O31" s="190" t="s">
        <v>135</v>
      </c>
      <c r="P31" s="201">
        <v>260046.32509759156</v>
      </c>
      <c r="Q31" s="202" t="s">
        <v>184</v>
      </c>
      <c r="R31" s="10" t="str">
        <f t="shared" si="0"/>
        <v>OK</v>
      </c>
      <c r="S31" s="10">
        <v>81</v>
      </c>
      <c r="T31" s="10">
        <v>0</v>
      </c>
      <c r="U31" s="10" t="str">
        <f t="shared" si="10"/>
        <v>Ok</v>
      </c>
      <c r="V31" s="10" t="str">
        <f t="shared" si="11"/>
        <v>Ok</v>
      </c>
      <c r="X31" s="10"/>
      <c r="AD31" s="24"/>
    </row>
    <row r="32" spans="1:30" ht="19" customHeight="1" thickBot="1" x14ac:dyDescent="0.25">
      <c r="B32" s="353" t="s">
        <v>53</v>
      </c>
      <c r="C32" s="167" t="s">
        <v>66</v>
      </c>
      <c r="D32" s="273">
        <v>5</v>
      </c>
      <c r="E32" s="273">
        <v>0</v>
      </c>
      <c r="F32" s="319">
        <v>5</v>
      </c>
      <c r="G32" s="75">
        <v>5</v>
      </c>
      <c r="H32" s="303">
        <v>0</v>
      </c>
      <c r="I32" s="303">
        <v>2499</v>
      </c>
      <c r="J32" s="303">
        <v>147</v>
      </c>
      <c r="K32" s="303">
        <v>2646</v>
      </c>
      <c r="L32" s="303">
        <v>2638</v>
      </c>
      <c r="M32" s="303">
        <v>3</v>
      </c>
      <c r="N32" s="303">
        <v>5</v>
      </c>
      <c r="O32" s="305" t="s">
        <v>155</v>
      </c>
      <c r="P32" s="309">
        <v>1020952.7356870017</v>
      </c>
      <c r="Q32" s="310" t="s">
        <v>185</v>
      </c>
      <c r="R32" s="10" t="str">
        <f t="shared" si="0"/>
        <v>OK</v>
      </c>
      <c r="S32" s="10">
        <v>2451</v>
      </c>
      <c r="T32" s="10">
        <v>3</v>
      </c>
      <c r="U32" s="10" t="str">
        <f t="shared" si="10"/>
        <v>Ok</v>
      </c>
      <c r="V32" s="10" t="str">
        <f t="shared" si="11"/>
        <v>Ok</v>
      </c>
      <c r="X32" s="10"/>
      <c r="Y32" s="24">
        <v>1598</v>
      </c>
      <c r="Z32" s="24">
        <f t="shared" si="5"/>
        <v>2646</v>
      </c>
      <c r="AA32" s="24">
        <f t="shared" ref="AA32" si="12">Z32-Y32</f>
        <v>1048</v>
      </c>
      <c r="AB32" s="24" t="str">
        <f t="shared" ref="AB32:AB52" si="13">IF(AA32&lt;&gt;F32,"Not OK","Ok")</f>
        <v>Not OK</v>
      </c>
      <c r="AD32" s="24"/>
    </row>
    <row r="33" spans="1:30" ht="19" customHeight="1" thickBot="1" x14ac:dyDescent="0.25">
      <c r="B33" s="354"/>
      <c r="C33" s="191" t="s">
        <v>73</v>
      </c>
      <c r="D33" s="273">
        <v>0</v>
      </c>
      <c r="E33" s="273">
        <v>0</v>
      </c>
      <c r="F33" s="189">
        <v>0</v>
      </c>
      <c r="G33" s="75">
        <v>3</v>
      </c>
      <c r="H33" s="65">
        <v>0</v>
      </c>
      <c r="I33" s="66">
        <v>517</v>
      </c>
      <c r="J33" s="66">
        <v>0</v>
      </c>
      <c r="K33" s="65">
        <v>517</v>
      </c>
      <c r="L33" s="66">
        <v>516</v>
      </c>
      <c r="M33" s="66">
        <v>0</v>
      </c>
      <c r="N33" s="65">
        <v>1</v>
      </c>
      <c r="O33" s="192" t="s">
        <v>135</v>
      </c>
      <c r="P33" s="195">
        <v>469537.67557841213</v>
      </c>
      <c r="Q33" s="200" t="s">
        <v>163</v>
      </c>
      <c r="R33" s="10" t="str">
        <f t="shared" si="0"/>
        <v>OK</v>
      </c>
      <c r="S33" s="10">
        <v>493</v>
      </c>
      <c r="T33" s="10">
        <v>0</v>
      </c>
      <c r="U33" s="10" t="str">
        <f t="shared" si="10"/>
        <v>Ok</v>
      </c>
      <c r="V33" s="10" t="str">
        <f t="shared" si="11"/>
        <v>Ok</v>
      </c>
      <c r="X33" s="10"/>
      <c r="AD33" s="24"/>
    </row>
    <row r="34" spans="1:30" ht="19" customHeight="1" thickBot="1" x14ac:dyDescent="0.25">
      <c r="B34" s="354"/>
      <c r="C34" s="224" t="s">
        <v>107</v>
      </c>
      <c r="D34" s="273">
        <v>0</v>
      </c>
      <c r="E34" s="273">
        <v>0</v>
      </c>
      <c r="F34" s="189">
        <v>0</v>
      </c>
      <c r="G34" s="75">
        <v>0</v>
      </c>
      <c r="H34" s="65">
        <v>0</v>
      </c>
      <c r="I34" s="66">
        <v>34</v>
      </c>
      <c r="J34" s="66">
        <v>0</v>
      </c>
      <c r="K34" s="65">
        <v>34</v>
      </c>
      <c r="L34" s="66">
        <v>34</v>
      </c>
      <c r="M34" s="66">
        <v>0</v>
      </c>
      <c r="N34" s="65">
        <v>0</v>
      </c>
      <c r="O34" s="192" t="s">
        <v>135</v>
      </c>
      <c r="P34" s="195">
        <v>265250.258077587</v>
      </c>
      <c r="Q34" s="200" t="s">
        <v>164</v>
      </c>
      <c r="R34" s="10" t="str">
        <f t="shared" si="0"/>
        <v>OK</v>
      </c>
      <c r="S34" s="10">
        <v>34</v>
      </c>
      <c r="T34" s="10">
        <v>0</v>
      </c>
      <c r="U34" s="10" t="str">
        <f t="shared" si="10"/>
        <v>Ok</v>
      </c>
      <c r="V34" s="10" t="str">
        <f t="shared" si="11"/>
        <v>Ok</v>
      </c>
      <c r="X34" s="10"/>
      <c r="AD34" s="24"/>
    </row>
    <row r="35" spans="1:30" ht="19" customHeight="1" thickBot="1" x14ac:dyDescent="0.25">
      <c r="B35" s="354"/>
      <c r="C35" s="191" t="s">
        <v>74</v>
      </c>
      <c r="D35" s="273">
        <v>0</v>
      </c>
      <c r="E35" s="273">
        <v>0</v>
      </c>
      <c r="F35" s="189">
        <v>0</v>
      </c>
      <c r="G35" s="75">
        <v>3</v>
      </c>
      <c r="H35" s="65">
        <v>0</v>
      </c>
      <c r="I35" s="66">
        <v>344</v>
      </c>
      <c r="J35" s="66">
        <v>70</v>
      </c>
      <c r="K35" s="65">
        <v>414</v>
      </c>
      <c r="L35" s="66">
        <v>405</v>
      </c>
      <c r="M35" s="66">
        <v>9</v>
      </c>
      <c r="N35" s="65">
        <v>0</v>
      </c>
      <c r="O35" s="192" t="s">
        <v>165</v>
      </c>
      <c r="P35" s="195">
        <v>248010.56044110621</v>
      </c>
      <c r="Q35" s="200" t="s">
        <v>166</v>
      </c>
      <c r="R35" s="10" t="str">
        <f t="shared" si="0"/>
        <v>OK</v>
      </c>
      <c r="S35" s="10">
        <v>340</v>
      </c>
      <c r="T35" s="10">
        <v>9</v>
      </c>
      <c r="U35" s="10" t="str">
        <f t="shared" si="10"/>
        <v>Ok</v>
      </c>
      <c r="V35" s="10" t="str">
        <f t="shared" si="11"/>
        <v>Ok</v>
      </c>
      <c r="X35" s="10"/>
      <c r="AD35" s="24"/>
    </row>
    <row r="36" spans="1:30" ht="19" customHeight="1" thickBot="1" x14ac:dyDescent="0.25">
      <c r="B36" s="354"/>
      <c r="C36" s="191" t="s">
        <v>92</v>
      </c>
      <c r="D36" s="273">
        <v>6</v>
      </c>
      <c r="E36" s="273">
        <v>0</v>
      </c>
      <c r="F36" s="189">
        <v>6</v>
      </c>
      <c r="G36" s="75">
        <v>0</v>
      </c>
      <c r="H36" s="65">
        <v>0</v>
      </c>
      <c r="I36" s="66">
        <v>223</v>
      </c>
      <c r="J36" s="66">
        <v>0</v>
      </c>
      <c r="K36" s="65">
        <v>223</v>
      </c>
      <c r="L36" s="66">
        <v>217</v>
      </c>
      <c r="M36" s="66">
        <v>0</v>
      </c>
      <c r="N36" s="65">
        <v>6</v>
      </c>
      <c r="O36" s="192" t="s">
        <v>135</v>
      </c>
      <c r="P36" s="195">
        <v>174025.86075197981</v>
      </c>
      <c r="Q36" s="200" t="s">
        <v>186</v>
      </c>
      <c r="R36" s="10" t="str">
        <f t="shared" si="0"/>
        <v>OK</v>
      </c>
      <c r="S36" s="10">
        <v>214</v>
      </c>
      <c r="T36" s="10">
        <v>0</v>
      </c>
      <c r="U36" s="10" t="str">
        <f t="shared" si="10"/>
        <v>Ok</v>
      </c>
      <c r="V36" s="10" t="str">
        <f t="shared" si="11"/>
        <v>Ok</v>
      </c>
      <c r="X36" s="10"/>
      <c r="AD36" s="24"/>
    </row>
    <row r="37" spans="1:30" ht="19" customHeight="1" thickBot="1" x14ac:dyDescent="0.25">
      <c r="A37"/>
      <c r="B37" s="357"/>
      <c r="C37" s="249" t="s">
        <v>102</v>
      </c>
      <c r="D37" s="273">
        <v>7</v>
      </c>
      <c r="E37" s="273">
        <v>0</v>
      </c>
      <c r="F37" s="189">
        <v>7</v>
      </c>
      <c r="G37" s="75">
        <v>5</v>
      </c>
      <c r="H37" s="226">
        <v>0</v>
      </c>
      <c r="I37" s="299">
        <v>335</v>
      </c>
      <c r="J37" s="299">
        <v>0</v>
      </c>
      <c r="K37" s="65">
        <v>335</v>
      </c>
      <c r="L37" s="299">
        <v>325</v>
      </c>
      <c r="M37" s="299">
        <v>0</v>
      </c>
      <c r="N37" s="226">
        <v>10</v>
      </c>
      <c r="O37" s="192" t="s">
        <v>135</v>
      </c>
      <c r="P37" s="195">
        <v>276882.53196513921</v>
      </c>
      <c r="Q37" s="200" t="s">
        <v>187</v>
      </c>
      <c r="R37" s="10" t="str">
        <f t="shared" si="0"/>
        <v>OK</v>
      </c>
      <c r="S37" s="10">
        <v>311</v>
      </c>
      <c r="T37" s="10">
        <v>0</v>
      </c>
      <c r="U37" s="10" t="str">
        <f t="shared" ref="U37:U52" si="14">IF(I37-S37&lt;0,"Not OK","Ok")</f>
        <v>Ok</v>
      </c>
      <c r="V37" s="10" t="str">
        <f t="shared" ref="V37:V52" si="15">IF(M37-T37&lt;0,"Not OK","Ok")</f>
        <v>Ok</v>
      </c>
      <c r="X37" s="10"/>
      <c r="AD37" s="24"/>
    </row>
    <row r="38" spans="1:30" ht="19" customHeight="1" thickBot="1" x14ac:dyDescent="0.25">
      <c r="A38" s="351"/>
      <c r="B38" s="355"/>
      <c r="C38" s="109" t="s">
        <v>126</v>
      </c>
      <c r="D38" s="273">
        <v>11</v>
      </c>
      <c r="E38" s="273">
        <v>0</v>
      </c>
      <c r="F38" s="298">
        <v>11</v>
      </c>
      <c r="G38" s="75">
        <v>14</v>
      </c>
      <c r="H38" s="226">
        <v>0</v>
      </c>
      <c r="I38" s="299">
        <v>193</v>
      </c>
      <c r="J38" s="299">
        <v>0</v>
      </c>
      <c r="K38" s="226">
        <v>193</v>
      </c>
      <c r="L38" s="299">
        <v>185</v>
      </c>
      <c r="M38" s="299">
        <v>0</v>
      </c>
      <c r="N38" s="226">
        <v>8</v>
      </c>
      <c r="O38" s="274" t="s">
        <v>135</v>
      </c>
      <c r="P38" s="300">
        <v>485271.79810543905</v>
      </c>
      <c r="Q38" s="301" t="s">
        <v>188</v>
      </c>
      <c r="R38" s="10" t="str">
        <f t="shared" si="0"/>
        <v>OK</v>
      </c>
      <c r="S38" s="10">
        <v>128</v>
      </c>
      <c r="T38" s="10">
        <v>0</v>
      </c>
      <c r="U38" s="10" t="str">
        <f t="shared" si="14"/>
        <v>Ok</v>
      </c>
      <c r="V38" s="10" t="str">
        <f t="shared" si="15"/>
        <v>Ok</v>
      </c>
      <c r="X38" s="10"/>
      <c r="AD38" s="24"/>
    </row>
    <row r="39" spans="1:30" ht="19" customHeight="1" thickBot="1" x14ac:dyDescent="0.25">
      <c r="B39" s="356" t="s">
        <v>23</v>
      </c>
      <c r="C39" s="84" t="s">
        <v>76</v>
      </c>
      <c r="D39" s="273">
        <v>0</v>
      </c>
      <c r="E39" s="273">
        <v>0</v>
      </c>
      <c r="F39" s="273">
        <v>0</v>
      </c>
      <c r="G39" s="75">
        <v>0</v>
      </c>
      <c r="H39" s="75">
        <v>0</v>
      </c>
      <c r="I39" s="208">
        <v>369</v>
      </c>
      <c r="J39" s="208">
        <v>238</v>
      </c>
      <c r="K39" s="75">
        <v>607</v>
      </c>
      <c r="L39" s="208">
        <v>606</v>
      </c>
      <c r="M39" s="208">
        <v>1</v>
      </c>
      <c r="N39" s="75">
        <v>0</v>
      </c>
      <c r="O39" s="196" t="s">
        <v>158</v>
      </c>
      <c r="P39" s="209">
        <v>116330.83416912338</v>
      </c>
      <c r="Q39" s="210" t="s">
        <v>167</v>
      </c>
      <c r="R39" s="10" t="str">
        <f t="shared" si="0"/>
        <v>OK</v>
      </c>
      <c r="S39" s="10">
        <v>369</v>
      </c>
      <c r="T39" s="10">
        <v>1</v>
      </c>
      <c r="U39" s="10" t="str">
        <f t="shared" si="14"/>
        <v>Ok</v>
      </c>
      <c r="V39" s="10" t="str">
        <f t="shared" si="15"/>
        <v>Ok</v>
      </c>
      <c r="X39" s="10"/>
      <c r="AD39" s="24"/>
    </row>
    <row r="40" spans="1:30" ht="19" customHeight="1" thickBot="1" x14ac:dyDescent="0.25">
      <c r="B40" s="354"/>
      <c r="C40" s="191" t="s">
        <v>85</v>
      </c>
      <c r="D40" s="273">
        <v>0</v>
      </c>
      <c r="E40" s="273">
        <v>2</v>
      </c>
      <c r="F40" s="189">
        <v>2</v>
      </c>
      <c r="G40" s="75">
        <v>2</v>
      </c>
      <c r="H40" s="65">
        <v>0</v>
      </c>
      <c r="I40" s="66">
        <v>381</v>
      </c>
      <c r="J40" s="66">
        <v>72</v>
      </c>
      <c r="K40" s="65">
        <v>453</v>
      </c>
      <c r="L40" s="66">
        <v>452</v>
      </c>
      <c r="M40" s="66">
        <v>1</v>
      </c>
      <c r="N40" s="65">
        <v>0</v>
      </c>
      <c r="O40" s="192" t="s">
        <v>158</v>
      </c>
      <c r="P40" s="195">
        <v>195456.27773091197</v>
      </c>
      <c r="Q40" s="200" t="s">
        <v>189</v>
      </c>
      <c r="R40" s="10" t="str">
        <f t="shared" si="0"/>
        <v>OK</v>
      </c>
      <c r="S40" s="10">
        <v>377</v>
      </c>
      <c r="T40" s="10">
        <v>1</v>
      </c>
      <c r="U40" s="10" t="str">
        <f t="shared" si="14"/>
        <v>Ok</v>
      </c>
      <c r="V40" s="10" t="str">
        <f t="shared" si="15"/>
        <v>Ok</v>
      </c>
      <c r="X40" s="10"/>
      <c r="AD40" s="24"/>
    </row>
    <row r="41" spans="1:30" ht="19" customHeight="1" thickBot="1" x14ac:dyDescent="0.25">
      <c r="B41" s="354"/>
      <c r="C41" s="191" t="s">
        <v>101</v>
      </c>
      <c r="D41" s="273">
        <v>0</v>
      </c>
      <c r="E41" s="273">
        <v>0</v>
      </c>
      <c r="F41" s="189">
        <v>0</v>
      </c>
      <c r="G41" s="75">
        <v>0</v>
      </c>
      <c r="H41" s="65">
        <v>0</v>
      </c>
      <c r="I41" s="66">
        <v>76</v>
      </c>
      <c r="J41" s="66">
        <v>16</v>
      </c>
      <c r="K41" s="65">
        <v>92</v>
      </c>
      <c r="L41" s="66">
        <v>92</v>
      </c>
      <c r="M41" s="66">
        <v>0</v>
      </c>
      <c r="N41" s="65">
        <v>0</v>
      </c>
      <c r="O41" s="192" t="s">
        <v>135</v>
      </c>
      <c r="P41" s="195">
        <v>72013.155784048577</v>
      </c>
      <c r="Q41" s="200" t="s">
        <v>168</v>
      </c>
      <c r="R41" s="10" t="str">
        <f t="shared" si="0"/>
        <v>OK</v>
      </c>
      <c r="S41" s="10">
        <v>76</v>
      </c>
      <c r="T41" s="10">
        <v>0</v>
      </c>
      <c r="U41" s="10" t="str">
        <f t="shared" si="14"/>
        <v>Ok</v>
      </c>
      <c r="V41" s="10" t="str">
        <f t="shared" si="15"/>
        <v>Ok</v>
      </c>
      <c r="X41" s="10"/>
      <c r="AD41" s="24"/>
    </row>
    <row r="42" spans="1:30" ht="19" customHeight="1" thickBot="1" x14ac:dyDescent="0.25">
      <c r="B42" s="354"/>
      <c r="C42" s="191" t="s">
        <v>105</v>
      </c>
      <c r="D42" s="273">
        <v>0</v>
      </c>
      <c r="E42" s="273">
        <v>0</v>
      </c>
      <c r="F42" s="189">
        <v>0</v>
      </c>
      <c r="G42" s="75">
        <v>0</v>
      </c>
      <c r="H42" s="65">
        <v>0</v>
      </c>
      <c r="I42" s="66">
        <v>6</v>
      </c>
      <c r="J42" s="66">
        <v>8</v>
      </c>
      <c r="K42" s="65">
        <v>14</v>
      </c>
      <c r="L42" s="66">
        <v>14</v>
      </c>
      <c r="M42" s="66">
        <v>0</v>
      </c>
      <c r="N42" s="65">
        <v>0</v>
      </c>
      <c r="O42" s="192" t="s">
        <v>135</v>
      </c>
      <c r="P42" s="195">
        <v>46610.125789435391</v>
      </c>
      <c r="Q42" s="200" t="s">
        <v>169</v>
      </c>
      <c r="R42" s="10" t="str">
        <f t="shared" si="0"/>
        <v>OK</v>
      </c>
      <c r="S42" s="10">
        <v>6</v>
      </c>
      <c r="T42" s="10">
        <v>0</v>
      </c>
      <c r="U42" s="10" t="str">
        <f t="shared" si="14"/>
        <v>Ok</v>
      </c>
      <c r="V42" s="10" t="str">
        <f t="shared" si="15"/>
        <v>Ok</v>
      </c>
      <c r="X42" s="10"/>
      <c r="AD42" s="24"/>
    </row>
    <row r="43" spans="1:30" ht="19" customHeight="1" thickBot="1" x14ac:dyDescent="0.25">
      <c r="A43"/>
      <c r="B43" s="354"/>
      <c r="C43" s="191" t="s">
        <v>110</v>
      </c>
      <c r="D43" s="273">
        <v>0</v>
      </c>
      <c r="E43" s="273">
        <v>0</v>
      </c>
      <c r="F43" s="189">
        <v>0</v>
      </c>
      <c r="G43" s="75">
        <v>0</v>
      </c>
      <c r="H43" s="65">
        <v>0</v>
      </c>
      <c r="I43" s="66">
        <v>38</v>
      </c>
      <c r="J43" s="66">
        <v>23</v>
      </c>
      <c r="K43" s="65">
        <v>61</v>
      </c>
      <c r="L43" s="66">
        <v>61</v>
      </c>
      <c r="M43" s="66">
        <v>0</v>
      </c>
      <c r="N43" s="65">
        <v>0</v>
      </c>
      <c r="O43" s="192" t="s">
        <v>135</v>
      </c>
      <c r="P43" s="195">
        <v>101576.05359503486</v>
      </c>
      <c r="Q43" s="200" t="s">
        <v>170</v>
      </c>
      <c r="R43" s="10" t="str">
        <f t="shared" si="0"/>
        <v>OK</v>
      </c>
      <c r="S43" s="10">
        <v>38</v>
      </c>
      <c r="T43" s="10">
        <v>0</v>
      </c>
      <c r="U43" s="10" t="str">
        <f t="shared" si="14"/>
        <v>Ok</v>
      </c>
      <c r="V43" s="10" t="str">
        <f t="shared" si="15"/>
        <v>Ok</v>
      </c>
      <c r="X43" s="10"/>
      <c r="AD43" s="24"/>
    </row>
    <row r="44" spans="1:30" ht="19" customHeight="1" thickBot="1" x14ac:dyDescent="0.25">
      <c r="A44"/>
      <c r="B44" s="357"/>
      <c r="C44" s="249" t="s">
        <v>120</v>
      </c>
      <c r="D44" s="273">
        <v>4</v>
      </c>
      <c r="E44" s="273">
        <v>0</v>
      </c>
      <c r="F44" s="189">
        <v>4</v>
      </c>
      <c r="G44" s="75">
        <v>1</v>
      </c>
      <c r="H44" s="65">
        <v>0</v>
      </c>
      <c r="I44" s="66">
        <v>46</v>
      </c>
      <c r="J44" s="66">
        <v>97</v>
      </c>
      <c r="K44" s="65">
        <v>143</v>
      </c>
      <c r="L44" s="66">
        <v>138</v>
      </c>
      <c r="M44" s="66">
        <v>1</v>
      </c>
      <c r="N44" s="65">
        <v>4</v>
      </c>
      <c r="O44" s="192" t="s">
        <v>171</v>
      </c>
      <c r="P44" s="195">
        <v>344446.59661328059</v>
      </c>
      <c r="Q44" s="200" t="s">
        <v>190</v>
      </c>
      <c r="R44" s="10" t="str">
        <f t="shared" si="0"/>
        <v>OK</v>
      </c>
      <c r="S44" s="10">
        <v>30</v>
      </c>
      <c r="T44" s="10">
        <v>1</v>
      </c>
      <c r="U44" s="10" t="str">
        <f t="shared" si="14"/>
        <v>Ok</v>
      </c>
      <c r="V44" s="10" t="str">
        <f t="shared" si="15"/>
        <v>Ok</v>
      </c>
      <c r="X44" s="10"/>
      <c r="AD44" s="24"/>
    </row>
    <row r="45" spans="1:30" ht="19" customHeight="1" thickBot="1" x14ac:dyDescent="0.25">
      <c r="A45"/>
      <c r="B45" s="357"/>
      <c r="C45" s="249" t="s">
        <v>133</v>
      </c>
      <c r="D45" s="273">
        <v>0</v>
      </c>
      <c r="E45" s="273">
        <v>4</v>
      </c>
      <c r="F45" s="298">
        <v>4</v>
      </c>
      <c r="G45" s="75">
        <v>5</v>
      </c>
      <c r="H45" s="226">
        <v>0</v>
      </c>
      <c r="I45" s="299">
        <v>58</v>
      </c>
      <c r="J45" s="299">
        <v>49</v>
      </c>
      <c r="K45" s="226">
        <v>107</v>
      </c>
      <c r="L45" s="299">
        <v>107</v>
      </c>
      <c r="M45" s="299">
        <v>0</v>
      </c>
      <c r="N45" s="226">
        <v>0</v>
      </c>
      <c r="O45" s="274" t="s">
        <v>135</v>
      </c>
      <c r="P45" s="300">
        <v>243722</v>
      </c>
      <c r="Q45" s="200" t="s">
        <v>191</v>
      </c>
      <c r="R45" s="10" t="str">
        <f t="shared" si="0"/>
        <v>OK</v>
      </c>
      <c r="S45" s="10">
        <v>43</v>
      </c>
      <c r="T45" s="10">
        <v>0</v>
      </c>
      <c r="U45" s="10" t="str">
        <f t="shared" ref="U45:U47" si="16">IF(I45-S45&lt;0,"Not OK","Ok")</f>
        <v>Ok</v>
      </c>
      <c r="V45" s="10" t="str">
        <f t="shared" ref="V45:V47" si="17">IF(M45-T45&lt;0,"Not OK","Ok")</f>
        <v>Ok</v>
      </c>
      <c r="X45" s="10"/>
      <c r="AD45" s="24"/>
    </row>
    <row r="46" spans="1:30" ht="19" customHeight="1" thickBot="1" x14ac:dyDescent="0.25">
      <c r="A46" s="351"/>
      <c r="B46" s="357"/>
      <c r="C46" s="281" t="s">
        <v>94</v>
      </c>
      <c r="D46" s="273">
        <v>0</v>
      </c>
      <c r="E46" s="273">
        <v>0</v>
      </c>
      <c r="F46" s="320">
        <v>0</v>
      </c>
      <c r="G46" s="75">
        <v>0</v>
      </c>
      <c r="H46" s="91">
        <v>0</v>
      </c>
      <c r="I46" s="211">
        <v>1</v>
      </c>
      <c r="J46" s="211">
        <v>5</v>
      </c>
      <c r="K46" s="91">
        <v>6</v>
      </c>
      <c r="L46" s="211">
        <v>6</v>
      </c>
      <c r="M46" s="211">
        <v>0</v>
      </c>
      <c r="N46" s="91">
        <v>0</v>
      </c>
      <c r="O46" s="190" t="s">
        <v>135</v>
      </c>
      <c r="P46" s="212">
        <v>217763.58413614001</v>
      </c>
      <c r="Q46" s="213" t="s">
        <v>172</v>
      </c>
      <c r="R46" s="10" t="str">
        <f t="shared" si="0"/>
        <v>OK</v>
      </c>
      <c r="S46" s="10">
        <v>1</v>
      </c>
      <c r="T46" s="10">
        <v>0</v>
      </c>
      <c r="U46" s="10" t="str">
        <f t="shared" si="16"/>
        <v>Ok</v>
      </c>
      <c r="V46" s="10" t="str">
        <f t="shared" si="17"/>
        <v>Ok</v>
      </c>
      <c r="X46" s="10"/>
      <c r="AD46" s="24"/>
    </row>
    <row r="47" spans="1:30" ht="19" customHeight="1" thickBot="1" x14ac:dyDescent="0.25">
      <c r="B47" s="353" t="s">
        <v>29</v>
      </c>
      <c r="C47" s="167" t="s">
        <v>97</v>
      </c>
      <c r="D47" s="273">
        <v>3</v>
      </c>
      <c r="E47" s="273">
        <v>2</v>
      </c>
      <c r="F47" s="319">
        <v>5</v>
      </c>
      <c r="G47" s="75">
        <v>7</v>
      </c>
      <c r="H47" s="303">
        <v>0</v>
      </c>
      <c r="I47" s="304">
        <v>156</v>
      </c>
      <c r="J47" s="304">
        <v>39</v>
      </c>
      <c r="K47" s="303">
        <v>195</v>
      </c>
      <c r="L47" s="304">
        <v>186</v>
      </c>
      <c r="M47" s="304">
        <v>3</v>
      </c>
      <c r="N47" s="303">
        <v>6</v>
      </c>
      <c r="O47" s="305" t="s">
        <v>192</v>
      </c>
      <c r="P47" s="306">
        <v>116603.80734837931</v>
      </c>
      <c r="Q47" s="307" t="s">
        <v>193</v>
      </c>
      <c r="R47" s="10" t="str">
        <f t="shared" si="0"/>
        <v>OK</v>
      </c>
      <c r="S47" s="10">
        <v>134</v>
      </c>
      <c r="T47" s="10">
        <v>3</v>
      </c>
      <c r="U47" s="10" t="str">
        <f t="shared" si="16"/>
        <v>Ok</v>
      </c>
      <c r="V47" s="10" t="str">
        <f t="shared" si="17"/>
        <v>Ok</v>
      </c>
      <c r="X47" s="10"/>
      <c r="AD47" s="24"/>
    </row>
    <row r="48" spans="1:30" ht="19" customHeight="1" thickBot="1" x14ac:dyDescent="0.25">
      <c r="B48" s="354"/>
      <c r="C48" s="194" t="s">
        <v>124</v>
      </c>
      <c r="D48" s="273">
        <v>0</v>
      </c>
      <c r="E48" s="273">
        <v>0</v>
      </c>
      <c r="F48" s="189">
        <v>0</v>
      </c>
      <c r="G48" s="75">
        <v>0</v>
      </c>
      <c r="H48" s="65">
        <v>0</v>
      </c>
      <c r="I48" s="66">
        <v>1</v>
      </c>
      <c r="J48" s="66">
        <v>0</v>
      </c>
      <c r="K48" s="65">
        <v>1</v>
      </c>
      <c r="L48" s="66">
        <v>1</v>
      </c>
      <c r="M48" s="66">
        <v>0</v>
      </c>
      <c r="N48" s="65">
        <v>0</v>
      </c>
      <c r="O48" s="192" t="s">
        <v>135</v>
      </c>
      <c r="P48" s="195">
        <v>138715.4519827622</v>
      </c>
      <c r="Q48" s="200" t="s">
        <v>173</v>
      </c>
      <c r="R48" s="10" t="str">
        <f t="shared" si="0"/>
        <v>OK</v>
      </c>
      <c r="S48" s="10">
        <v>1</v>
      </c>
      <c r="T48" s="10">
        <v>0</v>
      </c>
      <c r="U48" s="10" t="str">
        <f t="shared" si="14"/>
        <v>Ok</v>
      </c>
      <c r="V48" s="10" t="str">
        <f t="shared" si="15"/>
        <v>Ok</v>
      </c>
      <c r="X48" s="10"/>
      <c r="AD48" s="24"/>
    </row>
    <row r="49" spans="1:30" ht="19" customHeight="1" thickBot="1" x14ac:dyDescent="0.25">
      <c r="A49"/>
      <c r="B49" s="354"/>
      <c r="C49" s="191" t="s">
        <v>106</v>
      </c>
      <c r="D49" s="273">
        <v>0</v>
      </c>
      <c r="E49" s="273">
        <v>0</v>
      </c>
      <c r="F49" s="189">
        <v>0</v>
      </c>
      <c r="G49" s="75">
        <v>0</v>
      </c>
      <c r="H49" s="65">
        <v>0</v>
      </c>
      <c r="I49" s="66">
        <v>2</v>
      </c>
      <c r="J49" s="66">
        <v>0</v>
      </c>
      <c r="K49" s="65">
        <v>2</v>
      </c>
      <c r="L49" s="66">
        <v>2</v>
      </c>
      <c r="M49" s="66">
        <v>0</v>
      </c>
      <c r="N49" s="65">
        <v>0</v>
      </c>
      <c r="O49" s="192" t="s">
        <v>135</v>
      </c>
      <c r="P49" s="195">
        <v>64209.935716887107</v>
      </c>
      <c r="Q49" s="200" t="s">
        <v>174</v>
      </c>
      <c r="R49" s="10" t="str">
        <f t="shared" si="0"/>
        <v>OK</v>
      </c>
      <c r="S49" s="10">
        <v>2</v>
      </c>
      <c r="T49" s="10">
        <v>0</v>
      </c>
      <c r="U49" s="10" t="str">
        <f t="shared" si="14"/>
        <v>Ok</v>
      </c>
      <c r="V49" s="10" t="str">
        <f t="shared" si="15"/>
        <v>Ok</v>
      </c>
      <c r="X49" s="10"/>
      <c r="AD49" s="24"/>
    </row>
    <row r="50" spans="1:30" ht="19" customHeight="1" thickBot="1" x14ac:dyDescent="0.25">
      <c r="A50" s="351"/>
      <c r="B50" s="355"/>
      <c r="C50" s="109" t="s">
        <v>98</v>
      </c>
      <c r="D50" s="273">
        <v>0</v>
      </c>
      <c r="E50" s="273">
        <v>0</v>
      </c>
      <c r="F50" s="320">
        <v>0</v>
      </c>
      <c r="G50" s="75">
        <v>0</v>
      </c>
      <c r="H50" s="91">
        <v>0</v>
      </c>
      <c r="I50" s="211">
        <v>16</v>
      </c>
      <c r="J50" s="211">
        <v>28</v>
      </c>
      <c r="K50" s="91">
        <v>44</v>
      </c>
      <c r="L50" s="211">
        <v>43</v>
      </c>
      <c r="M50" s="211">
        <v>0</v>
      </c>
      <c r="N50" s="91">
        <v>1</v>
      </c>
      <c r="O50" s="190" t="s">
        <v>135</v>
      </c>
      <c r="P50" s="212">
        <v>518856.33563500224</v>
      </c>
      <c r="Q50" s="213" t="s">
        <v>175</v>
      </c>
      <c r="R50" s="10" t="str">
        <f t="shared" si="0"/>
        <v>OK</v>
      </c>
      <c r="S50" s="10">
        <v>15</v>
      </c>
      <c r="T50" s="10">
        <v>0</v>
      </c>
      <c r="U50" s="10" t="str">
        <f t="shared" si="14"/>
        <v>Ok</v>
      </c>
      <c r="V50" s="10" t="str">
        <f t="shared" si="15"/>
        <v>Ok</v>
      </c>
      <c r="X50" s="10"/>
      <c r="AD50" s="24"/>
    </row>
    <row r="51" spans="1:30" ht="19" customHeight="1" thickBot="1" x14ac:dyDescent="0.25">
      <c r="A51" s="351"/>
      <c r="B51" s="321" t="s">
        <v>129</v>
      </c>
      <c r="C51" s="322" t="s">
        <v>131</v>
      </c>
      <c r="D51" s="273">
        <v>3</v>
      </c>
      <c r="E51" s="273">
        <v>0</v>
      </c>
      <c r="F51" s="323">
        <v>3</v>
      </c>
      <c r="G51" s="75">
        <v>2</v>
      </c>
      <c r="H51" s="313">
        <v>0</v>
      </c>
      <c r="I51" s="324">
        <v>16</v>
      </c>
      <c r="J51" s="324">
        <v>5</v>
      </c>
      <c r="K51" s="313">
        <v>21</v>
      </c>
      <c r="L51" s="324">
        <v>17</v>
      </c>
      <c r="M51" s="324">
        <v>0</v>
      </c>
      <c r="N51" s="313">
        <v>4</v>
      </c>
      <c r="O51" s="314" t="s">
        <v>135</v>
      </c>
      <c r="P51" s="325">
        <v>74552.850563488886</v>
      </c>
      <c r="Q51" s="326" t="s">
        <v>194</v>
      </c>
      <c r="R51" s="10" t="str">
        <f t="shared" si="0"/>
        <v>OK</v>
      </c>
      <c r="S51" s="10">
        <v>3</v>
      </c>
      <c r="T51" s="10">
        <v>0</v>
      </c>
      <c r="U51" s="10" t="str">
        <f t="shared" si="14"/>
        <v>Ok</v>
      </c>
      <c r="V51" s="10" t="str">
        <f t="shared" si="15"/>
        <v>Ok</v>
      </c>
      <c r="X51" s="10"/>
      <c r="AD51" s="24"/>
    </row>
    <row r="52" spans="1:30" ht="18" thickBot="1" x14ac:dyDescent="0.25">
      <c r="B52" s="203"/>
      <c r="C52" s="204" t="s">
        <v>11</v>
      </c>
      <c r="D52" s="308">
        <f>SUM(D4:D51)</f>
        <v>74</v>
      </c>
      <c r="E52" s="308">
        <f t="shared" ref="E52:N52" si="18">SUM(E4:E51)</f>
        <v>12</v>
      </c>
      <c r="F52" s="308">
        <f t="shared" si="18"/>
        <v>86</v>
      </c>
      <c r="G52" s="308">
        <f t="shared" si="18"/>
        <v>78</v>
      </c>
      <c r="H52" s="308">
        <f t="shared" si="18"/>
        <v>0</v>
      </c>
      <c r="I52" s="308">
        <f t="shared" si="18"/>
        <v>10311</v>
      </c>
      <c r="J52" s="308">
        <f t="shared" si="18"/>
        <v>3281</v>
      </c>
      <c r="K52" s="308">
        <f t="shared" si="18"/>
        <v>13592</v>
      </c>
      <c r="L52" s="308">
        <f t="shared" si="18"/>
        <v>13484</v>
      </c>
      <c r="M52" s="308">
        <f t="shared" si="18"/>
        <v>30</v>
      </c>
      <c r="N52" s="308">
        <f t="shared" si="18"/>
        <v>78</v>
      </c>
      <c r="O52" s="205">
        <f>M52/K52</f>
        <v>2.2071806945261918E-3</v>
      </c>
      <c r="P52" s="206">
        <f>SUM(P4:P51)</f>
        <v>12280931.80314824</v>
      </c>
      <c r="Q52" s="207" t="s">
        <v>176</v>
      </c>
      <c r="R52" s="10" t="str">
        <f t="shared" si="0"/>
        <v>OK</v>
      </c>
      <c r="S52" s="10">
        <v>9897</v>
      </c>
      <c r="T52" s="10">
        <v>28</v>
      </c>
      <c r="U52" s="10" t="str">
        <f t="shared" si="14"/>
        <v>Ok</v>
      </c>
      <c r="V52" s="10" t="str">
        <f t="shared" si="15"/>
        <v>Ok</v>
      </c>
      <c r="Y52" s="24">
        <f>SUM(Y9:Y32)</f>
        <v>1646</v>
      </c>
      <c r="Z52" s="24">
        <f>SUM(Z9:Z32)</f>
        <v>2860</v>
      </c>
      <c r="AA52" s="24">
        <f>SUM(AA9:AA32)</f>
        <v>1214</v>
      </c>
      <c r="AB52" s="24" t="str">
        <f t="shared" si="13"/>
        <v>Not OK</v>
      </c>
    </row>
    <row r="54" spans="1:30" ht="16" x14ac:dyDescent="0.2">
      <c r="B54" s="11"/>
      <c r="C54" s="164"/>
      <c r="G54" s="12"/>
      <c r="H54" s="13"/>
    </row>
    <row r="55" spans="1:30" ht="16" x14ac:dyDescent="0.2">
      <c r="F55" s="13"/>
      <c r="G55" s="12"/>
    </row>
    <row r="56" spans="1:30" ht="16" x14ac:dyDescent="0.2">
      <c r="G56" s="12"/>
    </row>
    <row r="57" spans="1:30" ht="16" x14ac:dyDescent="0.2">
      <c r="G57" s="12"/>
    </row>
    <row r="58" spans="1:30" ht="16" x14ac:dyDescent="0.2">
      <c r="G58" s="12"/>
    </row>
    <row r="59" spans="1:30" ht="16" x14ac:dyDescent="0.2">
      <c r="G59" s="12"/>
    </row>
    <row r="60" spans="1:30" ht="16" x14ac:dyDescent="0.2">
      <c r="G60" s="12"/>
    </row>
    <row r="61" spans="1:30" ht="16" x14ac:dyDescent="0.2">
      <c r="G61" s="12"/>
    </row>
    <row r="62" spans="1:30" ht="16" x14ac:dyDescent="0.2">
      <c r="G62" s="12"/>
    </row>
    <row r="63" spans="1:30" ht="16" x14ac:dyDescent="0.2">
      <c r="G63" s="12"/>
    </row>
    <row r="64" spans="1:30" ht="16" x14ac:dyDescent="0.2">
      <c r="G64" s="12"/>
    </row>
  </sheetData>
  <mergeCells count="17">
    <mergeCell ref="V2:V3"/>
    <mergeCell ref="U2:U3"/>
    <mergeCell ref="P2:P3"/>
    <mergeCell ref="Q2:Q3"/>
    <mergeCell ref="I2:M2"/>
    <mergeCell ref="N2:N3"/>
    <mergeCell ref="O2:O3"/>
    <mergeCell ref="B47:B50"/>
    <mergeCell ref="B39:B46"/>
    <mergeCell ref="B2:B3"/>
    <mergeCell ref="C2:C3"/>
    <mergeCell ref="D2:H2"/>
    <mergeCell ref="B21:B24"/>
    <mergeCell ref="B9:B20"/>
    <mergeCell ref="B4:B8"/>
    <mergeCell ref="B25:B31"/>
    <mergeCell ref="B32:B38"/>
  </mergeCells>
  <phoneticPr fontId="7" type="noConversion"/>
  <conditionalFormatting sqref="R4:R52">
    <cfRule type="cellIs" dxfId="13" priority="7" operator="equal">
      <formula>"NOT OK"</formula>
    </cfRule>
    <cfRule type="cellIs" dxfId="12" priority="8" operator="equal">
      <formula>"OK"</formula>
    </cfRule>
  </conditionalFormatting>
  <conditionalFormatting sqref="U1:W2 U4:V52 W9:W10 W11:X20 W21:W24 W25:X51">
    <cfRule type="cellIs" dxfId="11" priority="5" operator="notEqual">
      <formula>"Ok"</formula>
    </cfRule>
    <cfRule type="cellIs" dxfId="10" priority="6" operator="equal">
      <formula>"Ok"</formula>
    </cfRule>
  </conditionalFormatting>
  <conditionalFormatting sqref="W52 U53:W1048576">
    <cfRule type="cellIs" dxfId="9" priority="1" operator="notEqual">
      <formula>"Ok"</formula>
    </cfRule>
    <cfRule type="cellIs" dxfId="8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3"/>
  <sheetViews>
    <sheetView zoomScaleNormal="100" workbookViewId="0">
      <pane xSplit="3" ySplit="2" topLeftCell="D16" activePane="bottomRight" state="frozen"/>
      <selection pane="topRight" activeCell="D1" sqref="D1"/>
      <selection pane="bottomLeft" activeCell="A6" sqref="A6"/>
      <selection pane="bottomRight" activeCell="D56" sqref="D56"/>
    </sheetView>
  </sheetViews>
  <sheetFormatPr baseColWidth="10" defaultColWidth="8.83203125" defaultRowHeight="15" x14ac:dyDescent="0.2"/>
  <cols>
    <col min="2" max="2" width="20.6640625" customWidth="1"/>
    <col min="3" max="3" width="17.5" customWidth="1"/>
    <col min="4" max="4" width="12.6640625" customWidth="1"/>
    <col min="5" max="17" width="13" customWidth="1"/>
    <col min="21" max="22" width="8.6640625" style="10"/>
  </cols>
  <sheetData>
    <row r="1" spans="2:19" ht="17.25" customHeight="1" x14ac:dyDescent="0.2">
      <c r="D1" s="373" t="s">
        <v>40</v>
      </c>
      <c r="E1" s="374"/>
      <c r="F1" s="374"/>
      <c r="G1" s="374"/>
      <c r="H1" s="374"/>
      <c r="I1" s="374"/>
      <c r="J1" s="374"/>
      <c r="K1" s="375" t="s">
        <v>38</v>
      </c>
      <c r="L1" s="374"/>
      <c r="M1" s="374"/>
      <c r="N1" s="374"/>
      <c r="O1" s="374"/>
      <c r="P1" s="374"/>
      <c r="Q1" s="374"/>
      <c r="R1" s="380" t="s">
        <v>54</v>
      </c>
      <c r="S1" s="371" t="s">
        <v>55</v>
      </c>
    </row>
    <row r="2" spans="2:19" ht="23.25" customHeight="1" thickBot="1" x14ac:dyDescent="0.25">
      <c r="B2" s="21" t="s">
        <v>41</v>
      </c>
      <c r="C2" s="76" t="s">
        <v>30</v>
      </c>
      <c r="D2" s="168">
        <v>45362</v>
      </c>
      <c r="E2" s="168">
        <v>45363</v>
      </c>
      <c r="F2" s="168">
        <v>45364</v>
      </c>
      <c r="G2" s="168">
        <v>45365</v>
      </c>
      <c r="H2" s="168">
        <v>45366</v>
      </c>
      <c r="I2" s="168">
        <v>45367</v>
      </c>
      <c r="J2" s="168">
        <v>45368</v>
      </c>
      <c r="K2" s="168">
        <v>45362</v>
      </c>
      <c r="L2" s="168">
        <v>45363</v>
      </c>
      <c r="M2" s="168">
        <v>45364</v>
      </c>
      <c r="N2" s="168">
        <v>45365</v>
      </c>
      <c r="O2" s="168">
        <v>45366</v>
      </c>
      <c r="P2" s="168">
        <v>45367</v>
      </c>
      <c r="Q2" s="168">
        <v>45368</v>
      </c>
      <c r="R2" s="381"/>
      <c r="S2" s="372"/>
    </row>
    <row r="3" spans="2:19" ht="23.25" customHeight="1" thickBot="1" x14ac:dyDescent="0.25">
      <c r="B3" s="384" t="s">
        <v>21</v>
      </c>
      <c r="C3" s="171" t="s">
        <v>87</v>
      </c>
      <c r="D3" s="169">
        <v>0</v>
      </c>
      <c r="E3" s="169">
        <v>0</v>
      </c>
      <c r="F3" s="169">
        <v>0</v>
      </c>
      <c r="G3" s="169">
        <v>0</v>
      </c>
      <c r="H3" s="169">
        <v>0</v>
      </c>
      <c r="I3" s="169">
        <v>0</v>
      </c>
      <c r="J3" s="169">
        <v>0</v>
      </c>
      <c r="K3" s="169">
        <v>0</v>
      </c>
      <c r="L3" s="169">
        <v>0</v>
      </c>
      <c r="M3" s="169">
        <v>0</v>
      </c>
      <c r="N3" s="169">
        <v>0</v>
      </c>
      <c r="O3" s="169">
        <v>0</v>
      </c>
      <c r="P3" s="169">
        <v>0</v>
      </c>
      <c r="Q3" s="169">
        <v>0</v>
      </c>
      <c r="R3" s="235"/>
      <c r="S3" s="236"/>
    </row>
    <row r="4" spans="2:19" ht="23.25" customHeight="1" thickBot="1" x14ac:dyDescent="0.25">
      <c r="B4" s="379"/>
      <c r="C4" s="317" t="s">
        <v>90</v>
      </c>
      <c r="D4" s="169">
        <v>0</v>
      </c>
      <c r="E4" s="169">
        <v>0</v>
      </c>
      <c r="F4" s="169">
        <v>0</v>
      </c>
      <c r="G4" s="169">
        <v>0</v>
      </c>
      <c r="H4" s="169">
        <v>0</v>
      </c>
      <c r="I4" s="169">
        <v>0</v>
      </c>
      <c r="J4" s="169">
        <v>0</v>
      </c>
      <c r="K4" s="237">
        <v>0</v>
      </c>
      <c r="L4" s="237">
        <v>0</v>
      </c>
      <c r="M4" s="237">
        <v>0</v>
      </c>
      <c r="N4" s="237">
        <v>0</v>
      </c>
      <c r="O4" s="237">
        <v>0</v>
      </c>
      <c r="P4" s="237">
        <v>0</v>
      </c>
      <c r="Q4" s="237">
        <v>0</v>
      </c>
      <c r="R4" s="251"/>
      <c r="S4" s="252"/>
    </row>
    <row r="5" spans="2:19" ht="23.25" customHeight="1" thickBot="1" x14ac:dyDescent="0.25">
      <c r="B5" s="379"/>
      <c r="C5" s="188" t="s">
        <v>113</v>
      </c>
      <c r="D5" s="169">
        <v>3</v>
      </c>
      <c r="E5" s="169">
        <v>1</v>
      </c>
      <c r="F5" s="169">
        <v>0</v>
      </c>
      <c r="G5" s="169">
        <v>0</v>
      </c>
      <c r="H5" s="169">
        <v>0</v>
      </c>
      <c r="I5" s="169">
        <v>0</v>
      </c>
      <c r="J5" s="169">
        <v>0</v>
      </c>
      <c r="K5" s="237">
        <v>0</v>
      </c>
      <c r="L5" s="237">
        <v>0</v>
      </c>
      <c r="M5" s="237">
        <v>0</v>
      </c>
      <c r="N5" s="237">
        <v>0</v>
      </c>
      <c r="O5" s="237">
        <v>0</v>
      </c>
      <c r="P5" s="237">
        <v>0</v>
      </c>
      <c r="Q5" s="237">
        <v>0</v>
      </c>
      <c r="R5" s="251"/>
      <c r="S5" s="252"/>
    </row>
    <row r="6" spans="2:19" ht="23.25" customHeight="1" thickBot="1" x14ac:dyDescent="0.25">
      <c r="B6" s="379"/>
      <c r="C6" s="188" t="s">
        <v>134</v>
      </c>
      <c r="D6" s="169">
        <v>0</v>
      </c>
      <c r="E6" s="169">
        <v>0</v>
      </c>
      <c r="F6" s="169">
        <v>0</v>
      </c>
      <c r="G6" s="169">
        <v>0</v>
      </c>
      <c r="H6" s="169">
        <v>0</v>
      </c>
      <c r="I6" s="169">
        <v>0</v>
      </c>
      <c r="J6" s="169">
        <v>0</v>
      </c>
      <c r="K6" s="239">
        <v>0</v>
      </c>
      <c r="L6" s="239">
        <v>0</v>
      </c>
      <c r="M6" s="239">
        <v>0</v>
      </c>
      <c r="N6" s="239">
        <v>0</v>
      </c>
      <c r="O6" s="239">
        <v>0</v>
      </c>
      <c r="P6" s="239">
        <v>0</v>
      </c>
      <c r="Q6" s="239">
        <v>0</v>
      </c>
      <c r="R6" s="251"/>
      <c r="S6" s="252"/>
    </row>
    <row r="7" spans="2:19" ht="23.25" customHeight="1" thickBot="1" x14ac:dyDescent="0.25">
      <c r="B7" s="379"/>
      <c r="C7" s="238" t="s">
        <v>88</v>
      </c>
      <c r="D7" s="169">
        <v>0</v>
      </c>
      <c r="E7" s="169">
        <v>0</v>
      </c>
      <c r="F7" s="169">
        <v>0</v>
      </c>
      <c r="G7" s="169">
        <v>0</v>
      </c>
      <c r="H7" s="169">
        <v>0</v>
      </c>
      <c r="I7" s="169">
        <v>0</v>
      </c>
      <c r="J7" s="169">
        <v>0</v>
      </c>
      <c r="K7" s="239">
        <v>0</v>
      </c>
      <c r="L7" s="239">
        <v>0</v>
      </c>
      <c r="M7" s="239">
        <v>0</v>
      </c>
      <c r="N7" s="239">
        <v>0</v>
      </c>
      <c r="O7" s="239">
        <v>0</v>
      </c>
      <c r="P7" s="239">
        <v>0</v>
      </c>
      <c r="Q7" s="239">
        <v>0</v>
      </c>
      <c r="R7" s="253"/>
      <c r="S7" s="254"/>
    </row>
    <row r="8" spans="2:19" ht="23.25" customHeight="1" thickTop="1" thickBot="1" x14ac:dyDescent="0.25">
      <c r="B8" s="382" t="s">
        <v>22</v>
      </c>
      <c r="C8" s="285" t="s">
        <v>104</v>
      </c>
      <c r="D8" s="169">
        <v>0</v>
      </c>
      <c r="E8" s="169">
        <v>0</v>
      </c>
      <c r="F8" s="169">
        <v>0</v>
      </c>
      <c r="G8" s="169">
        <v>0</v>
      </c>
      <c r="H8" s="169">
        <v>0</v>
      </c>
      <c r="I8" s="169">
        <v>0</v>
      </c>
      <c r="J8" s="169">
        <v>0</v>
      </c>
      <c r="K8" s="242">
        <v>0</v>
      </c>
      <c r="L8" s="242">
        <v>0</v>
      </c>
      <c r="M8" s="242">
        <v>0</v>
      </c>
      <c r="N8" s="242">
        <v>0</v>
      </c>
      <c r="O8" s="242">
        <v>0</v>
      </c>
      <c r="P8" s="242">
        <v>0</v>
      </c>
      <c r="Q8" s="242">
        <v>0</v>
      </c>
      <c r="R8" s="255"/>
      <c r="S8" s="256"/>
    </row>
    <row r="9" spans="2:19" ht="23.25" customHeight="1" thickBot="1" x14ac:dyDescent="0.25">
      <c r="B9" s="379"/>
      <c r="C9" s="77" t="s">
        <v>112</v>
      </c>
      <c r="D9" s="169">
        <v>0</v>
      </c>
      <c r="E9" s="169">
        <v>0</v>
      </c>
      <c r="F9" s="169">
        <v>0</v>
      </c>
      <c r="G9" s="169">
        <v>0</v>
      </c>
      <c r="H9" s="169">
        <v>0</v>
      </c>
      <c r="I9" s="169">
        <v>0</v>
      </c>
      <c r="J9" s="169">
        <v>0</v>
      </c>
      <c r="K9" s="233">
        <v>0</v>
      </c>
      <c r="L9" s="233">
        <v>0</v>
      </c>
      <c r="M9" s="233">
        <v>0</v>
      </c>
      <c r="N9" s="233">
        <v>0</v>
      </c>
      <c r="O9" s="233">
        <v>0</v>
      </c>
      <c r="P9" s="233">
        <v>0</v>
      </c>
      <c r="Q9" s="233">
        <v>0</v>
      </c>
      <c r="R9" s="251"/>
      <c r="S9" s="252"/>
    </row>
    <row r="10" spans="2:19" ht="23.25" customHeight="1" thickBot="1" x14ac:dyDescent="0.25">
      <c r="B10" s="379"/>
      <c r="C10" s="286" t="s">
        <v>109</v>
      </c>
      <c r="D10" s="169">
        <v>0</v>
      </c>
      <c r="E10" s="169">
        <v>0</v>
      </c>
      <c r="F10" s="169">
        <v>0</v>
      </c>
      <c r="G10" s="169">
        <v>0</v>
      </c>
      <c r="H10" s="169">
        <v>0</v>
      </c>
      <c r="I10" s="169">
        <v>0</v>
      </c>
      <c r="J10" s="169">
        <v>0</v>
      </c>
      <c r="K10" s="233">
        <v>0</v>
      </c>
      <c r="L10" s="233">
        <v>0</v>
      </c>
      <c r="M10" s="233">
        <v>0</v>
      </c>
      <c r="N10" s="233">
        <v>0</v>
      </c>
      <c r="O10" s="233">
        <v>0</v>
      </c>
      <c r="P10" s="233">
        <v>0</v>
      </c>
      <c r="Q10" s="233">
        <v>0</v>
      </c>
      <c r="R10" s="251"/>
      <c r="S10" s="252"/>
    </row>
    <row r="11" spans="2:19" ht="23.25" customHeight="1" thickBot="1" x14ac:dyDescent="0.25">
      <c r="B11" s="379"/>
      <c r="C11" s="286" t="s">
        <v>93</v>
      </c>
      <c r="D11" s="169">
        <v>0</v>
      </c>
      <c r="E11" s="169">
        <v>0</v>
      </c>
      <c r="F11" s="169">
        <v>0</v>
      </c>
      <c r="G11" s="169">
        <v>0</v>
      </c>
      <c r="H11" s="169">
        <v>0</v>
      </c>
      <c r="I11" s="169">
        <v>0</v>
      </c>
      <c r="J11" s="169">
        <v>0</v>
      </c>
      <c r="K11" s="233">
        <v>0</v>
      </c>
      <c r="L11" s="233">
        <v>0</v>
      </c>
      <c r="M11" s="233">
        <v>0</v>
      </c>
      <c r="N11" s="233">
        <v>0</v>
      </c>
      <c r="O11" s="233">
        <v>0</v>
      </c>
      <c r="P11" s="233">
        <v>0</v>
      </c>
      <c r="Q11" s="233">
        <v>0</v>
      </c>
      <c r="R11" s="251"/>
      <c r="S11" s="252"/>
    </row>
    <row r="12" spans="2:19" ht="23.25" customHeight="1" thickBot="1" x14ac:dyDescent="0.25">
      <c r="B12" s="379"/>
      <c r="C12" s="286" t="s">
        <v>116</v>
      </c>
      <c r="D12" s="169">
        <v>0</v>
      </c>
      <c r="E12" s="169">
        <v>0</v>
      </c>
      <c r="F12" s="169">
        <v>0</v>
      </c>
      <c r="G12" s="169">
        <v>0</v>
      </c>
      <c r="H12" s="169">
        <v>0</v>
      </c>
      <c r="I12" s="169">
        <v>0</v>
      </c>
      <c r="J12" s="169">
        <v>0</v>
      </c>
      <c r="K12" s="233">
        <v>0</v>
      </c>
      <c r="L12" s="233">
        <v>0</v>
      </c>
      <c r="M12" s="233">
        <v>0</v>
      </c>
      <c r="N12" s="233">
        <v>0</v>
      </c>
      <c r="O12" s="233">
        <v>0</v>
      </c>
      <c r="P12" s="233">
        <v>0</v>
      </c>
      <c r="Q12" s="233">
        <v>0</v>
      </c>
      <c r="R12" s="251"/>
      <c r="S12" s="252"/>
    </row>
    <row r="13" spans="2:19" ht="23.25" customHeight="1" thickBot="1" x14ac:dyDescent="0.25">
      <c r="B13" s="379"/>
      <c r="C13" s="291" t="s">
        <v>119</v>
      </c>
      <c r="D13" s="169">
        <v>0</v>
      </c>
      <c r="E13" s="169">
        <v>0</v>
      </c>
      <c r="F13" s="169">
        <v>0</v>
      </c>
      <c r="G13" s="169">
        <v>0</v>
      </c>
      <c r="H13" s="169">
        <v>0</v>
      </c>
      <c r="I13" s="169">
        <v>0</v>
      </c>
      <c r="J13" s="169">
        <v>0</v>
      </c>
      <c r="K13" s="233">
        <v>0</v>
      </c>
      <c r="L13" s="233">
        <v>0</v>
      </c>
      <c r="M13" s="233">
        <v>0</v>
      </c>
      <c r="N13" s="233">
        <v>0</v>
      </c>
      <c r="O13" s="233">
        <v>0</v>
      </c>
      <c r="P13" s="233">
        <v>0</v>
      </c>
      <c r="Q13" s="233">
        <v>0</v>
      </c>
      <c r="R13" s="251"/>
      <c r="S13" s="252"/>
    </row>
    <row r="14" spans="2:19" ht="23.25" customHeight="1" thickBot="1" x14ac:dyDescent="0.25">
      <c r="B14" s="379"/>
      <c r="C14" s="291" t="s">
        <v>75</v>
      </c>
      <c r="D14" s="169">
        <v>5</v>
      </c>
      <c r="E14" s="169">
        <v>3</v>
      </c>
      <c r="F14" s="169">
        <v>0</v>
      </c>
      <c r="G14" s="169">
        <v>0</v>
      </c>
      <c r="H14" s="169">
        <v>0</v>
      </c>
      <c r="I14" s="169">
        <v>0</v>
      </c>
      <c r="J14" s="169">
        <v>0</v>
      </c>
      <c r="K14" s="233">
        <v>0</v>
      </c>
      <c r="L14" s="233">
        <v>0</v>
      </c>
      <c r="M14" s="233">
        <v>0</v>
      </c>
      <c r="N14" s="233">
        <v>0</v>
      </c>
      <c r="O14" s="233">
        <v>0</v>
      </c>
      <c r="P14" s="233">
        <v>0</v>
      </c>
      <c r="Q14" s="233">
        <v>0</v>
      </c>
      <c r="R14" s="251"/>
      <c r="S14" s="252"/>
    </row>
    <row r="15" spans="2:19" ht="23.25" customHeight="1" thickBot="1" x14ac:dyDescent="0.25">
      <c r="B15" s="379"/>
      <c r="C15" s="286" t="s">
        <v>123</v>
      </c>
      <c r="D15" s="169">
        <v>0</v>
      </c>
      <c r="E15" s="169">
        <v>0</v>
      </c>
      <c r="F15" s="169">
        <v>0</v>
      </c>
      <c r="G15" s="169">
        <v>0</v>
      </c>
      <c r="H15" s="169">
        <v>0</v>
      </c>
      <c r="I15" s="169">
        <v>0</v>
      </c>
      <c r="J15" s="169">
        <v>0</v>
      </c>
      <c r="K15" s="233">
        <v>0</v>
      </c>
      <c r="L15" s="233">
        <v>0</v>
      </c>
      <c r="M15" s="233">
        <v>0</v>
      </c>
      <c r="N15" s="233">
        <v>0</v>
      </c>
      <c r="O15" s="233">
        <v>0</v>
      </c>
      <c r="P15" s="233">
        <v>0</v>
      </c>
      <c r="Q15" s="233">
        <v>0</v>
      </c>
      <c r="R15" s="251"/>
      <c r="S15" s="252"/>
    </row>
    <row r="16" spans="2:19" ht="23.25" customHeight="1" thickBot="1" x14ac:dyDescent="0.25">
      <c r="B16" s="379"/>
      <c r="C16" s="68" t="s">
        <v>77</v>
      </c>
      <c r="D16" s="169">
        <v>0</v>
      </c>
      <c r="E16" s="169">
        <v>0</v>
      </c>
      <c r="F16" s="169">
        <v>0</v>
      </c>
      <c r="G16" s="169">
        <v>0</v>
      </c>
      <c r="H16" s="169">
        <v>0</v>
      </c>
      <c r="I16" s="169">
        <v>0</v>
      </c>
      <c r="J16" s="169">
        <v>0</v>
      </c>
      <c r="K16" s="233">
        <v>0</v>
      </c>
      <c r="L16" s="233">
        <v>0</v>
      </c>
      <c r="M16" s="233">
        <v>0</v>
      </c>
      <c r="N16" s="233">
        <v>0</v>
      </c>
      <c r="O16" s="233">
        <v>0</v>
      </c>
      <c r="P16" s="233">
        <v>0</v>
      </c>
      <c r="Q16" s="233">
        <v>0</v>
      </c>
      <c r="R16" s="251"/>
      <c r="S16" s="252"/>
    </row>
    <row r="17" spans="2:19" ht="23.25" customHeight="1" thickBot="1" x14ac:dyDescent="0.25">
      <c r="B17" s="379"/>
      <c r="C17" s="287" t="s">
        <v>99</v>
      </c>
      <c r="D17" s="169">
        <v>0</v>
      </c>
      <c r="E17" s="169">
        <v>0</v>
      </c>
      <c r="F17" s="169">
        <v>0</v>
      </c>
      <c r="G17" s="169">
        <v>0</v>
      </c>
      <c r="H17" s="169">
        <v>0</v>
      </c>
      <c r="I17" s="169">
        <v>0</v>
      </c>
      <c r="J17" s="169">
        <v>0</v>
      </c>
      <c r="K17" s="240">
        <v>0</v>
      </c>
      <c r="L17" s="240">
        <v>0</v>
      </c>
      <c r="M17" s="240">
        <v>0</v>
      </c>
      <c r="N17" s="240">
        <v>0</v>
      </c>
      <c r="O17" s="240">
        <v>0</v>
      </c>
      <c r="P17" s="240">
        <v>0</v>
      </c>
      <c r="Q17" s="240">
        <v>0</v>
      </c>
      <c r="R17" s="251"/>
      <c r="S17" s="252"/>
    </row>
    <row r="18" spans="2:19" ht="23.25" customHeight="1" thickBot="1" x14ac:dyDescent="0.25">
      <c r="B18" s="379"/>
      <c r="C18" s="77" t="s">
        <v>111</v>
      </c>
      <c r="D18" s="169">
        <v>5</v>
      </c>
      <c r="E18" s="169">
        <v>4</v>
      </c>
      <c r="F18" s="169">
        <v>0</v>
      </c>
      <c r="G18" s="169">
        <v>0</v>
      </c>
      <c r="H18" s="169">
        <v>0</v>
      </c>
      <c r="I18" s="169">
        <v>0</v>
      </c>
      <c r="J18" s="169">
        <v>0</v>
      </c>
      <c r="K18" s="240">
        <v>0</v>
      </c>
      <c r="L18" s="240">
        <v>0</v>
      </c>
      <c r="M18" s="240">
        <v>0</v>
      </c>
      <c r="N18" s="240">
        <v>0</v>
      </c>
      <c r="O18" s="240">
        <v>0</v>
      </c>
      <c r="P18" s="240">
        <v>0</v>
      </c>
      <c r="Q18" s="240">
        <v>0</v>
      </c>
      <c r="R18" s="251"/>
      <c r="S18" s="252"/>
    </row>
    <row r="19" spans="2:19" ht="23.25" customHeight="1" thickBot="1" x14ac:dyDescent="0.25">
      <c r="B19" s="383"/>
      <c r="C19" s="277" t="s">
        <v>127</v>
      </c>
      <c r="D19" s="169">
        <v>0</v>
      </c>
      <c r="E19" s="169">
        <v>0</v>
      </c>
      <c r="F19" s="169">
        <v>0</v>
      </c>
      <c r="G19" s="169">
        <v>0</v>
      </c>
      <c r="H19" s="169">
        <v>0</v>
      </c>
      <c r="I19" s="169">
        <v>0</v>
      </c>
      <c r="J19" s="169">
        <v>0</v>
      </c>
      <c r="K19" s="234">
        <v>0</v>
      </c>
      <c r="L19" s="234">
        <v>0</v>
      </c>
      <c r="M19" s="234">
        <v>0</v>
      </c>
      <c r="N19" s="234">
        <v>0</v>
      </c>
      <c r="O19" s="234">
        <v>0</v>
      </c>
      <c r="P19" s="234">
        <v>0</v>
      </c>
      <c r="Q19" s="234">
        <v>0</v>
      </c>
      <c r="R19" s="257"/>
      <c r="S19" s="258"/>
    </row>
    <row r="20" spans="2:19" ht="23.25" customHeight="1" thickTop="1" thickBot="1" x14ac:dyDescent="0.25">
      <c r="B20" s="379" t="s">
        <v>33</v>
      </c>
      <c r="C20" s="108" t="s">
        <v>69</v>
      </c>
      <c r="D20" s="169">
        <v>4</v>
      </c>
      <c r="E20" s="169">
        <v>5</v>
      </c>
      <c r="F20" s="169">
        <v>0</v>
      </c>
      <c r="G20" s="169">
        <v>0</v>
      </c>
      <c r="H20" s="169">
        <v>0</v>
      </c>
      <c r="I20" s="169">
        <v>0</v>
      </c>
      <c r="J20" s="169">
        <v>0</v>
      </c>
      <c r="K20" s="241">
        <v>0</v>
      </c>
      <c r="L20" s="241">
        <v>0</v>
      </c>
      <c r="M20" s="241">
        <v>0</v>
      </c>
      <c r="N20" s="241">
        <v>0</v>
      </c>
      <c r="O20" s="241">
        <v>0</v>
      </c>
      <c r="P20" s="241">
        <v>0</v>
      </c>
      <c r="Q20" s="241">
        <v>0</v>
      </c>
      <c r="R20" s="235"/>
      <c r="S20" s="236"/>
    </row>
    <row r="21" spans="2:19" ht="23.25" customHeight="1" thickBot="1" x14ac:dyDescent="0.25">
      <c r="B21" s="379"/>
      <c r="C21" s="287" t="s">
        <v>122</v>
      </c>
      <c r="D21" s="169">
        <v>0</v>
      </c>
      <c r="E21" s="169">
        <v>0</v>
      </c>
      <c r="F21" s="169">
        <v>0</v>
      </c>
      <c r="G21" s="169">
        <v>0</v>
      </c>
      <c r="H21" s="169">
        <v>0</v>
      </c>
      <c r="I21" s="169">
        <v>0</v>
      </c>
      <c r="J21" s="169">
        <v>0</v>
      </c>
      <c r="K21" s="233">
        <v>0</v>
      </c>
      <c r="L21" s="233">
        <v>0</v>
      </c>
      <c r="M21" s="233">
        <v>0</v>
      </c>
      <c r="N21" s="233">
        <v>0</v>
      </c>
      <c r="O21" s="233">
        <v>0</v>
      </c>
      <c r="P21" s="233">
        <v>0</v>
      </c>
      <c r="Q21" s="233">
        <v>0</v>
      </c>
      <c r="R21" s="251"/>
      <c r="S21" s="252"/>
    </row>
    <row r="22" spans="2:19" ht="23.25" customHeight="1" thickBot="1" x14ac:dyDescent="0.25">
      <c r="B22" s="379"/>
      <c r="C22" s="78" t="s">
        <v>72</v>
      </c>
      <c r="D22" s="169">
        <v>4</v>
      </c>
      <c r="E22" s="169">
        <v>7</v>
      </c>
      <c r="F22" s="169">
        <v>0</v>
      </c>
      <c r="G22" s="169">
        <v>0</v>
      </c>
      <c r="H22" s="169">
        <v>0</v>
      </c>
      <c r="I22" s="169">
        <v>0</v>
      </c>
      <c r="J22" s="169">
        <v>0</v>
      </c>
      <c r="K22" s="233">
        <v>0</v>
      </c>
      <c r="L22" s="233">
        <v>0</v>
      </c>
      <c r="M22" s="233">
        <v>0</v>
      </c>
      <c r="N22" s="233">
        <v>0</v>
      </c>
      <c r="O22" s="233">
        <v>0</v>
      </c>
      <c r="P22" s="233">
        <v>0</v>
      </c>
      <c r="Q22" s="233">
        <v>0</v>
      </c>
      <c r="R22" s="251"/>
      <c r="S22" s="252"/>
    </row>
    <row r="23" spans="2:19" ht="23.25" customHeight="1" thickBot="1" x14ac:dyDescent="0.25">
      <c r="B23" s="379"/>
      <c r="C23" s="288" t="s">
        <v>121</v>
      </c>
      <c r="D23" s="169">
        <v>0</v>
      </c>
      <c r="E23" s="169">
        <v>0</v>
      </c>
      <c r="F23" s="169">
        <v>0</v>
      </c>
      <c r="G23" s="169">
        <v>0</v>
      </c>
      <c r="H23" s="169">
        <v>0</v>
      </c>
      <c r="I23" s="169">
        <v>0</v>
      </c>
      <c r="J23" s="169">
        <v>0</v>
      </c>
      <c r="K23" s="240">
        <v>0</v>
      </c>
      <c r="L23" s="240">
        <v>0</v>
      </c>
      <c r="M23" s="240">
        <v>0</v>
      </c>
      <c r="N23" s="240">
        <v>0</v>
      </c>
      <c r="O23" s="240">
        <v>0</v>
      </c>
      <c r="P23" s="240">
        <v>0</v>
      </c>
      <c r="Q23" s="240">
        <v>0</v>
      </c>
      <c r="R23" s="253"/>
      <c r="S23" s="254"/>
    </row>
    <row r="24" spans="2:19" ht="23.25" customHeight="1" thickTop="1" thickBot="1" x14ac:dyDescent="0.25">
      <c r="B24" s="385" t="s">
        <v>39</v>
      </c>
      <c r="C24" s="285" t="s">
        <v>125</v>
      </c>
      <c r="D24" s="169">
        <v>0</v>
      </c>
      <c r="E24" s="169">
        <v>0</v>
      </c>
      <c r="F24" s="169">
        <v>0</v>
      </c>
      <c r="G24" s="169">
        <v>0</v>
      </c>
      <c r="H24" s="169">
        <v>0</v>
      </c>
      <c r="I24" s="169">
        <v>0</v>
      </c>
      <c r="J24" s="169">
        <v>0</v>
      </c>
      <c r="K24" s="242">
        <v>0</v>
      </c>
      <c r="L24" s="242">
        <v>0</v>
      </c>
      <c r="M24" s="242">
        <v>0</v>
      </c>
      <c r="N24" s="242">
        <v>0</v>
      </c>
      <c r="O24" s="242">
        <v>0</v>
      </c>
      <c r="P24" s="242">
        <v>0</v>
      </c>
      <c r="Q24" s="242">
        <v>0</v>
      </c>
      <c r="R24" s="255"/>
      <c r="S24" s="256"/>
    </row>
    <row r="25" spans="2:19" ht="23.25" customHeight="1" thickBot="1" x14ac:dyDescent="0.25">
      <c r="B25" s="386"/>
      <c r="C25" s="289" t="s">
        <v>128</v>
      </c>
      <c r="D25" s="169">
        <v>0</v>
      </c>
      <c r="E25" s="169">
        <v>0</v>
      </c>
      <c r="F25" s="169">
        <v>0</v>
      </c>
      <c r="G25" s="169">
        <v>0</v>
      </c>
      <c r="H25" s="169">
        <v>0</v>
      </c>
      <c r="I25" s="169">
        <v>0</v>
      </c>
      <c r="J25" s="169">
        <v>0</v>
      </c>
      <c r="K25" s="233">
        <v>0</v>
      </c>
      <c r="L25" s="233">
        <v>0</v>
      </c>
      <c r="M25" s="233">
        <v>0</v>
      </c>
      <c r="N25" s="233">
        <v>0</v>
      </c>
      <c r="O25" s="233">
        <v>0</v>
      </c>
      <c r="P25" s="233">
        <v>0</v>
      </c>
      <c r="Q25" s="233">
        <v>0</v>
      </c>
      <c r="R25" s="251"/>
      <c r="S25" s="252"/>
    </row>
    <row r="26" spans="2:19" ht="23.25" customHeight="1" thickBot="1" x14ac:dyDescent="0.25">
      <c r="B26" s="386"/>
      <c r="C26" s="289" t="s">
        <v>108</v>
      </c>
      <c r="D26" s="169">
        <v>0</v>
      </c>
      <c r="E26" s="169">
        <v>0</v>
      </c>
      <c r="F26" s="169">
        <v>0</v>
      </c>
      <c r="G26" s="169">
        <v>0</v>
      </c>
      <c r="H26" s="169">
        <v>0</v>
      </c>
      <c r="I26" s="169">
        <v>0</v>
      </c>
      <c r="J26" s="169">
        <v>0</v>
      </c>
      <c r="K26" s="233">
        <v>0</v>
      </c>
      <c r="L26" s="233">
        <v>0</v>
      </c>
      <c r="M26" s="233">
        <v>0</v>
      </c>
      <c r="N26" s="233">
        <v>0</v>
      </c>
      <c r="O26" s="233">
        <v>0</v>
      </c>
      <c r="P26" s="233">
        <v>0</v>
      </c>
      <c r="Q26" s="233">
        <v>0</v>
      </c>
      <c r="R26" s="251"/>
      <c r="S26" s="252"/>
    </row>
    <row r="27" spans="2:19" ht="23.25" customHeight="1" thickBot="1" x14ac:dyDescent="0.25">
      <c r="B27" s="386"/>
      <c r="C27" s="223" t="s">
        <v>91</v>
      </c>
      <c r="D27" s="169">
        <v>0</v>
      </c>
      <c r="E27" s="169">
        <v>0</v>
      </c>
      <c r="F27" s="169">
        <v>0</v>
      </c>
      <c r="G27" s="169">
        <v>0</v>
      </c>
      <c r="H27" s="169">
        <v>0</v>
      </c>
      <c r="I27" s="169">
        <v>0</v>
      </c>
      <c r="J27" s="169">
        <v>0</v>
      </c>
      <c r="K27" s="233">
        <v>0</v>
      </c>
      <c r="L27" s="233">
        <v>0</v>
      </c>
      <c r="M27" s="233">
        <v>0</v>
      </c>
      <c r="N27" s="233">
        <v>0</v>
      </c>
      <c r="O27" s="233">
        <v>0</v>
      </c>
      <c r="P27" s="233">
        <v>0</v>
      </c>
      <c r="Q27" s="233">
        <v>0</v>
      </c>
      <c r="R27" s="251"/>
      <c r="S27" s="252"/>
    </row>
    <row r="28" spans="2:19" ht="23.25" customHeight="1" thickBot="1" x14ac:dyDescent="0.25">
      <c r="B28" s="386"/>
      <c r="C28" s="223" t="s">
        <v>95</v>
      </c>
      <c r="D28" s="169">
        <v>7</v>
      </c>
      <c r="E28" s="169">
        <v>5</v>
      </c>
      <c r="F28" s="169">
        <v>0</v>
      </c>
      <c r="G28" s="169">
        <v>0</v>
      </c>
      <c r="H28" s="169">
        <v>0</v>
      </c>
      <c r="I28" s="169">
        <v>0</v>
      </c>
      <c r="J28" s="169">
        <v>0</v>
      </c>
      <c r="K28" s="233">
        <v>0</v>
      </c>
      <c r="L28" s="233">
        <v>0</v>
      </c>
      <c r="M28" s="233">
        <v>0</v>
      </c>
      <c r="N28" s="233">
        <v>0</v>
      </c>
      <c r="O28" s="233">
        <v>0</v>
      </c>
      <c r="P28" s="233">
        <v>0</v>
      </c>
      <c r="Q28" s="233">
        <v>0</v>
      </c>
      <c r="R28" s="251"/>
      <c r="S28" s="252"/>
    </row>
    <row r="29" spans="2:19" ht="23.25" customHeight="1" thickBot="1" x14ac:dyDescent="0.25">
      <c r="B29" s="386"/>
      <c r="C29" s="223" t="s">
        <v>100</v>
      </c>
      <c r="D29" s="169">
        <v>2</v>
      </c>
      <c r="E29" s="169">
        <v>7</v>
      </c>
      <c r="F29" s="169">
        <v>0</v>
      </c>
      <c r="G29" s="169">
        <v>0</v>
      </c>
      <c r="H29" s="169">
        <v>0</v>
      </c>
      <c r="I29" s="169">
        <v>0</v>
      </c>
      <c r="J29" s="169">
        <v>0</v>
      </c>
      <c r="K29" s="240">
        <v>0</v>
      </c>
      <c r="L29" s="240">
        <v>0</v>
      </c>
      <c r="M29" s="240">
        <v>0</v>
      </c>
      <c r="N29" s="240">
        <v>0</v>
      </c>
      <c r="O29" s="240">
        <v>0</v>
      </c>
      <c r="P29" s="240">
        <v>0</v>
      </c>
      <c r="Q29" s="240">
        <v>0</v>
      </c>
      <c r="R29" s="251"/>
      <c r="S29" s="252"/>
    </row>
    <row r="30" spans="2:19" ht="23.25" customHeight="1" thickBot="1" x14ac:dyDescent="0.25">
      <c r="B30" s="386"/>
      <c r="C30" s="278" t="s">
        <v>114</v>
      </c>
      <c r="D30" s="169">
        <v>1</v>
      </c>
      <c r="E30" s="169">
        <v>7</v>
      </c>
      <c r="F30" s="169">
        <v>0</v>
      </c>
      <c r="G30" s="169">
        <v>0</v>
      </c>
      <c r="H30" s="169">
        <v>0</v>
      </c>
      <c r="I30" s="169">
        <v>0</v>
      </c>
      <c r="J30" s="169">
        <v>0</v>
      </c>
      <c r="K30" s="234">
        <v>0</v>
      </c>
      <c r="L30" s="234">
        <v>0</v>
      </c>
      <c r="M30" s="234">
        <v>0</v>
      </c>
      <c r="N30" s="234">
        <v>0</v>
      </c>
      <c r="O30" s="234">
        <v>0</v>
      </c>
      <c r="P30" s="234">
        <v>0</v>
      </c>
      <c r="Q30" s="234">
        <v>0</v>
      </c>
      <c r="R30" s="257"/>
      <c r="S30" s="258"/>
    </row>
    <row r="31" spans="2:19" ht="19" customHeight="1" thickTop="1" thickBot="1" x14ac:dyDescent="0.25">
      <c r="B31" s="387" t="s">
        <v>53</v>
      </c>
      <c r="C31" s="275" t="s">
        <v>66</v>
      </c>
      <c r="D31" s="169">
        <v>4</v>
      </c>
      <c r="E31" s="169">
        <v>5</v>
      </c>
      <c r="F31" s="169">
        <v>0</v>
      </c>
      <c r="G31" s="169">
        <v>0</v>
      </c>
      <c r="H31" s="169">
        <v>0</v>
      </c>
      <c r="I31" s="169">
        <v>0</v>
      </c>
      <c r="J31" s="169">
        <v>0</v>
      </c>
      <c r="K31" s="241">
        <v>0</v>
      </c>
      <c r="L31" s="241">
        <v>0</v>
      </c>
      <c r="M31" s="241">
        <v>0</v>
      </c>
      <c r="N31" s="241">
        <v>0</v>
      </c>
      <c r="O31" s="241">
        <v>0</v>
      </c>
      <c r="P31" s="241">
        <v>0</v>
      </c>
      <c r="Q31" s="241">
        <v>0</v>
      </c>
      <c r="R31" s="235"/>
      <c r="S31" s="236"/>
    </row>
    <row r="32" spans="2:19" ht="19" customHeight="1" thickBot="1" x14ac:dyDescent="0.25">
      <c r="B32" s="388"/>
      <c r="C32" s="79" t="s">
        <v>73</v>
      </c>
      <c r="D32" s="169">
        <v>3</v>
      </c>
      <c r="E32" s="169">
        <v>0</v>
      </c>
      <c r="F32" s="169">
        <v>0</v>
      </c>
      <c r="G32" s="169">
        <v>0</v>
      </c>
      <c r="H32" s="169">
        <v>0</v>
      </c>
      <c r="I32" s="169">
        <v>0</v>
      </c>
      <c r="J32" s="169">
        <v>0</v>
      </c>
      <c r="K32" s="233">
        <v>0</v>
      </c>
      <c r="L32" s="233">
        <v>0</v>
      </c>
      <c r="M32" s="233">
        <v>0</v>
      </c>
      <c r="N32" s="233">
        <v>0</v>
      </c>
      <c r="O32" s="233">
        <v>0</v>
      </c>
      <c r="P32" s="233">
        <v>0</v>
      </c>
      <c r="Q32" s="233">
        <v>0</v>
      </c>
      <c r="R32" s="251"/>
      <c r="S32" s="252"/>
    </row>
    <row r="33" spans="2:23" ht="19" customHeight="1" thickBot="1" x14ac:dyDescent="0.25">
      <c r="B33" s="388"/>
      <c r="C33" s="290" t="s">
        <v>107</v>
      </c>
      <c r="D33" s="169">
        <v>0</v>
      </c>
      <c r="E33" s="169">
        <v>0</v>
      </c>
      <c r="F33" s="169">
        <v>0</v>
      </c>
      <c r="G33" s="169">
        <v>0</v>
      </c>
      <c r="H33" s="169">
        <v>0</v>
      </c>
      <c r="I33" s="169">
        <v>0</v>
      </c>
      <c r="J33" s="169">
        <v>0</v>
      </c>
      <c r="K33" s="233">
        <v>0</v>
      </c>
      <c r="L33" s="233">
        <v>0</v>
      </c>
      <c r="M33" s="233">
        <v>0</v>
      </c>
      <c r="N33" s="233">
        <v>0</v>
      </c>
      <c r="O33" s="233">
        <v>0</v>
      </c>
      <c r="P33" s="233">
        <v>0</v>
      </c>
      <c r="Q33" s="233">
        <v>0</v>
      </c>
      <c r="R33" s="251"/>
      <c r="S33" s="252"/>
    </row>
    <row r="34" spans="2:23" ht="19" customHeight="1" thickBot="1" x14ac:dyDescent="0.25">
      <c r="B34" s="388"/>
      <c r="C34" s="79" t="s">
        <v>74</v>
      </c>
      <c r="D34" s="169">
        <v>3</v>
      </c>
      <c r="E34" s="169">
        <v>0</v>
      </c>
      <c r="F34" s="169">
        <v>0</v>
      </c>
      <c r="G34" s="169">
        <v>0</v>
      </c>
      <c r="H34" s="169">
        <v>0</v>
      </c>
      <c r="I34" s="169">
        <v>0</v>
      </c>
      <c r="J34" s="169">
        <v>0</v>
      </c>
      <c r="K34" s="233">
        <v>0</v>
      </c>
      <c r="L34" s="233">
        <v>0</v>
      </c>
      <c r="M34" s="233">
        <v>0</v>
      </c>
      <c r="N34" s="233">
        <v>0</v>
      </c>
      <c r="O34" s="233">
        <v>0</v>
      </c>
      <c r="P34" s="233">
        <v>0</v>
      </c>
      <c r="Q34" s="233">
        <v>0</v>
      </c>
      <c r="R34" s="251"/>
      <c r="S34" s="252"/>
      <c r="W34" s="13"/>
    </row>
    <row r="35" spans="2:23" ht="19" customHeight="1" thickBot="1" x14ac:dyDescent="0.25">
      <c r="B35" s="388"/>
      <c r="C35" s="245" t="s">
        <v>92</v>
      </c>
      <c r="D35" s="169">
        <v>0</v>
      </c>
      <c r="E35" s="169">
        <v>6</v>
      </c>
      <c r="F35" s="169">
        <v>0</v>
      </c>
      <c r="G35" s="169">
        <v>0</v>
      </c>
      <c r="H35" s="169">
        <v>0</v>
      </c>
      <c r="I35" s="169">
        <v>0</v>
      </c>
      <c r="J35" s="169">
        <v>0</v>
      </c>
      <c r="K35" s="233">
        <v>0</v>
      </c>
      <c r="L35" s="233">
        <v>0</v>
      </c>
      <c r="M35" s="233">
        <v>0</v>
      </c>
      <c r="N35" s="233">
        <v>0</v>
      </c>
      <c r="O35" s="233">
        <v>0</v>
      </c>
      <c r="P35" s="233">
        <v>0</v>
      </c>
      <c r="Q35" s="233">
        <v>0</v>
      </c>
      <c r="R35" s="251"/>
      <c r="S35" s="252"/>
    </row>
    <row r="36" spans="2:23" ht="19" customHeight="1" thickBot="1" x14ac:dyDescent="0.25">
      <c r="B36" s="388"/>
      <c r="C36" s="245" t="s">
        <v>102</v>
      </c>
      <c r="D36" s="169">
        <v>4</v>
      </c>
      <c r="E36" s="169">
        <v>7</v>
      </c>
      <c r="F36" s="169">
        <v>0</v>
      </c>
      <c r="G36" s="169">
        <v>0</v>
      </c>
      <c r="H36" s="169">
        <v>0</v>
      </c>
      <c r="I36" s="169">
        <v>0</v>
      </c>
      <c r="J36" s="169">
        <v>0</v>
      </c>
      <c r="K36" s="240">
        <v>0</v>
      </c>
      <c r="L36" s="240">
        <v>0</v>
      </c>
      <c r="M36" s="240">
        <v>0</v>
      </c>
      <c r="N36" s="240">
        <v>0</v>
      </c>
      <c r="O36" s="240">
        <v>0</v>
      </c>
      <c r="P36" s="240">
        <v>0</v>
      </c>
      <c r="Q36" s="240">
        <v>0</v>
      </c>
      <c r="R36" s="251"/>
      <c r="S36" s="252"/>
    </row>
    <row r="37" spans="2:23" ht="19" customHeight="1" thickBot="1" x14ac:dyDescent="0.25">
      <c r="B37" s="389"/>
      <c r="C37" s="276" t="s">
        <v>126</v>
      </c>
      <c r="D37" s="169">
        <v>4</v>
      </c>
      <c r="E37" s="169">
        <v>11</v>
      </c>
      <c r="F37" s="169">
        <v>0</v>
      </c>
      <c r="G37" s="169">
        <v>0</v>
      </c>
      <c r="H37" s="169">
        <v>0</v>
      </c>
      <c r="I37" s="169">
        <v>0</v>
      </c>
      <c r="J37" s="169">
        <v>0</v>
      </c>
      <c r="K37" s="240">
        <v>0</v>
      </c>
      <c r="L37" s="240">
        <v>0</v>
      </c>
      <c r="M37" s="240">
        <v>0</v>
      </c>
      <c r="N37" s="240">
        <v>0</v>
      </c>
      <c r="O37" s="240">
        <v>0</v>
      </c>
      <c r="P37" s="240">
        <v>0</v>
      </c>
      <c r="Q37" s="240">
        <v>0</v>
      </c>
      <c r="R37" s="253"/>
      <c r="S37" s="254"/>
      <c r="W37" s="13"/>
    </row>
    <row r="38" spans="2:23" ht="19" customHeight="1" thickTop="1" thickBot="1" x14ac:dyDescent="0.25">
      <c r="B38" s="388" t="s">
        <v>23</v>
      </c>
      <c r="C38" s="243" t="s">
        <v>76</v>
      </c>
      <c r="D38" s="169">
        <v>0</v>
      </c>
      <c r="E38" s="169">
        <v>0</v>
      </c>
      <c r="F38" s="169">
        <v>0</v>
      </c>
      <c r="G38" s="169">
        <v>0</v>
      </c>
      <c r="H38" s="169">
        <v>0</v>
      </c>
      <c r="I38" s="169">
        <v>0</v>
      </c>
      <c r="J38" s="169">
        <v>0</v>
      </c>
      <c r="K38" s="242">
        <v>0</v>
      </c>
      <c r="L38" s="242">
        <v>0</v>
      </c>
      <c r="M38" s="242">
        <v>0</v>
      </c>
      <c r="N38" s="242">
        <v>0</v>
      </c>
      <c r="O38" s="242">
        <v>0</v>
      </c>
      <c r="P38" s="242">
        <v>0</v>
      </c>
      <c r="Q38" s="242">
        <v>0</v>
      </c>
      <c r="R38" s="255"/>
      <c r="S38" s="256"/>
    </row>
    <row r="39" spans="2:23" ht="19" customHeight="1" thickBot="1" x14ac:dyDescent="0.25">
      <c r="B39" s="388"/>
      <c r="C39" s="130" t="s">
        <v>85</v>
      </c>
      <c r="D39" s="169">
        <v>0</v>
      </c>
      <c r="E39" s="169">
        <v>2</v>
      </c>
      <c r="F39" s="169">
        <v>0</v>
      </c>
      <c r="G39" s="169">
        <v>0</v>
      </c>
      <c r="H39" s="169">
        <v>0</v>
      </c>
      <c r="I39" s="169">
        <v>0</v>
      </c>
      <c r="J39" s="169">
        <v>0</v>
      </c>
      <c r="K39" s="233">
        <v>0</v>
      </c>
      <c r="L39" s="233">
        <v>0</v>
      </c>
      <c r="M39" s="233">
        <v>0</v>
      </c>
      <c r="N39" s="233">
        <v>0</v>
      </c>
      <c r="O39" s="233">
        <v>0</v>
      </c>
      <c r="P39" s="233">
        <v>0</v>
      </c>
      <c r="Q39" s="233">
        <v>0</v>
      </c>
      <c r="R39" s="251"/>
      <c r="S39" s="252"/>
    </row>
    <row r="40" spans="2:23" ht="19" customHeight="1" thickBot="1" x14ac:dyDescent="0.25">
      <c r="B40" s="388"/>
      <c r="C40" s="244" t="s">
        <v>101</v>
      </c>
      <c r="D40" s="169">
        <v>0</v>
      </c>
      <c r="E40" s="169">
        <v>0</v>
      </c>
      <c r="F40" s="169">
        <v>0</v>
      </c>
      <c r="G40" s="169">
        <v>0</v>
      </c>
      <c r="H40" s="169">
        <v>0</v>
      </c>
      <c r="I40" s="169">
        <v>0</v>
      </c>
      <c r="J40" s="169">
        <v>0</v>
      </c>
      <c r="K40" s="233">
        <v>0</v>
      </c>
      <c r="L40" s="233">
        <v>0</v>
      </c>
      <c r="M40" s="233">
        <v>0</v>
      </c>
      <c r="N40" s="233">
        <v>0</v>
      </c>
      <c r="O40" s="233">
        <v>0</v>
      </c>
      <c r="P40" s="233">
        <v>0</v>
      </c>
      <c r="Q40" s="233">
        <v>0</v>
      </c>
      <c r="R40" s="251"/>
      <c r="S40" s="252"/>
    </row>
    <row r="41" spans="2:23" ht="19" customHeight="1" thickBot="1" x14ac:dyDescent="0.25">
      <c r="B41" s="388"/>
      <c r="C41" s="244" t="s">
        <v>105</v>
      </c>
      <c r="D41" s="169">
        <v>0</v>
      </c>
      <c r="E41" s="169">
        <v>0</v>
      </c>
      <c r="F41" s="169">
        <v>0</v>
      </c>
      <c r="G41" s="169">
        <v>0</v>
      </c>
      <c r="H41" s="169">
        <v>0</v>
      </c>
      <c r="I41" s="169">
        <v>0</v>
      </c>
      <c r="J41" s="169">
        <v>0</v>
      </c>
      <c r="K41" s="233">
        <v>0</v>
      </c>
      <c r="L41" s="233">
        <v>0</v>
      </c>
      <c r="M41" s="233">
        <v>0</v>
      </c>
      <c r="N41" s="233">
        <v>0</v>
      </c>
      <c r="O41" s="233">
        <v>0</v>
      </c>
      <c r="P41" s="233">
        <v>0</v>
      </c>
      <c r="Q41" s="233">
        <v>0</v>
      </c>
      <c r="R41" s="251"/>
      <c r="S41" s="252"/>
    </row>
    <row r="42" spans="2:23" ht="19" customHeight="1" thickBot="1" x14ac:dyDescent="0.25">
      <c r="B42" s="388"/>
      <c r="C42" s="244" t="s">
        <v>110</v>
      </c>
      <c r="D42" s="169">
        <v>0</v>
      </c>
      <c r="E42" s="169">
        <v>0</v>
      </c>
      <c r="F42" s="169">
        <v>0</v>
      </c>
      <c r="G42" s="169">
        <v>0</v>
      </c>
      <c r="H42" s="169">
        <v>0</v>
      </c>
      <c r="I42" s="169">
        <v>0</v>
      </c>
      <c r="J42" s="169">
        <v>0</v>
      </c>
      <c r="K42" s="233">
        <v>0</v>
      </c>
      <c r="L42" s="233">
        <v>0</v>
      </c>
      <c r="M42" s="233">
        <v>0</v>
      </c>
      <c r="N42" s="233">
        <v>0</v>
      </c>
      <c r="O42" s="233">
        <v>0</v>
      </c>
      <c r="P42" s="233">
        <v>0</v>
      </c>
      <c r="Q42" s="233">
        <v>0</v>
      </c>
      <c r="R42" s="251"/>
      <c r="S42" s="252"/>
    </row>
    <row r="43" spans="2:23" ht="19" customHeight="1" thickBot="1" x14ac:dyDescent="0.25">
      <c r="B43" s="388"/>
      <c r="C43" s="244" t="s">
        <v>120</v>
      </c>
      <c r="D43" s="169">
        <v>2</v>
      </c>
      <c r="E43" s="169">
        <v>4</v>
      </c>
      <c r="F43" s="169">
        <v>0</v>
      </c>
      <c r="G43" s="169">
        <v>0</v>
      </c>
      <c r="H43" s="169">
        <v>0</v>
      </c>
      <c r="I43" s="169">
        <v>0</v>
      </c>
      <c r="J43" s="169">
        <v>0</v>
      </c>
      <c r="K43" s="233">
        <v>0</v>
      </c>
      <c r="L43" s="233">
        <v>0</v>
      </c>
      <c r="M43" s="233">
        <v>0</v>
      </c>
      <c r="N43" s="233">
        <v>0</v>
      </c>
      <c r="O43" s="233">
        <v>0</v>
      </c>
      <c r="P43" s="233">
        <v>0</v>
      </c>
      <c r="Q43" s="233">
        <v>0</v>
      </c>
      <c r="R43" s="251"/>
      <c r="S43" s="252"/>
    </row>
    <row r="44" spans="2:23" ht="19" customHeight="1" thickBot="1" x14ac:dyDescent="0.25">
      <c r="B44" s="388"/>
      <c r="C44" s="244" t="s">
        <v>133</v>
      </c>
      <c r="D44" s="169">
        <v>1</v>
      </c>
      <c r="E44" s="169">
        <v>4</v>
      </c>
      <c r="F44" s="169">
        <v>0</v>
      </c>
      <c r="G44" s="169">
        <v>0</v>
      </c>
      <c r="H44" s="169">
        <v>0</v>
      </c>
      <c r="I44" s="169">
        <v>0</v>
      </c>
      <c r="J44" s="169">
        <v>0</v>
      </c>
      <c r="K44" s="233">
        <v>0</v>
      </c>
      <c r="L44" s="233">
        <v>0</v>
      </c>
      <c r="M44" s="233">
        <v>0</v>
      </c>
      <c r="N44" s="233">
        <v>0</v>
      </c>
      <c r="O44" s="233">
        <v>0</v>
      </c>
      <c r="P44" s="233">
        <v>0</v>
      </c>
      <c r="Q44" s="233">
        <v>0</v>
      </c>
      <c r="R44" s="251"/>
      <c r="S44" s="252"/>
    </row>
    <row r="45" spans="2:23" ht="19" customHeight="1" thickBot="1" x14ac:dyDescent="0.25">
      <c r="B45" s="388"/>
      <c r="C45" s="288" t="s">
        <v>94</v>
      </c>
      <c r="D45" s="169">
        <v>0</v>
      </c>
      <c r="E45" s="169">
        <v>0</v>
      </c>
      <c r="F45" s="169">
        <v>0</v>
      </c>
      <c r="G45" s="169">
        <v>0</v>
      </c>
      <c r="H45" s="169">
        <v>0</v>
      </c>
      <c r="I45" s="169">
        <v>0</v>
      </c>
      <c r="J45" s="169">
        <v>0</v>
      </c>
      <c r="K45" s="234">
        <v>0</v>
      </c>
      <c r="L45" s="234">
        <v>0</v>
      </c>
      <c r="M45" s="234">
        <v>0</v>
      </c>
      <c r="N45" s="234">
        <v>0</v>
      </c>
      <c r="O45" s="234">
        <v>0</v>
      </c>
      <c r="P45" s="234">
        <v>0</v>
      </c>
      <c r="Q45" s="234">
        <v>0</v>
      </c>
      <c r="R45" s="257"/>
      <c r="S45" s="252"/>
    </row>
    <row r="46" spans="2:23" ht="19" customHeight="1" thickTop="1" thickBot="1" x14ac:dyDescent="0.25">
      <c r="B46" s="376" t="s">
        <v>29</v>
      </c>
      <c r="C46" s="340" t="s">
        <v>97</v>
      </c>
      <c r="D46" s="169">
        <v>7</v>
      </c>
      <c r="E46" s="169">
        <v>5</v>
      </c>
      <c r="F46" s="169">
        <v>0</v>
      </c>
      <c r="G46" s="169">
        <v>0</v>
      </c>
      <c r="H46" s="169">
        <v>0</v>
      </c>
      <c r="I46" s="169">
        <v>0</v>
      </c>
      <c r="J46" s="169">
        <v>0</v>
      </c>
      <c r="K46" s="241">
        <v>0</v>
      </c>
      <c r="L46" s="241">
        <v>0</v>
      </c>
      <c r="M46" s="241">
        <v>0</v>
      </c>
      <c r="N46" s="241">
        <v>0</v>
      </c>
      <c r="O46" s="241">
        <v>0</v>
      </c>
      <c r="P46" s="241">
        <v>0</v>
      </c>
      <c r="Q46" s="241">
        <v>0</v>
      </c>
      <c r="R46" s="235"/>
      <c r="S46" s="236"/>
    </row>
    <row r="47" spans="2:23" ht="19" customHeight="1" thickBot="1" x14ac:dyDescent="0.25">
      <c r="B47" s="377"/>
      <c r="C47" s="341" t="s">
        <v>124</v>
      </c>
      <c r="D47" s="169">
        <v>0</v>
      </c>
      <c r="E47" s="169">
        <v>0</v>
      </c>
      <c r="F47" s="169">
        <v>0</v>
      </c>
      <c r="G47" s="169">
        <v>0</v>
      </c>
      <c r="H47" s="169">
        <v>0</v>
      </c>
      <c r="I47" s="169">
        <v>0</v>
      </c>
      <c r="J47" s="169">
        <v>0</v>
      </c>
      <c r="K47" s="233">
        <v>0</v>
      </c>
      <c r="L47" s="233">
        <v>0</v>
      </c>
      <c r="M47" s="233">
        <v>0</v>
      </c>
      <c r="N47" s="233">
        <v>0</v>
      </c>
      <c r="O47" s="233">
        <v>0</v>
      </c>
      <c r="P47" s="233">
        <v>0</v>
      </c>
      <c r="Q47" s="233">
        <v>0</v>
      </c>
      <c r="R47" s="251"/>
      <c r="S47" s="252"/>
    </row>
    <row r="48" spans="2:23" ht="19" customHeight="1" thickBot="1" x14ac:dyDescent="0.25">
      <c r="B48" s="377"/>
      <c r="C48" s="342" t="s">
        <v>106</v>
      </c>
      <c r="D48" s="169">
        <v>0</v>
      </c>
      <c r="E48" s="169">
        <v>0</v>
      </c>
      <c r="F48" s="169">
        <v>0</v>
      </c>
      <c r="G48" s="169">
        <v>0</v>
      </c>
      <c r="H48" s="169">
        <v>0</v>
      </c>
      <c r="I48" s="169">
        <v>0</v>
      </c>
      <c r="J48" s="169">
        <v>0</v>
      </c>
      <c r="K48" s="233">
        <v>0</v>
      </c>
      <c r="L48" s="233">
        <v>0</v>
      </c>
      <c r="M48" s="233">
        <v>0</v>
      </c>
      <c r="N48" s="233">
        <v>0</v>
      </c>
      <c r="O48" s="233">
        <v>0</v>
      </c>
      <c r="P48" s="233">
        <v>0</v>
      </c>
      <c r="Q48" s="233">
        <v>0</v>
      </c>
      <c r="R48" s="251"/>
      <c r="S48" s="252"/>
    </row>
    <row r="49" spans="1:19" ht="19" customHeight="1" thickBot="1" x14ac:dyDescent="0.25">
      <c r="B49" s="378"/>
      <c r="C49" s="343" t="s">
        <v>98</v>
      </c>
      <c r="D49" s="169">
        <v>0</v>
      </c>
      <c r="E49" s="169">
        <v>0</v>
      </c>
      <c r="F49" s="169">
        <v>0</v>
      </c>
      <c r="G49" s="169">
        <v>0</v>
      </c>
      <c r="H49" s="169">
        <v>0</v>
      </c>
      <c r="I49" s="169">
        <v>0</v>
      </c>
      <c r="J49" s="169">
        <v>0</v>
      </c>
      <c r="K49" s="234">
        <v>0</v>
      </c>
      <c r="L49" s="234">
        <v>0</v>
      </c>
      <c r="M49" s="234">
        <v>0</v>
      </c>
      <c r="N49" s="234">
        <v>0</v>
      </c>
      <c r="O49" s="234">
        <v>0</v>
      </c>
      <c r="P49" s="234">
        <v>0</v>
      </c>
      <c r="Q49" s="234">
        <v>0</v>
      </c>
      <c r="R49" s="257"/>
      <c r="S49" s="258"/>
    </row>
    <row r="50" spans="1:19" ht="19" customHeight="1" thickTop="1" thickBot="1" x14ac:dyDescent="0.25">
      <c r="B50" s="339" t="s">
        <v>67</v>
      </c>
      <c r="C50" s="347" t="s">
        <v>131</v>
      </c>
      <c r="D50" s="169">
        <v>1</v>
      </c>
      <c r="E50" s="169">
        <v>3</v>
      </c>
      <c r="F50" s="169">
        <v>0</v>
      </c>
      <c r="G50" s="169">
        <v>0</v>
      </c>
      <c r="H50" s="169">
        <v>0</v>
      </c>
      <c r="I50" s="169">
        <v>0</v>
      </c>
      <c r="J50" s="169">
        <v>0</v>
      </c>
      <c r="K50" s="344">
        <v>0</v>
      </c>
      <c r="L50" s="344">
        <v>0</v>
      </c>
      <c r="M50" s="344">
        <v>0</v>
      </c>
      <c r="N50" s="344">
        <v>0</v>
      </c>
      <c r="O50" s="344">
        <v>0</v>
      </c>
      <c r="P50" s="344">
        <v>0</v>
      </c>
      <c r="Q50" s="344">
        <v>0</v>
      </c>
      <c r="R50" s="345"/>
      <c r="S50" s="346"/>
    </row>
    <row r="51" spans="1:19" ht="19" thickTop="1" thickBot="1" x14ac:dyDescent="0.25">
      <c r="C51" s="349" t="s">
        <v>11</v>
      </c>
      <c r="D51" s="348">
        <f>SUM(D3:D50)</f>
        <v>60</v>
      </c>
      <c r="E51" s="348">
        <f t="shared" ref="E51:Q51" si="0">SUM(E3:E50)</f>
        <v>86</v>
      </c>
      <c r="F51" s="348">
        <f t="shared" si="0"/>
        <v>0</v>
      </c>
      <c r="G51" s="348">
        <f t="shared" si="0"/>
        <v>0</v>
      </c>
      <c r="H51" s="348">
        <f t="shared" si="0"/>
        <v>0</v>
      </c>
      <c r="I51" s="348">
        <f t="shared" si="0"/>
        <v>0</v>
      </c>
      <c r="J51" s="348">
        <f t="shared" si="0"/>
        <v>0</v>
      </c>
      <c r="K51" s="348">
        <f t="shared" si="0"/>
        <v>0</v>
      </c>
      <c r="L51" s="348">
        <f t="shared" si="0"/>
        <v>0</v>
      </c>
      <c r="M51" s="348">
        <f t="shared" si="0"/>
        <v>0</v>
      </c>
      <c r="N51" s="348">
        <f t="shared" si="0"/>
        <v>0</v>
      </c>
      <c r="O51" s="348">
        <f t="shared" si="0"/>
        <v>0</v>
      </c>
      <c r="P51" s="348">
        <f t="shared" si="0"/>
        <v>0</v>
      </c>
      <c r="Q51" s="348">
        <f t="shared" si="0"/>
        <v>0</v>
      </c>
      <c r="R51" s="62"/>
      <c r="S51" s="63"/>
    </row>
    <row r="53" spans="1:19" ht="16" x14ac:dyDescent="0.2">
      <c r="A53" s="250"/>
      <c r="B53" s="11"/>
      <c r="C53" s="11"/>
      <c r="J53" s="13"/>
      <c r="K53" s="13"/>
      <c r="L53" s="13"/>
      <c r="M53" s="13"/>
      <c r="N53" s="13"/>
      <c r="O53" s="13"/>
      <c r="P53" s="13"/>
    </row>
  </sheetData>
  <mergeCells count="11">
    <mergeCell ref="S1:S2"/>
    <mergeCell ref="D1:J1"/>
    <mergeCell ref="K1:Q1"/>
    <mergeCell ref="B46:B49"/>
    <mergeCell ref="B20:B23"/>
    <mergeCell ref="R1:R2"/>
    <mergeCell ref="B8:B19"/>
    <mergeCell ref="B3:B7"/>
    <mergeCell ref="B24:B30"/>
    <mergeCell ref="B31:B37"/>
    <mergeCell ref="B38:B45"/>
  </mergeCells>
  <phoneticPr fontId="7" type="noConversion"/>
  <pageMargins left="0.7" right="0.7" top="0.75" bottom="0.75" header="0.3" footer="0.3"/>
  <pageSetup orientation="portrait" r:id="rId1"/>
  <ignoredErrors>
    <ignoredError sqref="S1:S2 K1:Q1 A54:C55 D55 F55:Q57 D54:Q54 S54:T58 R1:R2 C53:D53 I53:T53 A52:D52 F53:G53 G58:Q58 T5 A51:C51 T51 R52:T52 E52:Q5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44"/>
  <sheetViews>
    <sheetView zoomScale="110" zoomScaleNormal="11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3" sqref="C33:E44"/>
    </sheetView>
  </sheetViews>
  <sheetFormatPr baseColWidth="10" defaultColWidth="8.83203125" defaultRowHeight="15" x14ac:dyDescent="0.2"/>
  <cols>
    <col min="2" max="2" width="16" customWidth="1"/>
    <col min="3" max="3" width="13.83203125" customWidth="1"/>
    <col min="4" max="4" width="11" customWidth="1"/>
    <col min="5" max="5" width="11.83203125" customWidth="1"/>
    <col min="6" max="6" width="13.5" customWidth="1"/>
    <col min="7" max="7" width="7" customWidth="1"/>
    <col min="8" max="8" width="11.5" hidden="1" customWidth="1"/>
  </cols>
  <sheetData>
    <row r="1" spans="2:11" x14ac:dyDescent="0.2">
      <c r="B1" t="s">
        <v>46</v>
      </c>
    </row>
    <row r="2" spans="2:11" ht="47.25" customHeight="1" x14ac:dyDescent="0.2">
      <c r="B2" s="17" t="s">
        <v>28</v>
      </c>
      <c r="C2" s="18" t="s">
        <v>43</v>
      </c>
      <c r="D2" s="18" t="s">
        <v>44</v>
      </c>
      <c r="E2" s="19" t="s">
        <v>42</v>
      </c>
      <c r="F2" s="19" t="s">
        <v>26</v>
      </c>
      <c r="G2" s="20" t="s">
        <v>45</v>
      </c>
      <c r="H2" s="19" t="s">
        <v>27</v>
      </c>
      <c r="I2" s="38" t="s">
        <v>42</v>
      </c>
      <c r="J2" s="37" t="s">
        <v>43</v>
      </c>
    </row>
    <row r="3" spans="2:11" x14ac:dyDescent="0.2">
      <c r="B3" s="230" t="s">
        <v>21</v>
      </c>
      <c r="C3" s="15">
        <f>SUM('Sheet1 (3)'!K4:K8)</f>
        <v>416</v>
      </c>
      <c r="D3" s="15">
        <f>SUM('Sheet1 (3)'!M4:M8)</f>
        <v>1</v>
      </c>
      <c r="E3" s="15">
        <f>SUM('Sheet1 (3)'!F4:F8)</f>
        <v>1</v>
      </c>
      <c r="F3" s="15">
        <f>SUM('Sheet1 (3)'!D4:D8)</f>
        <v>1</v>
      </c>
      <c r="G3" s="15">
        <f>SUM('Sheet1 (3)'!H4:H8)</f>
        <v>0</v>
      </c>
      <c r="H3" s="44">
        <v>0</v>
      </c>
      <c r="I3" s="13">
        <f>Table2[[#This Row],[Casos 24h]]/$E$14</f>
        <v>1.1627906976744186E-2</v>
      </c>
      <c r="J3" s="13">
        <f t="shared" ref="J3:J14" si="0">C3/$C$14</f>
        <v>3.0606238964096526E-2</v>
      </c>
    </row>
    <row r="4" spans="2:11" x14ac:dyDescent="0.2">
      <c r="B4" s="230" t="s">
        <v>22</v>
      </c>
      <c r="C4" s="15">
        <f>SUM('Sheet1 (3)'!K9:K20)</f>
        <v>2561</v>
      </c>
      <c r="D4" s="15">
        <f>SUM('Sheet1 (3)'!M9:M20)</f>
        <v>9</v>
      </c>
      <c r="E4" s="15">
        <f>SUM('Sheet1 (3)'!F9:F20)</f>
        <v>7</v>
      </c>
      <c r="F4" s="15">
        <f>SUM('Sheet1 (3)'!D9:D20)</f>
        <v>4</v>
      </c>
      <c r="G4" s="15">
        <f>SUM('Sheet1 (3)'!H9:H20)</f>
        <v>0</v>
      </c>
      <c r="H4" s="15">
        <f>SUM('Sheet1 (3)'!N9:N13)</f>
        <v>0</v>
      </c>
      <c r="I4" s="13">
        <f>Table2[[#This Row],[Casos 24h]]/$E$14</f>
        <v>8.1395348837209308E-2</v>
      </c>
      <c r="J4" s="13">
        <f t="shared" si="0"/>
        <v>0.18841965862271925</v>
      </c>
    </row>
    <row r="5" spans="2:11" x14ac:dyDescent="0.2">
      <c r="B5" s="230" t="s">
        <v>23</v>
      </c>
      <c r="C5" s="15">
        <f>SUM('Sheet1 (3)'!K39:K46)</f>
        <v>1483</v>
      </c>
      <c r="D5" s="15">
        <f>SUM('Sheet1 (3)'!M39:M46)</f>
        <v>3</v>
      </c>
      <c r="E5" s="15">
        <f>SUM('Sheet1 (3)'!F39:F46)</f>
        <v>10</v>
      </c>
      <c r="F5" s="15">
        <f>SUM('Sheet1 (3)'!D39:D46)</f>
        <v>4</v>
      </c>
      <c r="G5" s="15">
        <f>SUM('Sheet1 (3)'!H39:H46)</f>
        <v>0</v>
      </c>
      <c r="H5" s="15">
        <f>SUM('Sheet1 (3)'!N40:N47)</f>
        <v>10</v>
      </c>
      <c r="I5" s="13">
        <f>Table2[[#This Row],[Casos 24h]]/$E$14</f>
        <v>0.11627906976744186</v>
      </c>
      <c r="J5" s="13">
        <f t="shared" si="0"/>
        <v>0.10910829899941142</v>
      </c>
    </row>
    <row r="6" spans="2:11" x14ac:dyDescent="0.2">
      <c r="B6" s="230" t="s">
        <v>29</v>
      </c>
      <c r="C6" s="15">
        <f>SUM('Sheet1 (3)'!K47:K50)</f>
        <v>242</v>
      </c>
      <c r="D6" s="15">
        <f>SUM('Sheet1 (3)'!M47:M50)</f>
        <v>3</v>
      </c>
      <c r="E6" s="15">
        <f>SUM('Sheet1 (3)'!F47:F50)</f>
        <v>5</v>
      </c>
      <c r="F6" s="15">
        <f>SUM('Sheet1 (3)'!D47:D50)</f>
        <v>3</v>
      </c>
      <c r="G6" s="15">
        <f>SUM('Sheet1 (3)'!H47:H50)</f>
        <v>0</v>
      </c>
      <c r="H6" s="15">
        <v>0</v>
      </c>
      <c r="I6" s="13">
        <f>Table2[[#This Row],[Casos 24h]]/$E$14</f>
        <v>5.8139534883720929E-2</v>
      </c>
      <c r="J6" s="13">
        <f t="shared" si="0"/>
        <v>1.7804590935844616E-2</v>
      </c>
    </row>
    <row r="7" spans="2:11" x14ac:dyDescent="0.2">
      <c r="B7" s="230" t="s">
        <v>24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3">
        <f>Table2[[#This Row],[Casos 24h]]/$E$14</f>
        <v>0</v>
      </c>
      <c r="J7" s="13">
        <f t="shared" si="0"/>
        <v>0</v>
      </c>
    </row>
    <row r="8" spans="2:11" x14ac:dyDescent="0.2">
      <c r="B8" s="230" t="s">
        <v>34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3">
        <f>Table2[[#This Row],[Casos 24h]]/$E$14</f>
        <v>0</v>
      </c>
      <c r="J8" s="13">
        <f t="shared" si="0"/>
        <v>0</v>
      </c>
    </row>
    <row r="9" spans="2:11" x14ac:dyDescent="0.2">
      <c r="B9" s="230" t="s">
        <v>33</v>
      </c>
      <c r="C9" s="15">
        <f>SUM('Sheet1 (3)'!K21:K24)</f>
        <v>2182</v>
      </c>
      <c r="D9" s="15">
        <f>SUM('Sheet1 (3)'!M21:M24)</f>
        <v>1</v>
      </c>
      <c r="E9" s="15">
        <f>SUM('Sheet1 (3)'!F21:F24)</f>
        <v>12</v>
      </c>
      <c r="F9" s="15">
        <f>SUM('Sheet1 (3)'!D21:D24)</f>
        <v>12</v>
      </c>
      <c r="G9" s="15">
        <f>SUM('Sheet1 (3)'!H21:H24)</f>
        <v>0</v>
      </c>
      <c r="H9" s="15">
        <f>SUM('Sheet1 (3)'!N21:N25)</f>
        <v>11</v>
      </c>
      <c r="I9" s="13">
        <f>Table2[[#This Row],[Casos 24h]]/$E$14</f>
        <v>0.13953488372093023</v>
      </c>
      <c r="J9" s="13">
        <f t="shared" si="0"/>
        <v>0.16053560918187168</v>
      </c>
      <c r="K9" s="13"/>
    </row>
    <row r="10" spans="2:11" x14ac:dyDescent="0.2">
      <c r="B10" s="230" t="s">
        <v>39</v>
      </c>
      <c r="C10" s="15">
        <f>SUM('Sheet1 (3)'!K25:K31)</f>
        <v>2325</v>
      </c>
      <c r="D10" s="15">
        <f>SUM('Sheet1 (3)'!M25:M31)</f>
        <v>1</v>
      </c>
      <c r="E10" s="15">
        <f>SUM('Sheet1 (3)'!F25:F31)</f>
        <v>19</v>
      </c>
      <c r="F10" s="15">
        <f>SUM('Sheet1 (3)'!D25:D31)</f>
        <v>18</v>
      </c>
      <c r="G10" s="15">
        <f>SUM('Sheet1 (3)'!H25:H26)</f>
        <v>0</v>
      </c>
      <c r="H10" s="15">
        <f>SUM('Sheet1 (3)'!N26:N27)</f>
        <v>0</v>
      </c>
      <c r="I10" s="13">
        <f>Table2[[#This Row],[Casos 24h]]/$E$14</f>
        <v>0.22093023255813954</v>
      </c>
      <c r="J10" s="13">
        <f t="shared" si="0"/>
        <v>0.17105650382577986</v>
      </c>
    </row>
    <row r="11" spans="2:11" x14ac:dyDescent="0.2">
      <c r="B11" s="230" t="s">
        <v>53</v>
      </c>
      <c r="C11" s="15">
        <f>SUM('Sheet1 (3)'!K32:K38)</f>
        <v>4362</v>
      </c>
      <c r="D11" s="15">
        <f>SUM('Sheet1 (3)'!M32:M38)</f>
        <v>12</v>
      </c>
      <c r="E11" s="15">
        <f>SUM('Sheet1 (3)'!F32:F38)</f>
        <v>29</v>
      </c>
      <c r="F11" s="15">
        <f>SUM('Sheet1 (3)'!D32:D38)</f>
        <v>29</v>
      </c>
      <c r="G11" s="15">
        <f>SUM('Sheet1 (3)'!H32:H38)</f>
        <v>0</v>
      </c>
      <c r="H11" s="15">
        <f>SUM('Sheet1 (3)'!N33:N33)</f>
        <v>1</v>
      </c>
      <c r="I11" s="13">
        <f>Table2[[#This Row],[Casos 24h]]/$E$14</f>
        <v>0.33720930232558138</v>
      </c>
      <c r="J11" s="13">
        <f t="shared" si="0"/>
        <v>0.3209240729841083</v>
      </c>
    </row>
    <row r="12" spans="2:11" x14ac:dyDescent="0.2">
      <c r="B12" s="230" t="s">
        <v>56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3">
        <f>Table2[[#This Row],[Casos 24h]]/$E$14</f>
        <v>0</v>
      </c>
      <c r="J12" s="25">
        <f t="shared" si="0"/>
        <v>0</v>
      </c>
    </row>
    <row r="13" spans="2:11" x14ac:dyDescent="0.2">
      <c r="B13" s="230" t="s">
        <v>67</v>
      </c>
      <c r="C13" s="15">
        <f>'Sheet1 (3)'!K51</f>
        <v>21</v>
      </c>
      <c r="D13" s="15">
        <f>'Sheet1 (3)'!M51</f>
        <v>0</v>
      </c>
      <c r="E13" s="15">
        <f>'Sheet1 (3)'!F51</f>
        <v>3</v>
      </c>
      <c r="F13" s="15">
        <f>'Sheet1 (3)'!D51</f>
        <v>3</v>
      </c>
      <c r="G13" s="15">
        <f>'Sheet1 (3)'!H51</f>
        <v>0</v>
      </c>
      <c r="H13" s="15">
        <v>0</v>
      </c>
      <c r="I13" s="13">
        <f>Table2[[#This Row],[Casos 24h]]/$E$14</f>
        <v>3.4883720930232558E-2</v>
      </c>
      <c r="J13" s="42">
        <f t="shared" si="0"/>
        <v>1.5450264861683342E-3</v>
      </c>
    </row>
    <row r="14" spans="2:11" x14ac:dyDescent="0.2">
      <c r="B14" s="231" t="s">
        <v>11</v>
      </c>
      <c r="C14" s="229">
        <f>SUM(C3:C13)</f>
        <v>13592</v>
      </c>
      <c r="D14" s="229">
        <f>SUM(D3:D13)</f>
        <v>30</v>
      </c>
      <c r="E14" s="229">
        <f t="shared" ref="E14:G14" si="1">SUM(E3:E13)</f>
        <v>86</v>
      </c>
      <c r="F14" s="229">
        <f t="shared" si="1"/>
        <v>74</v>
      </c>
      <c r="G14" s="229">
        <f t="shared" si="1"/>
        <v>0</v>
      </c>
      <c r="H14" s="23">
        <f t="shared" ref="H14" si="2">SUM(H3:H13)</f>
        <v>22</v>
      </c>
      <c r="I14" s="13">
        <f>Table2[[#This Row],[Casos 24h]]/$E$14</f>
        <v>1</v>
      </c>
      <c r="J14" s="13">
        <f t="shared" si="0"/>
        <v>1</v>
      </c>
    </row>
    <row r="16" spans="2:11" hidden="1" x14ac:dyDescent="0.2">
      <c r="B16" t="s">
        <v>47</v>
      </c>
    </row>
    <row r="17" spans="2:12" ht="33.75" hidden="1" customHeight="1" x14ac:dyDescent="0.2">
      <c r="B17" s="17" t="s">
        <v>28</v>
      </c>
      <c r="C17" s="19" t="s">
        <v>65</v>
      </c>
      <c r="D17" s="20" t="s">
        <v>57</v>
      </c>
      <c r="F17" t="s">
        <v>61</v>
      </c>
      <c r="H17" s="36" t="s">
        <v>63</v>
      </c>
      <c r="I17" s="36" t="s">
        <v>62</v>
      </c>
      <c r="J17" s="36"/>
      <c r="K17" s="36" t="s">
        <v>64</v>
      </c>
      <c r="L17" s="36" t="s">
        <v>62</v>
      </c>
    </row>
    <row r="18" spans="2:12" hidden="1" x14ac:dyDescent="0.2">
      <c r="B18" s="14" t="s">
        <v>21</v>
      </c>
      <c r="C18" s="15" t="e">
        <f>SUM('Week 11'!#REF!)</f>
        <v>#REF!</v>
      </c>
      <c r="D18" s="15" t="e">
        <f>SUM('Week 11'!#REF!)</f>
        <v>#REF!</v>
      </c>
      <c r="F18" s="13" t="e">
        <f>Table26[[#This Row],[Casos Week 16]]/$C$29</f>
        <v>#REF!</v>
      </c>
      <c r="H18" s="10">
        <v>26</v>
      </c>
      <c r="I18" s="26" t="e">
        <f>C18/H18-1</f>
        <v>#REF!</v>
      </c>
      <c r="K18">
        <v>2</v>
      </c>
      <c r="L18" s="26" t="e">
        <f>Table26[[#This Row],[Obitos Week 15]]/K18-1</f>
        <v>#REF!</v>
      </c>
    </row>
    <row r="19" spans="2:12" hidden="1" x14ac:dyDescent="0.2">
      <c r="B19" s="14" t="s">
        <v>22</v>
      </c>
      <c r="C19" s="15" t="e">
        <f>SUM('Week 11'!#REF!)</f>
        <v>#REF!</v>
      </c>
      <c r="D19" s="15" t="e">
        <f>SUM('Week 11'!#REF!)</f>
        <v>#REF!</v>
      </c>
      <c r="F19" s="13" t="e">
        <f>Table26[[#This Row],[Casos Week 16]]/$C$29</f>
        <v>#REF!</v>
      </c>
      <c r="H19" s="10">
        <v>52</v>
      </c>
      <c r="I19" s="26" t="e">
        <f t="shared" ref="I19:I29" si="3">C19/H19-1</f>
        <v>#REF!</v>
      </c>
      <c r="K19">
        <v>0</v>
      </c>
      <c r="L19" s="26" t="e">
        <f>Table26[[#This Row],[Obitos Week 15]]/K19-1</f>
        <v>#REF!</v>
      </c>
    </row>
    <row r="20" spans="2:12" hidden="1" x14ac:dyDescent="0.2">
      <c r="B20" s="14" t="s">
        <v>23</v>
      </c>
      <c r="C20" s="15" t="e">
        <f>SUM('Week 11'!#REF!)</f>
        <v>#REF!</v>
      </c>
      <c r="D20" s="15" t="e">
        <f>SUM('Week 11'!#REF!)</f>
        <v>#REF!</v>
      </c>
      <c r="F20" s="13" t="e">
        <f>Table26[[#This Row],[Casos Week 16]]/$C$29</f>
        <v>#REF!</v>
      </c>
      <c r="H20" s="10">
        <v>557</v>
      </c>
      <c r="I20" s="26" t="e">
        <f t="shared" si="3"/>
        <v>#REF!</v>
      </c>
      <c r="K20">
        <v>14</v>
      </c>
      <c r="L20" s="26" t="e">
        <f>Table26[[#This Row],[Obitos Week 15]]/K20-1</f>
        <v>#REF!</v>
      </c>
    </row>
    <row r="21" spans="2:12" hidden="1" x14ac:dyDescent="0.2">
      <c r="B21" s="14" t="s">
        <v>29</v>
      </c>
      <c r="C21" s="15" t="e">
        <f>SUM('Week 11'!#REF!)</f>
        <v>#REF!</v>
      </c>
      <c r="D21" s="15" t="e">
        <f>SUM('Week 11'!#REF!)</f>
        <v>#REF!</v>
      </c>
      <c r="F21" s="13" t="e">
        <f>Table26[[#This Row],[Casos Week 16]]/$C$29</f>
        <v>#REF!</v>
      </c>
      <c r="H21" s="10">
        <v>108</v>
      </c>
      <c r="I21" s="26" t="e">
        <f t="shared" si="3"/>
        <v>#REF!</v>
      </c>
      <c r="K21">
        <v>0</v>
      </c>
      <c r="L21" s="26" t="e">
        <f>Table26[[#This Row],[Obitos Week 15]]/K21-1</f>
        <v>#REF!</v>
      </c>
    </row>
    <row r="22" spans="2:12" hidden="1" x14ac:dyDescent="0.2">
      <c r="B22" s="14" t="s">
        <v>24</v>
      </c>
      <c r="C22" s="15" t="e">
        <f>SUM('Week 11'!#REF!)</f>
        <v>#REF!</v>
      </c>
      <c r="D22" s="15" t="e">
        <f>SUM('Week 11'!#REF!)</f>
        <v>#REF!</v>
      </c>
      <c r="F22" s="13" t="e">
        <f>Table26[[#This Row],[Casos Week 16]]/$C$29</f>
        <v>#REF!</v>
      </c>
      <c r="H22" s="10">
        <v>0</v>
      </c>
      <c r="I22" s="26">
        <v>0</v>
      </c>
      <c r="K22">
        <v>0</v>
      </c>
      <c r="L22" s="26" t="e">
        <f>Table26[[#This Row],[Obitos Week 15]]/K22-1</f>
        <v>#REF!</v>
      </c>
    </row>
    <row r="23" spans="2:12" hidden="1" x14ac:dyDescent="0.2">
      <c r="B23" s="14" t="s">
        <v>34</v>
      </c>
      <c r="C23" s="15" t="e">
        <f>SUM('Week 11'!#REF!)</f>
        <v>#REF!</v>
      </c>
      <c r="D23" s="15" t="e">
        <f>SUM('Week 11'!#REF!)</f>
        <v>#REF!</v>
      </c>
      <c r="F23" s="13" t="e">
        <f>Table26[[#This Row],[Casos Week 16]]/$C$29</f>
        <v>#REF!</v>
      </c>
      <c r="H23" s="10">
        <v>62</v>
      </c>
      <c r="I23" s="26" t="e">
        <f t="shared" si="3"/>
        <v>#REF!</v>
      </c>
      <c r="K23">
        <v>2</v>
      </c>
      <c r="L23" s="26" t="e">
        <f>Table26[[#This Row],[Obitos Week 15]]/K23-1</f>
        <v>#REF!</v>
      </c>
    </row>
    <row r="24" spans="2:12" hidden="1" x14ac:dyDescent="0.2">
      <c r="B24" s="14" t="s">
        <v>33</v>
      </c>
      <c r="C24" s="15" t="e">
        <f>SUM('Week 11'!#REF!)</f>
        <v>#REF!</v>
      </c>
      <c r="D24" s="15" t="e">
        <f>SUM('Week 11'!#REF!)</f>
        <v>#REF!</v>
      </c>
      <c r="F24" s="13" t="e">
        <f>Table26[[#This Row],[Casos Week 16]]/$C$29</f>
        <v>#REF!</v>
      </c>
      <c r="H24" s="10">
        <v>1757</v>
      </c>
      <c r="I24" s="26" t="e">
        <f t="shared" si="3"/>
        <v>#REF!</v>
      </c>
      <c r="K24">
        <v>0</v>
      </c>
      <c r="L24" s="26" t="e">
        <f>Table26[[#This Row],[Obitos Week 15]]/K24-1</f>
        <v>#REF!</v>
      </c>
    </row>
    <row r="25" spans="2:12" hidden="1" x14ac:dyDescent="0.2">
      <c r="B25" s="14" t="s">
        <v>39</v>
      </c>
      <c r="C25" s="15" t="e">
        <f>SUM('Week 11'!#REF!)</f>
        <v>#REF!</v>
      </c>
      <c r="D25" s="15" t="e">
        <f>SUM('Week 11'!#REF!)</f>
        <v>#REF!</v>
      </c>
      <c r="F25" s="13" t="e">
        <f>Table26[[#This Row],[Casos Week 16]]/$C$29</f>
        <v>#REF!</v>
      </c>
      <c r="H25" s="10">
        <v>97</v>
      </c>
      <c r="I25" s="26" t="e">
        <f t="shared" si="3"/>
        <v>#REF!</v>
      </c>
      <c r="K25">
        <v>0</v>
      </c>
      <c r="L25" s="26" t="e">
        <f>Table26[[#This Row],[Obitos Week 15]]/K25-1</f>
        <v>#REF!</v>
      </c>
    </row>
    <row r="26" spans="2:12" hidden="1" x14ac:dyDescent="0.2">
      <c r="B26" s="14" t="s">
        <v>53</v>
      </c>
      <c r="C26" s="15" t="e">
        <f>SUM('Week 11'!#REF!)</f>
        <v>#REF!</v>
      </c>
      <c r="D26" s="16" t="e">
        <f>'Week 11'!#REF!</f>
        <v>#REF!</v>
      </c>
      <c r="F26" s="13" t="e">
        <f>Table26[[#This Row],[Casos Week 16]]/$C$29</f>
        <v>#REF!</v>
      </c>
      <c r="H26" s="10">
        <v>249</v>
      </c>
      <c r="I26" s="26" t="e">
        <f t="shared" si="3"/>
        <v>#REF!</v>
      </c>
      <c r="K26">
        <v>1</v>
      </c>
      <c r="L26" s="26" t="e">
        <f>Table26[[#This Row],[Obitos Week 15]]/K26-1</f>
        <v>#REF!</v>
      </c>
    </row>
    <row r="27" spans="2:12" hidden="1" x14ac:dyDescent="0.2">
      <c r="B27" s="14" t="s">
        <v>56</v>
      </c>
      <c r="C27" s="15" t="e">
        <f>'Week 11'!#REF!</f>
        <v>#REF!</v>
      </c>
      <c r="D27" s="15" t="e">
        <f>'Week 11'!#REF!</f>
        <v>#REF!</v>
      </c>
      <c r="F27" s="13" t="e">
        <f>Table26[[#This Row],[Casos Week 16]]/$C$29</f>
        <v>#REF!</v>
      </c>
      <c r="H27" s="10">
        <v>0</v>
      </c>
      <c r="I27" s="26" t="e">
        <f t="shared" si="3"/>
        <v>#REF!</v>
      </c>
      <c r="L27" s="26" t="e">
        <f>Table26[[#This Row],[Obitos Week 15]]/K27-1</f>
        <v>#REF!</v>
      </c>
    </row>
    <row r="28" spans="2:12" hidden="1" x14ac:dyDescent="0.2">
      <c r="B28" s="14" t="s">
        <v>67</v>
      </c>
      <c r="C28" s="15"/>
      <c r="D28" s="16"/>
      <c r="F28" s="13"/>
      <c r="H28" s="10"/>
      <c r="I28" s="26"/>
      <c r="L28" s="26"/>
    </row>
    <row r="29" spans="2:12" hidden="1" x14ac:dyDescent="0.2">
      <c r="B29" s="22" t="s">
        <v>11</v>
      </c>
      <c r="C29" s="23" t="e">
        <f>SUM(C18:C28)</f>
        <v>#REF!</v>
      </c>
      <c r="D29" s="23" t="e">
        <f>SUM(D18:D27)</f>
        <v>#REF!</v>
      </c>
      <c r="F29" s="13" t="e">
        <f>Table26[[#This Row],[Casos Week 16]]/$C$29</f>
        <v>#REF!</v>
      </c>
      <c r="H29">
        <f>SUM(H18:H27)</f>
        <v>2908</v>
      </c>
      <c r="I29" s="26" t="e">
        <f t="shared" si="3"/>
        <v>#REF!</v>
      </c>
      <c r="K29">
        <f>SUM(K18:K27)</f>
        <v>19</v>
      </c>
      <c r="L29" s="26" t="e">
        <f>Table26[[#This Row],[Obitos Week 15]]/K29-1</f>
        <v>#REF!</v>
      </c>
    </row>
    <row r="32" spans="2:12" ht="32" x14ac:dyDescent="0.2">
      <c r="B32" s="32" t="s">
        <v>28</v>
      </c>
      <c r="C32" s="33" t="s">
        <v>59</v>
      </c>
      <c r="D32" s="33" t="s">
        <v>60</v>
      </c>
      <c r="E32" s="33" t="s">
        <v>58</v>
      </c>
    </row>
    <row r="33" spans="2:5" x14ac:dyDescent="0.2">
      <c r="B33" s="27" t="s">
        <v>21</v>
      </c>
      <c r="C33" s="28">
        <f t="shared" ref="C33:D43" si="4">C3</f>
        <v>416</v>
      </c>
      <c r="D33" s="28">
        <f t="shared" si="4"/>
        <v>1</v>
      </c>
      <c r="E33" s="34">
        <f t="shared" ref="E33:E44" si="5">IFERROR(D33/C33,"0%")</f>
        <v>2.403846153846154E-3</v>
      </c>
    </row>
    <row r="34" spans="2:5" x14ac:dyDescent="0.2">
      <c r="B34" s="29" t="s">
        <v>22</v>
      </c>
      <c r="C34" s="28">
        <f t="shared" si="4"/>
        <v>2561</v>
      </c>
      <c r="D34" s="28">
        <f t="shared" si="4"/>
        <v>9</v>
      </c>
      <c r="E34" s="34">
        <f t="shared" si="5"/>
        <v>3.5142522452167122E-3</v>
      </c>
    </row>
    <row r="35" spans="2:5" x14ac:dyDescent="0.2">
      <c r="B35" s="27" t="s">
        <v>23</v>
      </c>
      <c r="C35" s="28">
        <f t="shared" si="4"/>
        <v>1483</v>
      </c>
      <c r="D35" s="28">
        <f t="shared" si="4"/>
        <v>3</v>
      </c>
      <c r="E35" s="34">
        <f t="shared" si="5"/>
        <v>2.0229265003371545E-3</v>
      </c>
    </row>
    <row r="36" spans="2:5" x14ac:dyDescent="0.2">
      <c r="B36" s="29" t="s">
        <v>29</v>
      </c>
      <c r="C36" s="28">
        <f t="shared" si="4"/>
        <v>242</v>
      </c>
      <c r="D36" s="28">
        <f t="shared" si="4"/>
        <v>3</v>
      </c>
      <c r="E36" s="34">
        <f t="shared" si="5"/>
        <v>1.2396694214876033E-2</v>
      </c>
    </row>
    <row r="37" spans="2:5" x14ac:dyDescent="0.2">
      <c r="B37" s="27" t="s">
        <v>24</v>
      </c>
      <c r="C37" s="28">
        <f t="shared" si="4"/>
        <v>0</v>
      </c>
      <c r="D37" s="28">
        <f t="shared" si="4"/>
        <v>0</v>
      </c>
      <c r="E37" s="34" t="str">
        <f t="shared" si="5"/>
        <v>0%</v>
      </c>
    </row>
    <row r="38" spans="2:5" x14ac:dyDescent="0.2">
      <c r="B38" s="29" t="s">
        <v>34</v>
      </c>
      <c r="C38" s="28">
        <f t="shared" si="4"/>
        <v>0</v>
      </c>
      <c r="D38" s="28">
        <f t="shared" si="4"/>
        <v>0</v>
      </c>
      <c r="E38" s="34" t="str">
        <f t="shared" si="5"/>
        <v>0%</v>
      </c>
    </row>
    <row r="39" spans="2:5" x14ac:dyDescent="0.2">
      <c r="B39" s="27" t="s">
        <v>33</v>
      </c>
      <c r="C39" s="28">
        <f t="shared" si="4"/>
        <v>2182</v>
      </c>
      <c r="D39" s="28">
        <f t="shared" si="4"/>
        <v>1</v>
      </c>
      <c r="E39" s="34">
        <f t="shared" si="5"/>
        <v>4.5829514207149406E-4</v>
      </c>
    </row>
    <row r="40" spans="2:5" x14ac:dyDescent="0.2">
      <c r="B40" s="29" t="s">
        <v>39</v>
      </c>
      <c r="C40" s="28">
        <f t="shared" si="4"/>
        <v>2325</v>
      </c>
      <c r="D40" s="28">
        <f t="shared" si="4"/>
        <v>1</v>
      </c>
      <c r="E40" s="34">
        <f t="shared" si="5"/>
        <v>4.3010752688172043E-4</v>
      </c>
    </row>
    <row r="41" spans="2:5" x14ac:dyDescent="0.2">
      <c r="B41" s="27" t="s">
        <v>53</v>
      </c>
      <c r="C41" s="28">
        <f t="shared" si="4"/>
        <v>4362</v>
      </c>
      <c r="D41" s="28">
        <f t="shared" si="4"/>
        <v>12</v>
      </c>
      <c r="E41" s="34">
        <f t="shared" si="5"/>
        <v>2.751031636863824E-3</v>
      </c>
    </row>
    <row r="42" spans="2:5" x14ac:dyDescent="0.2">
      <c r="B42" s="29" t="s">
        <v>56</v>
      </c>
      <c r="C42" s="28">
        <f t="shared" si="4"/>
        <v>0</v>
      </c>
      <c r="D42" s="28">
        <f t="shared" si="4"/>
        <v>0</v>
      </c>
      <c r="E42" s="34" t="str">
        <f t="shared" si="5"/>
        <v>0%</v>
      </c>
    </row>
    <row r="43" spans="2:5" x14ac:dyDescent="0.2">
      <c r="B43" s="29" t="s">
        <v>67</v>
      </c>
      <c r="C43" s="28">
        <f t="shared" si="4"/>
        <v>21</v>
      </c>
      <c r="D43" s="28">
        <f t="shared" si="4"/>
        <v>0</v>
      </c>
      <c r="E43" s="34">
        <f t="shared" si="5"/>
        <v>0</v>
      </c>
    </row>
    <row r="44" spans="2:5" x14ac:dyDescent="0.2">
      <c r="B44" s="30" t="s">
        <v>11</v>
      </c>
      <c r="C44" s="31">
        <f>SUM(C33:C43)</f>
        <v>13592</v>
      </c>
      <c r="D44" s="31">
        <f>SUM(D33:D42)</f>
        <v>30</v>
      </c>
      <c r="E44" s="35">
        <f t="shared" si="5"/>
        <v>2.2071806945261918E-3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5:G5 D4:G4 D3:G3 D10:F11 D6:G6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0C7A-4E2C-4A90-A5CE-0FEBA4F5164F}">
  <dimension ref="A1:AF62"/>
  <sheetViews>
    <sheetView zoomScale="87" zoomScaleNormal="87" workbookViewId="0">
      <pane xSplit="3" ySplit="3" topLeftCell="D4" activePane="bottomRight" state="frozen"/>
      <selection pane="topRight" activeCell="D1" sqref="D1"/>
      <selection pane="bottomLeft" activeCell="A6" sqref="A6"/>
      <selection pane="bottomRight" activeCell="D33" sqref="D33"/>
    </sheetView>
  </sheetViews>
  <sheetFormatPr baseColWidth="10" defaultColWidth="8.83203125" defaultRowHeight="15" outlineLevelCol="2" x14ac:dyDescent="0.2"/>
  <cols>
    <col min="1" max="1" width="2" style="43" customWidth="1"/>
    <col min="2" max="2" width="16.5" customWidth="1"/>
    <col min="3" max="3" width="20.6640625" bestFit="1" customWidth="1"/>
    <col min="4" max="4" width="17" bestFit="1" customWidth="1"/>
    <col min="5" max="5" width="14.33203125" bestFit="1" customWidth="1"/>
    <col min="6" max="6" width="8.6640625" customWidth="1"/>
    <col min="7" max="7" width="6.33203125" customWidth="1"/>
    <col min="8" max="8" width="8" customWidth="1"/>
    <col min="9" max="9" width="17.5" customWidth="1"/>
    <col min="10" max="10" width="14.5" customWidth="1"/>
    <col min="11" max="11" width="8.33203125" customWidth="1"/>
    <col min="12" max="12" width="8" customWidth="1"/>
    <col min="13" max="13" width="8.5" customWidth="1"/>
    <col min="14" max="14" width="15.5" customWidth="1"/>
    <col min="15" max="15" width="13.5" customWidth="1"/>
    <col min="16" max="17" width="15.5" customWidth="1"/>
    <col min="18" max="18" width="13.5" customWidth="1"/>
    <col min="19" max="19" width="14.5" customWidth="1"/>
    <col min="20" max="20" width="5.83203125" customWidth="1" outlineLevel="2"/>
    <col min="21" max="21" width="9.1640625" style="10" customWidth="1" outlineLevel="2"/>
    <col min="22" max="22" width="8" style="10" customWidth="1" outlineLevel="2"/>
    <col min="23" max="23" width="16.33203125" style="10" customWidth="1" outlineLevel="2"/>
    <col min="24" max="25" width="11.33203125" style="10" customWidth="1" outlineLevel="2"/>
    <col min="27" max="30" width="9.1640625" style="24" hidden="1" customWidth="1"/>
    <col min="31" max="31" width="8.83203125" style="24" customWidth="1"/>
  </cols>
  <sheetData>
    <row r="1" spans="2:30" x14ac:dyDescent="0.2">
      <c r="AA1" s="24" t="s">
        <v>68</v>
      </c>
    </row>
    <row r="2" spans="2:30" ht="29.5" customHeight="1" x14ac:dyDescent="0.2">
      <c r="B2" s="358" t="s">
        <v>41</v>
      </c>
      <c r="C2" s="360" t="s">
        <v>30</v>
      </c>
      <c r="D2" s="360" t="s">
        <v>1</v>
      </c>
      <c r="E2" s="360"/>
      <c r="F2" s="360"/>
      <c r="G2" s="360"/>
      <c r="H2" s="360"/>
      <c r="I2" s="360" t="s">
        <v>2</v>
      </c>
      <c r="J2" s="360"/>
      <c r="K2" s="360"/>
      <c r="L2" s="360"/>
      <c r="M2" s="360"/>
      <c r="N2" s="360" t="s">
        <v>3</v>
      </c>
      <c r="O2" s="361" t="s">
        <v>78</v>
      </c>
      <c r="P2" s="361" t="s">
        <v>79</v>
      </c>
      <c r="Q2" s="360" t="s">
        <v>4</v>
      </c>
      <c r="R2" s="360" t="s">
        <v>31</v>
      </c>
      <c r="S2" s="369" t="s">
        <v>32</v>
      </c>
      <c r="W2" s="368"/>
      <c r="X2" s="368"/>
      <c r="Y2" s="39"/>
    </row>
    <row r="3" spans="2:30" ht="19.5" customHeight="1" thickBot="1" x14ac:dyDescent="0.25">
      <c r="B3" s="359"/>
      <c r="C3" s="361"/>
      <c r="D3" s="116" t="s">
        <v>5</v>
      </c>
      <c r="E3" s="116" t="s">
        <v>52</v>
      </c>
      <c r="F3" s="116" t="s">
        <v>40</v>
      </c>
      <c r="G3" s="116" t="s">
        <v>6</v>
      </c>
      <c r="H3" s="116" t="s">
        <v>7</v>
      </c>
      <c r="I3" s="116" t="s">
        <v>5</v>
      </c>
      <c r="J3" s="116" t="s">
        <v>52</v>
      </c>
      <c r="K3" s="116" t="s">
        <v>40</v>
      </c>
      <c r="L3" s="116" t="s">
        <v>6</v>
      </c>
      <c r="M3" s="116" t="s">
        <v>7</v>
      </c>
      <c r="N3" s="360"/>
      <c r="O3" s="396"/>
      <c r="P3" s="396"/>
      <c r="Q3" s="360"/>
      <c r="R3" s="360"/>
      <c r="S3" s="369"/>
      <c r="W3" s="368"/>
      <c r="X3" s="368"/>
      <c r="Y3" s="39"/>
      <c r="AA3" s="24" t="s">
        <v>48</v>
      </c>
      <c r="AB3" s="24" t="s">
        <v>49</v>
      </c>
      <c r="AC3" s="24" t="s">
        <v>50</v>
      </c>
      <c r="AD3" s="24" t="s">
        <v>51</v>
      </c>
    </row>
    <row r="4" spans="2:30" ht="19.5" customHeight="1" thickBot="1" x14ac:dyDescent="0.25">
      <c r="B4" s="393" t="s">
        <v>21</v>
      </c>
      <c r="C4" s="167" t="s">
        <v>87</v>
      </c>
      <c r="D4" s="115">
        <f>'Sheet1 (3)'!D4</f>
        <v>0</v>
      </c>
      <c r="E4" s="115">
        <f>'Sheet1 (3)'!E4</f>
        <v>0</v>
      </c>
      <c r="F4" s="59">
        <f>'Sheet1 (3)'!F4</f>
        <v>0</v>
      </c>
      <c r="G4" s="59">
        <f>'Sheet1 (3)'!G4</f>
        <v>0</v>
      </c>
      <c r="H4" s="59">
        <f>'Sheet1 (3)'!H4</f>
        <v>0</v>
      </c>
      <c r="I4" s="59">
        <f>'Sheet1 (3)'!I4</f>
        <v>191</v>
      </c>
      <c r="J4" s="59">
        <f>'Sheet1 (3)'!J4</f>
        <v>0</v>
      </c>
      <c r="K4" s="59">
        <f>'Sheet1 (3)'!K4</f>
        <v>191</v>
      </c>
      <c r="L4" s="59">
        <f>'Sheet1 (3)'!L4</f>
        <v>191</v>
      </c>
      <c r="M4" s="59">
        <f>'Sheet1 (3)'!M4</f>
        <v>0</v>
      </c>
      <c r="N4" s="59">
        <f>'Sheet1 (3)'!N4</f>
        <v>0</v>
      </c>
      <c r="O4" s="173">
        <v>20</v>
      </c>
      <c r="P4" s="175">
        <f t="shared" ref="P4:P8" si="0">N4/O4</f>
        <v>0</v>
      </c>
      <c r="Q4" s="177">
        <f t="shared" ref="Q4:Q8" si="1">M4/K4</f>
        <v>0</v>
      </c>
      <c r="R4" s="82">
        <f>VLOOKUP(C4,'Sheet1 (3)'!C:P,14,0)</f>
        <v>336264.32329028018</v>
      </c>
      <c r="S4" s="60">
        <f t="shared" ref="S4:S10" si="2">(K4/R4)*100000</f>
        <v>56.80055443619549</v>
      </c>
      <c r="W4" s="39"/>
      <c r="X4" s="39"/>
      <c r="Y4" s="39"/>
    </row>
    <row r="5" spans="2:30" ht="19.5" customHeight="1" thickBot="1" x14ac:dyDescent="0.25">
      <c r="B5" s="394"/>
      <c r="C5" s="84" t="s">
        <v>90</v>
      </c>
      <c r="D5" s="115">
        <f>'Sheet1 (3)'!D5</f>
        <v>0</v>
      </c>
      <c r="E5" s="115">
        <f>'Sheet1 (3)'!E5</f>
        <v>0</v>
      </c>
      <c r="F5" s="292">
        <f>'Sheet1 (3)'!F5</f>
        <v>0</v>
      </c>
      <c r="G5" s="292">
        <f>'Sheet1 (3)'!G5</f>
        <v>0</v>
      </c>
      <c r="H5" s="292">
        <f>'Sheet1 (3)'!H5</f>
        <v>0</v>
      </c>
      <c r="I5" s="292">
        <f>'Sheet1 (3)'!I5</f>
        <v>44</v>
      </c>
      <c r="J5" s="292">
        <f>'Sheet1 (3)'!J5</f>
        <v>0</v>
      </c>
      <c r="K5" s="292">
        <f>'Sheet1 (3)'!K5</f>
        <v>44</v>
      </c>
      <c r="L5" s="292">
        <f>'Sheet1 (3)'!L5</f>
        <v>43</v>
      </c>
      <c r="M5" s="59">
        <f>'Sheet1 (3)'!M5</f>
        <v>1</v>
      </c>
      <c r="N5" s="59">
        <f>'Sheet1 (3)'!N5</f>
        <v>0</v>
      </c>
      <c r="O5" s="293">
        <v>16</v>
      </c>
      <c r="P5" s="294">
        <f t="shared" ref="P5" si="3">N5/O5</f>
        <v>0</v>
      </c>
      <c r="Q5" s="295">
        <f t="shared" ref="Q5" si="4">M5/K5</f>
        <v>2.2727272727272728E-2</v>
      </c>
      <c r="R5" s="296">
        <f>VLOOKUP(C5,'Sheet1 (3)'!C:P,14,0)</f>
        <v>52060.454851553091</v>
      </c>
      <c r="S5" s="297">
        <f t="shared" si="2"/>
        <v>84.517125571536141</v>
      </c>
      <c r="W5" s="39"/>
      <c r="X5" s="39"/>
      <c r="Y5" s="39"/>
    </row>
    <row r="6" spans="2:30" ht="19.5" customHeight="1" thickBot="1" x14ac:dyDescent="0.25">
      <c r="B6" s="394"/>
      <c r="C6" s="157" t="s">
        <v>113</v>
      </c>
      <c r="D6" s="115">
        <f>'Sheet1 (3)'!D6</f>
        <v>1</v>
      </c>
      <c r="E6" s="115">
        <f>'Sheet1 (3)'!E6</f>
        <v>0</v>
      </c>
      <c r="F6" s="150">
        <f>'Sheet1 (3)'!F6</f>
        <v>1</v>
      </c>
      <c r="G6" s="150">
        <f>'Sheet1 (3)'!G6</f>
        <v>1</v>
      </c>
      <c r="H6" s="150">
        <f>'Sheet1 (3)'!H6</f>
        <v>0</v>
      </c>
      <c r="I6" s="150">
        <f>'Sheet1 (3)'!I6</f>
        <v>74</v>
      </c>
      <c r="J6" s="150">
        <f>'Sheet1 (3)'!J6</f>
        <v>0</v>
      </c>
      <c r="K6" s="150">
        <f>'Sheet1 (3)'!K6</f>
        <v>74</v>
      </c>
      <c r="L6" s="150">
        <f>'Sheet1 (3)'!L6</f>
        <v>70</v>
      </c>
      <c r="M6" s="59">
        <f>'Sheet1 (3)'!M6</f>
        <v>0</v>
      </c>
      <c r="N6" s="59">
        <f>'Sheet1 (3)'!N6</f>
        <v>4</v>
      </c>
      <c r="O6" s="181">
        <v>6</v>
      </c>
      <c r="P6" s="182">
        <f t="shared" ref="P6" si="5">N6/O6</f>
        <v>0.66666666666666663</v>
      </c>
      <c r="Q6" s="183">
        <f t="shared" ref="Q6" si="6">M6/K6</f>
        <v>0</v>
      </c>
      <c r="R6" s="184">
        <f>VLOOKUP(C6,'Sheet1 (3)'!C:P,14,0)</f>
        <v>361570.56231525762</v>
      </c>
      <c r="S6" s="180">
        <f t="shared" ref="S6" si="7">(K6/R6)*100000</f>
        <v>20.466267919089756</v>
      </c>
      <c r="W6" s="39"/>
      <c r="X6" s="39"/>
      <c r="Y6" s="39"/>
    </row>
    <row r="7" spans="2:30" ht="19.5" customHeight="1" thickBot="1" x14ac:dyDescent="0.25">
      <c r="B7" s="394"/>
      <c r="C7" s="170" t="s">
        <v>88</v>
      </c>
      <c r="D7" s="115">
        <f>'Sheet1 (3)'!D8</f>
        <v>0</v>
      </c>
      <c r="E7" s="115">
        <f>'Sheet1 (3)'!E8</f>
        <v>0</v>
      </c>
      <c r="F7" s="74">
        <f>'Sheet1 (3)'!F8</f>
        <v>0</v>
      </c>
      <c r="G7" s="74">
        <f>'Sheet1 (3)'!G8</f>
        <v>1</v>
      </c>
      <c r="H7" s="74">
        <f>'Sheet1 (3)'!H8</f>
        <v>0</v>
      </c>
      <c r="I7" s="74">
        <f>'Sheet1 (3)'!I8</f>
        <v>104</v>
      </c>
      <c r="J7" s="74">
        <f>'Sheet1 (3)'!J8</f>
        <v>1</v>
      </c>
      <c r="K7" s="74">
        <f>'Sheet1 (3)'!K8</f>
        <v>105</v>
      </c>
      <c r="L7" s="74">
        <f>'Sheet1 (3)'!L8</f>
        <v>105</v>
      </c>
      <c r="M7" s="59">
        <f>'Sheet1 (3)'!M8</f>
        <v>0</v>
      </c>
      <c r="N7" s="59">
        <f>'Sheet1 (3)'!N8</f>
        <v>0</v>
      </c>
      <c r="O7" s="174">
        <v>4</v>
      </c>
      <c r="P7" s="176">
        <f t="shared" si="0"/>
        <v>0</v>
      </c>
      <c r="Q7" s="178">
        <f t="shared" si="1"/>
        <v>0</v>
      </c>
      <c r="R7" s="172">
        <f>VLOOKUP(C7,'Sheet1 (3)'!C:P,14,0)</f>
        <v>94353.671419741513</v>
      </c>
      <c r="S7" s="97">
        <f t="shared" si="2"/>
        <v>111.28342800027066</v>
      </c>
      <c r="W7" s="39"/>
      <c r="X7" s="39"/>
      <c r="Y7" s="39"/>
    </row>
    <row r="8" spans="2:30" ht="19.5" customHeight="1" thickBot="1" x14ac:dyDescent="0.25">
      <c r="B8" s="395"/>
      <c r="C8" s="152" t="s">
        <v>89</v>
      </c>
      <c r="D8" s="151">
        <f t="shared" ref="D8:E8" si="8">SUM(D4:D7)</f>
        <v>1</v>
      </c>
      <c r="E8" s="151">
        <f t="shared" si="8"/>
        <v>0</v>
      </c>
      <c r="F8" s="151">
        <f>SUM(F4:F7)</f>
        <v>1</v>
      </c>
      <c r="G8" s="151">
        <f t="shared" ref="G8:O8" si="9">SUM(G4:G7)</f>
        <v>2</v>
      </c>
      <c r="H8" s="151">
        <f t="shared" si="9"/>
        <v>0</v>
      </c>
      <c r="I8" s="151">
        <f t="shared" si="9"/>
        <v>413</v>
      </c>
      <c r="J8" s="151">
        <f t="shared" si="9"/>
        <v>1</v>
      </c>
      <c r="K8" s="151">
        <f t="shared" si="9"/>
        <v>414</v>
      </c>
      <c r="L8" s="151">
        <f t="shared" si="9"/>
        <v>409</v>
      </c>
      <c r="M8" s="151">
        <f t="shared" si="9"/>
        <v>1</v>
      </c>
      <c r="N8" s="151">
        <f t="shared" si="9"/>
        <v>4</v>
      </c>
      <c r="O8" s="151">
        <f t="shared" si="9"/>
        <v>46</v>
      </c>
      <c r="P8" s="153">
        <f t="shared" si="0"/>
        <v>8.6956521739130432E-2</v>
      </c>
      <c r="Q8" s="154">
        <f t="shared" si="1"/>
        <v>2.4154589371980675E-3</v>
      </c>
      <c r="R8" s="155">
        <v>2202817</v>
      </c>
      <c r="S8" s="156">
        <f t="shared" si="2"/>
        <v>18.794116805889914</v>
      </c>
      <c r="W8" s="39"/>
      <c r="X8" s="39"/>
      <c r="Y8" s="39"/>
    </row>
    <row r="9" spans="2:30" ht="19" customHeight="1" x14ac:dyDescent="0.2">
      <c r="B9" s="390" t="s">
        <v>22</v>
      </c>
      <c r="C9" s="163" t="s">
        <v>104</v>
      </c>
      <c r="D9" s="114">
        <f>'Sheet1 (3)'!D9</f>
        <v>0</v>
      </c>
      <c r="E9" s="114">
        <f>'Sheet1 (3)'!E9</f>
        <v>0</v>
      </c>
      <c r="F9" s="114">
        <f>'Sheet1 (3)'!F9</f>
        <v>0</v>
      </c>
      <c r="G9" s="114">
        <f>'Sheet1 (3)'!G9</f>
        <v>0</v>
      </c>
      <c r="H9" s="114">
        <f>'Sheet1 (3)'!H9</f>
        <v>0</v>
      </c>
      <c r="I9" s="114">
        <f>'Sheet1 (3)'!I9</f>
        <v>77</v>
      </c>
      <c r="J9" s="114">
        <f>'Sheet1 (3)'!J9</f>
        <v>296</v>
      </c>
      <c r="K9" s="114">
        <f>'Sheet1 (3)'!K9</f>
        <v>373</v>
      </c>
      <c r="L9" s="114">
        <f>'Sheet1 (3)'!L9</f>
        <v>373</v>
      </c>
      <c r="M9" s="114">
        <f>'Sheet1 (3)'!M9</f>
        <v>0</v>
      </c>
      <c r="N9" s="114">
        <f>'Sheet1 (3)'!N9</f>
        <v>0</v>
      </c>
      <c r="O9" s="132">
        <v>6</v>
      </c>
      <c r="P9" s="179">
        <f t="shared" ref="P9:P51" si="10">N9/O9</f>
        <v>0</v>
      </c>
      <c r="Q9" s="166">
        <f t="shared" ref="Q9:Q10" si="11">M9/K9</f>
        <v>0</v>
      </c>
      <c r="R9" s="46">
        <f>VLOOKUP(C9,'Sheet1 (3)'!C:P,14,0)</f>
        <v>342584.14810972248</v>
      </c>
      <c r="S9" s="45">
        <f t="shared" si="2"/>
        <v>108.87835939231373</v>
      </c>
      <c r="T9" s="10"/>
    </row>
    <row r="10" spans="2:30" ht="19" customHeight="1" x14ac:dyDescent="0.2">
      <c r="B10" s="391"/>
      <c r="C10" s="157" t="s">
        <v>112</v>
      </c>
      <c r="D10" s="114">
        <f>'Sheet1 (3)'!D10</f>
        <v>0</v>
      </c>
      <c r="E10" s="114">
        <f>'Sheet1 (3)'!E10</f>
        <v>0</v>
      </c>
      <c r="F10" s="81">
        <f>'Sheet1 (3)'!F10</f>
        <v>0</v>
      </c>
      <c r="G10" s="81">
        <f>'Sheet1 (3)'!G10</f>
        <v>0</v>
      </c>
      <c r="H10" s="81">
        <f>'Sheet1 (3)'!H10</f>
        <v>0</v>
      </c>
      <c r="I10" s="81">
        <f>'Sheet1 (3)'!I10</f>
        <v>195</v>
      </c>
      <c r="J10" s="81">
        <f>'Sheet1 (3)'!J10</f>
        <v>19</v>
      </c>
      <c r="K10" s="81">
        <f>'Sheet1 (3)'!K10</f>
        <v>214</v>
      </c>
      <c r="L10" s="81">
        <f>'Sheet1 (3)'!L10</f>
        <v>211</v>
      </c>
      <c r="M10" s="114">
        <f>'Sheet1 (3)'!M10</f>
        <v>3</v>
      </c>
      <c r="N10" s="114">
        <f>'Sheet1 (3)'!N10</f>
        <v>0</v>
      </c>
      <c r="O10" s="118">
        <v>6</v>
      </c>
      <c r="P10" s="119">
        <f t="shared" si="10"/>
        <v>0</v>
      </c>
      <c r="Q10" s="41">
        <f t="shared" si="11"/>
        <v>1.4018691588785047E-2</v>
      </c>
      <c r="R10" s="46">
        <f>VLOOKUP(C10,'Sheet1 (3)'!C:P,14,0)</f>
        <v>188074.15671123541</v>
      </c>
      <c r="S10" s="45">
        <f t="shared" si="2"/>
        <v>113.78490471105529</v>
      </c>
      <c r="T10" s="10"/>
      <c r="AA10" s="24">
        <v>48</v>
      </c>
      <c r="AB10" s="24">
        <f t="shared" ref="AB10:AB35" si="12">K10</f>
        <v>214</v>
      </c>
      <c r="AC10" s="24">
        <f t="shared" ref="AC10" si="13">AB10-AA10</f>
        <v>166</v>
      </c>
      <c r="AD10" s="24" t="str">
        <f t="shared" ref="AD10" si="14">IF(AC10&lt;&gt;F10,"Not OK","Ok")</f>
        <v>Not OK</v>
      </c>
    </row>
    <row r="11" spans="2:30" ht="19" customHeight="1" x14ac:dyDescent="0.2">
      <c r="B11" s="391"/>
      <c r="C11" s="194" t="s">
        <v>109</v>
      </c>
      <c r="D11" s="114">
        <f>'Sheet1 (3)'!D11</f>
        <v>0</v>
      </c>
      <c r="E11" s="114">
        <f>'Sheet1 (3)'!E11</f>
        <v>0</v>
      </c>
      <c r="F11" s="81">
        <f>'Sheet1 (3)'!F11</f>
        <v>0</v>
      </c>
      <c r="G11" s="81">
        <f>'Sheet1 (3)'!G11</f>
        <v>0</v>
      </c>
      <c r="H11" s="81">
        <f>'Sheet1 (3)'!H11</f>
        <v>0</v>
      </c>
      <c r="I11" s="81">
        <f>'Sheet1 (3)'!I11</f>
        <v>283</v>
      </c>
      <c r="J11" s="81">
        <f>'Sheet1 (3)'!J11</f>
        <v>478</v>
      </c>
      <c r="K11" s="81">
        <f>'Sheet1 (3)'!K11</f>
        <v>761</v>
      </c>
      <c r="L11" s="81">
        <f>'Sheet1 (3)'!L11</f>
        <v>758</v>
      </c>
      <c r="M11" s="114">
        <f>'Sheet1 (3)'!M11</f>
        <v>3</v>
      </c>
      <c r="N11" s="114">
        <f>'Sheet1 (3)'!N11</f>
        <v>0</v>
      </c>
      <c r="O11" s="118">
        <v>13</v>
      </c>
      <c r="P11" s="119">
        <f t="shared" si="10"/>
        <v>0</v>
      </c>
      <c r="Q11" s="41">
        <f>M11/K11</f>
        <v>3.9421813403416554E-3</v>
      </c>
      <c r="R11" s="46">
        <f>VLOOKUP(C11,'Sheet1 (3)'!C:P,14,0)</f>
        <v>98420.049258469153</v>
      </c>
      <c r="S11" s="45">
        <f>(K11/R11)*100000</f>
        <v>773.21643885939739</v>
      </c>
      <c r="T11" s="10"/>
      <c r="Z11" s="10"/>
    </row>
    <row r="12" spans="2:30" ht="19" customHeight="1" x14ac:dyDescent="0.2">
      <c r="B12" s="391"/>
      <c r="C12" s="194" t="s">
        <v>93</v>
      </c>
      <c r="D12" s="114">
        <f>'Sheet1 (3)'!D12</f>
        <v>0</v>
      </c>
      <c r="E12" s="114">
        <f>'Sheet1 (3)'!E12</f>
        <v>0</v>
      </c>
      <c r="F12" s="81">
        <f>'Sheet1 (3)'!F12</f>
        <v>0</v>
      </c>
      <c r="G12" s="81">
        <f>'Sheet1 (3)'!G12</f>
        <v>0</v>
      </c>
      <c r="H12" s="81">
        <f>'Sheet1 (3)'!H12</f>
        <v>0</v>
      </c>
      <c r="I12" s="81">
        <f>'Sheet1 (3)'!I12</f>
        <v>0</v>
      </c>
      <c r="J12" s="81">
        <f>'Sheet1 (3)'!J12</f>
        <v>29</v>
      </c>
      <c r="K12" s="81">
        <f>'Sheet1 (3)'!K12</f>
        <v>29</v>
      </c>
      <c r="L12" s="81">
        <f>'Sheet1 (3)'!L12</f>
        <v>29</v>
      </c>
      <c r="M12" s="114">
        <f>'Sheet1 (3)'!M12</f>
        <v>0</v>
      </c>
      <c r="N12" s="114">
        <f>'Sheet1 (3)'!N12</f>
        <v>0</v>
      </c>
      <c r="O12" s="118">
        <v>4</v>
      </c>
      <c r="P12" s="119">
        <f t="shared" si="10"/>
        <v>0</v>
      </c>
      <c r="Q12" s="56">
        <f t="shared" ref="Q12:Q59" si="15">M12/K12</f>
        <v>0</v>
      </c>
      <c r="R12" s="46">
        <f>VLOOKUP(C12,'Sheet1 (3)'!C:P,14,0)</f>
        <v>149898.26902074186</v>
      </c>
      <c r="S12" s="45">
        <f t="shared" ref="S12:S51" si="16">(K12/R12)*100000</f>
        <v>19.346454224889808</v>
      </c>
      <c r="T12" s="10"/>
      <c r="Z12" s="10"/>
    </row>
    <row r="13" spans="2:30" ht="19" customHeight="1" x14ac:dyDescent="0.2">
      <c r="B13" s="391"/>
      <c r="C13" s="194" t="s">
        <v>116</v>
      </c>
      <c r="D13" s="114">
        <f>'Sheet1 (3)'!D13</f>
        <v>0</v>
      </c>
      <c r="E13" s="114">
        <f>'Sheet1 (3)'!E13</f>
        <v>0</v>
      </c>
      <c r="F13" s="81">
        <f>'Sheet1 (3)'!F13</f>
        <v>0</v>
      </c>
      <c r="G13" s="81">
        <f>'Sheet1 (3)'!G13</f>
        <v>0</v>
      </c>
      <c r="H13" s="81">
        <f>'Sheet1 (3)'!H13</f>
        <v>0</v>
      </c>
      <c r="I13" s="81">
        <f>'Sheet1 (3)'!I13</f>
        <v>74</v>
      </c>
      <c r="J13" s="81">
        <f>'Sheet1 (3)'!J13</f>
        <v>289</v>
      </c>
      <c r="K13" s="81">
        <f>'Sheet1 (3)'!K13</f>
        <v>363</v>
      </c>
      <c r="L13" s="81">
        <f>'Sheet1 (3)'!L13</f>
        <v>362</v>
      </c>
      <c r="M13" s="114">
        <f>'Sheet1 (3)'!M13</f>
        <v>1</v>
      </c>
      <c r="N13" s="114">
        <f>'Sheet1 (3)'!N13</f>
        <v>0</v>
      </c>
      <c r="O13" s="118">
        <v>6</v>
      </c>
      <c r="P13" s="119">
        <f t="shared" si="10"/>
        <v>0</v>
      </c>
      <c r="Q13" s="67">
        <f t="shared" si="15"/>
        <v>2.7548209366391185E-3</v>
      </c>
      <c r="R13" s="80">
        <f>VLOOKUP(C13,'Sheet1 (3)'!C:P,14,0)</f>
        <v>105697.59164224498</v>
      </c>
      <c r="S13" s="57">
        <f t="shared" si="16"/>
        <v>343.43261219105864</v>
      </c>
      <c r="T13" s="10"/>
      <c r="Z13" s="10"/>
    </row>
    <row r="14" spans="2:30" ht="19" customHeight="1" x14ac:dyDescent="0.2">
      <c r="B14" s="391"/>
      <c r="C14" s="64" t="s">
        <v>118</v>
      </c>
      <c r="D14" s="114">
        <f>'Sheet1 (3)'!D14</f>
        <v>0</v>
      </c>
      <c r="E14" s="114">
        <f>'Sheet1 (3)'!E14</f>
        <v>0</v>
      </c>
      <c r="F14" s="81">
        <f>'Sheet1 (3)'!F14</f>
        <v>0</v>
      </c>
      <c r="G14" s="81">
        <f>'Sheet1 (3)'!G14</f>
        <v>0</v>
      </c>
      <c r="H14" s="81">
        <f>'Sheet1 (3)'!H14</f>
        <v>0</v>
      </c>
      <c r="I14" s="81">
        <f>'Sheet1 (3)'!I14</f>
        <v>18</v>
      </c>
      <c r="J14" s="81">
        <f>'Sheet1 (3)'!J14</f>
        <v>0</v>
      </c>
      <c r="K14" s="81">
        <f>'Sheet1 (3)'!K14</f>
        <v>18</v>
      </c>
      <c r="L14" s="81">
        <f>'Sheet1 (3)'!L14</f>
        <v>18</v>
      </c>
      <c r="M14" s="114">
        <f>'Sheet1 (3)'!M14</f>
        <v>0</v>
      </c>
      <c r="N14" s="114">
        <f>'Sheet1 (3)'!N14</f>
        <v>0</v>
      </c>
      <c r="O14" s="120">
        <v>8</v>
      </c>
      <c r="P14" s="121">
        <f t="shared" si="10"/>
        <v>0</v>
      </c>
      <c r="Q14" s="67">
        <f t="shared" si="15"/>
        <v>0</v>
      </c>
      <c r="R14" s="80">
        <f>VLOOKUP(C14,'Sheet1 (3)'!C:P,14,0)</f>
        <v>582465.4765337389</v>
      </c>
      <c r="S14" s="95">
        <f t="shared" si="16"/>
        <v>3.0903119112085888</v>
      </c>
      <c r="T14" s="10"/>
      <c r="Z14" s="10"/>
    </row>
    <row r="15" spans="2:30" ht="19" customHeight="1" x14ac:dyDescent="0.2">
      <c r="B15" s="391"/>
      <c r="C15" s="64" t="s">
        <v>75</v>
      </c>
      <c r="D15" s="114">
        <f>'Sheet1 (3)'!D15</f>
        <v>0</v>
      </c>
      <c r="E15" s="114">
        <f>'Sheet1 (3)'!E15</f>
        <v>3</v>
      </c>
      <c r="F15" s="81">
        <f>'Sheet1 (3)'!F15</f>
        <v>3</v>
      </c>
      <c r="G15" s="81">
        <f>'Sheet1 (3)'!G15</f>
        <v>5</v>
      </c>
      <c r="H15" s="81">
        <f>'Sheet1 (3)'!H15</f>
        <v>0</v>
      </c>
      <c r="I15" s="81">
        <f>'Sheet1 (3)'!I15</f>
        <v>162</v>
      </c>
      <c r="J15" s="81">
        <f>'Sheet1 (3)'!J15</f>
        <v>26</v>
      </c>
      <c r="K15" s="81">
        <f>'Sheet1 (3)'!K15</f>
        <v>188</v>
      </c>
      <c r="L15" s="81">
        <f>'Sheet1 (3)'!L15</f>
        <v>188</v>
      </c>
      <c r="M15" s="114">
        <f>'Sheet1 (3)'!M15</f>
        <v>0</v>
      </c>
      <c r="N15" s="114">
        <f>'Sheet1 (3)'!N15</f>
        <v>0</v>
      </c>
      <c r="O15" s="122">
        <v>15</v>
      </c>
      <c r="P15" s="123">
        <f t="shared" si="10"/>
        <v>0</v>
      </c>
      <c r="Q15" s="67">
        <f t="shared" si="15"/>
        <v>0</v>
      </c>
      <c r="R15" s="80">
        <f>VLOOKUP(C15,'Sheet1 (3)'!C:P,14,0)</f>
        <v>523973.48002292763</v>
      </c>
      <c r="S15" s="95">
        <f t="shared" si="16"/>
        <v>35.879678489028421</v>
      </c>
      <c r="T15" s="10"/>
      <c r="Z15" s="10"/>
    </row>
    <row r="16" spans="2:30" ht="19" customHeight="1" x14ac:dyDescent="0.2">
      <c r="B16" s="391"/>
      <c r="C16" s="194" t="s">
        <v>123</v>
      </c>
      <c r="D16" s="114">
        <f>'Sheet1 (3)'!D16</f>
        <v>0</v>
      </c>
      <c r="E16" s="114">
        <f>'Sheet1 (3)'!E16</f>
        <v>0</v>
      </c>
      <c r="F16" s="81">
        <f>'Sheet1 (3)'!F16</f>
        <v>0</v>
      </c>
      <c r="G16" s="81">
        <f>'Sheet1 (3)'!G16</f>
        <v>0</v>
      </c>
      <c r="H16" s="81">
        <f>'Sheet1 (3)'!H16</f>
        <v>0</v>
      </c>
      <c r="I16" s="81">
        <f>'Sheet1 (3)'!I16</f>
        <v>17</v>
      </c>
      <c r="J16" s="81">
        <f>'Sheet1 (3)'!J16</f>
        <v>2</v>
      </c>
      <c r="K16" s="81">
        <f>'Sheet1 (3)'!K16</f>
        <v>19</v>
      </c>
      <c r="L16" s="81">
        <f>'Sheet1 (3)'!L16</f>
        <v>19</v>
      </c>
      <c r="M16" s="114">
        <f>'Sheet1 (3)'!M16</f>
        <v>0</v>
      </c>
      <c r="N16" s="114">
        <f>'Sheet1 (3)'!N16</f>
        <v>0</v>
      </c>
      <c r="O16" s="122">
        <v>12</v>
      </c>
      <c r="P16" s="123">
        <f t="shared" si="10"/>
        <v>0</v>
      </c>
      <c r="Q16" s="67">
        <f t="shared" si="15"/>
        <v>0</v>
      </c>
      <c r="R16" s="80">
        <f>VLOOKUP(C16,'Sheet1 (3)'!C:P,14,0)</f>
        <v>253967.90029942515</v>
      </c>
      <c r="S16" s="95">
        <f t="shared" si="16"/>
        <v>7.4812604181864035</v>
      </c>
      <c r="T16" s="10"/>
      <c r="Z16" s="10"/>
    </row>
    <row r="17" spans="1:32" s="24" customFormat="1" ht="19" customHeight="1" x14ac:dyDescent="0.2">
      <c r="A17" s="43"/>
      <c r="B17" s="391"/>
      <c r="C17" s="68" t="s">
        <v>77</v>
      </c>
      <c r="D17" s="114">
        <f>'Sheet1 (3)'!D17</f>
        <v>0</v>
      </c>
      <c r="E17" s="114">
        <f>'Sheet1 (3)'!E17</f>
        <v>0</v>
      </c>
      <c r="F17" s="113">
        <f>'Sheet1 (3)'!F17</f>
        <v>0</v>
      </c>
      <c r="G17" s="113">
        <f>'Sheet1 (3)'!G17</f>
        <v>0</v>
      </c>
      <c r="H17" s="113">
        <f>'Sheet1 (3)'!H17</f>
        <v>0</v>
      </c>
      <c r="I17" s="113">
        <f>'Sheet1 (3)'!I17</f>
        <v>241</v>
      </c>
      <c r="J17" s="113">
        <f>'Sheet1 (3)'!J17</f>
        <v>36</v>
      </c>
      <c r="K17" s="113">
        <f>'Sheet1 (3)'!K17</f>
        <v>277</v>
      </c>
      <c r="L17" s="113">
        <f>'Sheet1 (3)'!L17</f>
        <v>277</v>
      </c>
      <c r="M17" s="114">
        <f>'Sheet1 (3)'!M17</f>
        <v>0</v>
      </c>
      <c r="N17" s="114">
        <f>'Sheet1 (3)'!N17</f>
        <v>0</v>
      </c>
      <c r="O17" s="122">
        <v>16</v>
      </c>
      <c r="P17" s="123">
        <f t="shared" si="10"/>
        <v>0</v>
      </c>
      <c r="Q17" s="69">
        <f t="shared" si="15"/>
        <v>0</v>
      </c>
      <c r="R17" s="282">
        <f>VLOOKUP(C17,'Sheet1 (3)'!C:P,14,0)</f>
        <v>86458.017080248916</v>
      </c>
      <c r="S17" s="117">
        <f t="shared" si="16"/>
        <v>320.3867141006636</v>
      </c>
      <c r="T17" s="10"/>
      <c r="U17" s="10"/>
      <c r="V17" s="10"/>
      <c r="W17" s="10"/>
      <c r="X17" s="10"/>
      <c r="Y17" s="10"/>
      <c r="Z17" s="10"/>
      <c r="AF17"/>
    </row>
    <row r="18" spans="1:32" s="24" customFormat="1" ht="19" customHeight="1" x14ac:dyDescent="0.2">
      <c r="A18" s="43"/>
      <c r="B18" s="391"/>
      <c r="C18" s="283" t="s">
        <v>99</v>
      </c>
      <c r="D18" s="114">
        <f>'Sheet1 (3)'!D18</f>
        <v>0</v>
      </c>
      <c r="E18" s="114">
        <f>'Sheet1 (3)'!E18</f>
        <v>0</v>
      </c>
      <c r="F18" s="113">
        <f>'Sheet1 (3)'!F18</f>
        <v>0</v>
      </c>
      <c r="G18" s="113">
        <f>'Sheet1 (3)'!G18</f>
        <v>0</v>
      </c>
      <c r="H18" s="113">
        <f>'Sheet1 (3)'!H18</f>
        <v>0</v>
      </c>
      <c r="I18" s="113">
        <f>'Sheet1 (3)'!I18</f>
        <v>20</v>
      </c>
      <c r="J18" s="113">
        <f>'Sheet1 (3)'!J18</f>
        <v>61</v>
      </c>
      <c r="K18" s="113">
        <f>'Sheet1 (3)'!K18</f>
        <v>81</v>
      </c>
      <c r="L18" s="113">
        <f>'Sheet1 (3)'!L18</f>
        <v>81</v>
      </c>
      <c r="M18" s="114">
        <f>'Sheet1 (3)'!M18</f>
        <v>0</v>
      </c>
      <c r="N18" s="114">
        <f>'Sheet1 (3)'!N18</f>
        <v>0</v>
      </c>
      <c r="O18" s="120">
        <v>4</v>
      </c>
      <c r="P18" s="121">
        <f t="shared" ref="P18" si="17">N18/O18</f>
        <v>0</v>
      </c>
      <c r="Q18" s="67">
        <f t="shared" ref="Q18" si="18">M18/K18</f>
        <v>0</v>
      </c>
      <c r="R18" s="94">
        <f>VLOOKUP(C18,'Sheet1 (3)'!C:P,14,0)</f>
        <v>145652.82069082581</v>
      </c>
      <c r="S18" s="95">
        <f t="shared" ref="S18" si="19">(K18/R18)*100000</f>
        <v>55.611693351230734</v>
      </c>
      <c r="T18" s="10"/>
      <c r="U18" s="10"/>
      <c r="V18" s="10"/>
      <c r="W18" s="10"/>
      <c r="X18" s="10"/>
      <c r="Y18" s="10"/>
      <c r="Z18" s="10"/>
      <c r="AF18"/>
    </row>
    <row r="19" spans="1:32" s="24" customFormat="1" ht="19" customHeight="1" x14ac:dyDescent="0.2">
      <c r="A19" s="43"/>
      <c r="B19" s="391"/>
      <c r="C19" s="64" t="s">
        <v>111</v>
      </c>
      <c r="D19" s="114">
        <f>'Sheet1 (3)'!D19</f>
        <v>4</v>
      </c>
      <c r="E19" s="114">
        <f>'Sheet1 (3)'!E19</f>
        <v>0</v>
      </c>
      <c r="F19" s="113">
        <f>'Sheet1 (3)'!F19</f>
        <v>4</v>
      </c>
      <c r="G19" s="113">
        <f>'Sheet1 (3)'!G19</f>
        <v>5</v>
      </c>
      <c r="H19" s="113">
        <f>'Sheet1 (3)'!H19</f>
        <v>0</v>
      </c>
      <c r="I19" s="113">
        <f>'Sheet1 (3)'!I19</f>
        <v>105</v>
      </c>
      <c r="J19" s="113">
        <f>'Sheet1 (3)'!J19</f>
        <v>129</v>
      </c>
      <c r="K19" s="113">
        <f>'Sheet1 (3)'!K19</f>
        <v>234</v>
      </c>
      <c r="L19" s="113">
        <f>'Sheet1 (3)'!L19</f>
        <v>231</v>
      </c>
      <c r="M19" s="114">
        <f>'Sheet1 (3)'!M19</f>
        <v>2</v>
      </c>
      <c r="N19" s="114">
        <f>'Sheet1 (3)'!N19</f>
        <v>1</v>
      </c>
      <c r="O19" s="120">
        <v>5</v>
      </c>
      <c r="P19" s="121">
        <f t="shared" ref="P19:P20" si="20">N19/O19</f>
        <v>0.2</v>
      </c>
      <c r="Q19" s="67">
        <f t="shared" ref="Q19:Q20" si="21">M19/K19</f>
        <v>8.5470085470085479E-3</v>
      </c>
      <c r="R19" s="94">
        <f>VLOOKUP(C19,'Sheet1 (3)'!C:P,14,0)</f>
        <v>172943.23267577705</v>
      </c>
      <c r="S19" s="95">
        <f t="shared" ref="S19:S20" si="22">(K19/R19)*100000</f>
        <v>135.30451372947809</v>
      </c>
      <c r="T19" s="10"/>
      <c r="U19" s="10"/>
      <c r="V19" s="10"/>
      <c r="W19" s="10"/>
      <c r="X19" s="10"/>
      <c r="Y19" s="10"/>
      <c r="Z19" s="10"/>
      <c r="AF19"/>
    </row>
    <row r="20" spans="1:32" s="24" customFormat="1" ht="19" customHeight="1" thickBot="1" x14ac:dyDescent="0.25">
      <c r="A20" s="43"/>
      <c r="B20" s="391"/>
      <c r="C20" s="284" t="s">
        <v>127</v>
      </c>
      <c r="D20" s="114">
        <f>'Sheet1 (3)'!D20</f>
        <v>0</v>
      </c>
      <c r="E20" s="114">
        <f>'Sheet1 (3)'!E20</f>
        <v>0</v>
      </c>
      <c r="F20" s="113">
        <f>'Sheet1 (3)'!F20</f>
        <v>0</v>
      </c>
      <c r="G20" s="113">
        <f>'Sheet1 (3)'!G20</f>
        <v>0</v>
      </c>
      <c r="H20" s="113">
        <f>'Sheet1 (3)'!H20</f>
        <v>0</v>
      </c>
      <c r="I20" s="113">
        <f>'Sheet1 (3)'!I20</f>
        <v>4</v>
      </c>
      <c r="J20" s="113">
        <f>'Sheet1 (3)'!J20</f>
        <v>0</v>
      </c>
      <c r="K20" s="113">
        <f>'Sheet1 (3)'!K20</f>
        <v>4</v>
      </c>
      <c r="L20" s="113">
        <f>'Sheet1 (3)'!L20</f>
        <v>4</v>
      </c>
      <c r="M20" s="114">
        <f>'Sheet1 (3)'!M20</f>
        <v>0</v>
      </c>
      <c r="N20" s="114">
        <f>'Sheet1 (3)'!N20</f>
        <v>0</v>
      </c>
      <c r="O20" s="120"/>
      <c r="P20" s="121" t="e">
        <f t="shared" si="20"/>
        <v>#DIV/0!</v>
      </c>
      <c r="Q20" s="67">
        <f t="shared" si="21"/>
        <v>0</v>
      </c>
      <c r="R20" s="94">
        <f>VLOOKUP(C20,'Sheet1 (3)'!C:P,14,0)</f>
        <v>103046.48659030121</v>
      </c>
      <c r="S20" s="95">
        <f t="shared" si="22"/>
        <v>3.8817432135298851</v>
      </c>
      <c r="T20" s="10"/>
      <c r="U20" s="10"/>
      <c r="V20" s="10"/>
      <c r="W20" s="10"/>
      <c r="X20" s="10"/>
      <c r="Y20" s="10"/>
      <c r="Z20" s="10"/>
      <c r="AF20"/>
    </row>
    <row r="21" spans="1:32" s="24" customFormat="1" ht="19" customHeight="1" thickBot="1" x14ac:dyDescent="0.25">
      <c r="A21" s="43"/>
      <c r="B21" s="391"/>
      <c r="C21" s="152" t="s">
        <v>80</v>
      </c>
      <c r="D21" s="151">
        <f>SUM(D9:D20)</f>
        <v>4</v>
      </c>
      <c r="E21" s="151">
        <f t="shared" ref="E21:O21" si="23">SUM(E9:E20)</f>
        <v>3</v>
      </c>
      <c r="F21" s="151">
        <f t="shared" si="23"/>
        <v>7</v>
      </c>
      <c r="G21" s="151">
        <f t="shared" si="23"/>
        <v>10</v>
      </c>
      <c r="H21" s="151">
        <f t="shared" si="23"/>
        <v>0</v>
      </c>
      <c r="I21" s="151">
        <f t="shared" si="23"/>
        <v>1196</v>
      </c>
      <c r="J21" s="151">
        <f t="shared" si="23"/>
        <v>1365</v>
      </c>
      <c r="K21" s="151">
        <f t="shared" si="23"/>
        <v>2561</v>
      </c>
      <c r="L21" s="151">
        <f t="shared" si="23"/>
        <v>2551</v>
      </c>
      <c r="M21" s="151">
        <f t="shared" si="23"/>
        <v>9</v>
      </c>
      <c r="N21" s="151">
        <f t="shared" si="23"/>
        <v>1</v>
      </c>
      <c r="O21" s="151">
        <f t="shared" si="23"/>
        <v>95</v>
      </c>
      <c r="P21" s="153">
        <f t="shared" si="10"/>
        <v>1.0526315789473684E-2</v>
      </c>
      <c r="Q21" s="154">
        <f t="shared" si="15"/>
        <v>3.5142522452167122E-3</v>
      </c>
      <c r="R21" s="155">
        <v>3173917</v>
      </c>
      <c r="S21" s="156">
        <f t="shared" si="16"/>
        <v>80.688940511046766</v>
      </c>
      <c r="T21" s="10"/>
      <c r="U21" s="10"/>
      <c r="V21" s="10"/>
      <c r="W21" s="10"/>
      <c r="X21" s="10"/>
      <c r="Y21" s="10"/>
      <c r="Z21" s="10"/>
      <c r="AF21"/>
    </row>
    <row r="22" spans="1:32" s="24" customFormat="1" ht="19" customHeight="1" x14ac:dyDescent="0.2">
      <c r="A22" s="43"/>
      <c r="B22" s="390" t="s">
        <v>33</v>
      </c>
      <c r="C22" s="130" t="s">
        <v>69</v>
      </c>
      <c r="D22" s="58">
        <f>'Sheet1 (3)'!D21</f>
        <v>5</v>
      </c>
      <c r="E22" s="58">
        <f>'Sheet1 (3)'!E21</f>
        <v>0</v>
      </c>
      <c r="F22" s="58">
        <f>'Sheet1 (3)'!F21</f>
        <v>5</v>
      </c>
      <c r="G22" s="58">
        <f>'Sheet1 (3)'!G21</f>
        <v>3</v>
      </c>
      <c r="H22" s="58">
        <f>'Sheet1 (3)'!H21</f>
        <v>0</v>
      </c>
      <c r="I22" s="58">
        <f>'Sheet1 (3)'!I21</f>
        <v>849</v>
      </c>
      <c r="J22" s="58">
        <f>'Sheet1 (3)'!J21</f>
        <v>328</v>
      </c>
      <c r="K22" s="58">
        <f>'Sheet1 (3)'!K21</f>
        <v>1177</v>
      </c>
      <c r="L22" s="58">
        <f>'Sheet1 (3)'!L21</f>
        <v>1173</v>
      </c>
      <c r="M22" s="58">
        <f>'Sheet1 (3)'!M21</f>
        <v>1</v>
      </c>
      <c r="N22" s="58">
        <f>'Sheet1 (3)'!N21</f>
        <v>3</v>
      </c>
      <c r="O22" s="132">
        <v>21</v>
      </c>
      <c r="P22" s="133">
        <f t="shared" si="10"/>
        <v>0.14285714285714285</v>
      </c>
      <c r="Q22" s="93">
        <f t="shared" si="15"/>
        <v>8.4961767204757861E-4</v>
      </c>
      <c r="R22" s="134">
        <f>VLOOKUP(C22,'Sheet1 (3)'!C:P,14,0)</f>
        <v>516704.9271270897</v>
      </c>
      <c r="S22" s="135">
        <f t="shared" si="16"/>
        <v>227.78958322387024</v>
      </c>
      <c r="T22" s="10"/>
      <c r="U22" s="10"/>
      <c r="V22" s="10"/>
      <c r="W22" s="10"/>
      <c r="X22" s="10"/>
      <c r="Y22" s="10"/>
      <c r="Z22"/>
      <c r="AF22"/>
    </row>
    <row r="23" spans="1:32" s="24" customFormat="1" ht="19" customHeight="1" x14ac:dyDescent="0.2">
      <c r="A23" s="43"/>
      <c r="B23" s="391"/>
      <c r="C23" s="283" t="s">
        <v>122</v>
      </c>
      <c r="D23" s="58">
        <f>'Sheet1 (3)'!D22</f>
        <v>0</v>
      </c>
      <c r="E23" s="58">
        <f>'Sheet1 (3)'!E22</f>
        <v>0</v>
      </c>
      <c r="F23" s="58">
        <f>'Sheet1 (3)'!F22</f>
        <v>0</v>
      </c>
      <c r="G23" s="58">
        <f>'Sheet1 (3)'!G22</f>
        <v>0</v>
      </c>
      <c r="H23" s="58">
        <f>'Sheet1 (3)'!H22</f>
        <v>0</v>
      </c>
      <c r="I23" s="58">
        <f>'Sheet1 (3)'!I22</f>
        <v>248</v>
      </c>
      <c r="J23" s="58">
        <f>'Sheet1 (3)'!J22</f>
        <v>19</v>
      </c>
      <c r="K23" s="58">
        <f>'Sheet1 (3)'!K22</f>
        <v>267</v>
      </c>
      <c r="L23" s="58">
        <f>'Sheet1 (3)'!L22</f>
        <v>267</v>
      </c>
      <c r="M23" s="58">
        <f>'Sheet1 (3)'!M22</f>
        <v>0</v>
      </c>
      <c r="N23" s="58">
        <f>'Sheet1 (3)'!N22</f>
        <v>0</v>
      </c>
      <c r="O23" s="118">
        <v>12</v>
      </c>
      <c r="P23" s="119">
        <f t="shared" si="10"/>
        <v>0</v>
      </c>
      <c r="Q23" s="85">
        <f t="shared" si="15"/>
        <v>0</v>
      </c>
      <c r="R23" s="83">
        <f>VLOOKUP(C23,'Sheet1 (3)'!C:P,14,0)</f>
        <v>495778.75929512957</v>
      </c>
      <c r="S23" s="45">
        <f t="shared" si="16"/>
        <v>53.854667025187936</v>
      </c>
      <c r="T23" s="10"/>
      <c r="U23" s="10"/>
      <c r="V23" s="10"/>
      <c r="W23" s="10"/>
      <c r="X23" s="10"/>
      <c r="Y23" s="10"/>
      <c r="Z23"/>
      <c r="AF23"/>
    </row>
    <row r="24" spans="1:32" s="24" customFormat="1" ht="19" customHeight="1" x14ac:dyDescent="0.2">
      <c r="A24" s="43"/>
      <c r="B24" s="391"/>
      <c r="C24" s="61" t="s">
        <v>72</v>
      </c>
      <c r="D24" s="58">
        <f>'Sheet1 (3)'!D23</f>
        <v>7</v>
      </c>
      <c r="E24" s="58">
        <f>'Sheet1 (3)'!E23</f>
        <v>0</v>
      </c>
      <c r="F24" s="40">
        <f>'Sheet1 (3)'!F23</f>
        <v>7</v>
      </c>
      <c r="G24" s="40">
        <f>'Sheet1 (3)'!G23</f>
        <v>5</v>
      </c>
      <c r="H24" s="40">
        <f>'Sheet1 (3)'!H23</f>
        <v>0</v>
      </c>
      <c r="I24" s="40">
        <f>'Sheet1 (3)'!I23</f>
        <v>341</v>
      </c>
      <c r="J24" s="40">
        <f>'Sheet1 (3)'!J23</f>
        <v>0</v>
      </c>
      <c r="K24" s="40">
        <f>'Sheet1 (3)'!K23</f>
        <v>341</v>
      </c>
      <c r="L24" s="40">
        <f>'Sheet1 (3)'!L23</f>
        <v>333</v>
      </c>
      <c r="M24" s="58">
        <f>'Sheet1 (3)'!M23</f>
        <v>0</v>
      </c>
      <c r="N24" s="58">
        <f>'Sheet1 (3)'!N23</f>
        <v>8</v>
      </c>
      <c r="O24" s="40">
        <v>12</v>
      </c>
      <c r="P24" s="186">
        <f t="shared" si="10"/>
        <v>0.66666666666666663</v>
      </c>
      <c r="Q24" s="185">
        <f t="shared" si="15"/>
        <v>0</v>
      </c>
      <c r="R24" s="80">
        <f>VLOOKUP(C24,'Sheet1 (3)'!C:P,14,0)</f>
        <v>425021.8104728043</v>
      </c>
      <c r="S24" s="57">
        <f t="shared" si="16"/>
        <v>80.231176753179696</v>
      </c>
      <c r="T24" s="10"/>
      <c r="U24" s="10"/>
      <c r="V24" s="10"/>
      <c r="W24" s="10"/>
      <c r="X24" s="10"/>
      <c r="Y24" s="10"/>
      <c r="Z24"/>
      <c r="AF24"/>
    </row>
    <row r="25" spans="1:32" s="24" customFormat="1" ht="19" customHeight="1" thickBot="1" x14ac:dyDescent="0.25">
      <c r="A25" s="43"/>
      <c r="B25" s="391"/>
      <c r="C25" s="220" t="s">
        <v>121</v>
      </c>
      <c r="D25" s="58">
        <f>'Sheet1 (3)'!D24</f>
        <v>0</v>
      </c>
      <c r="E25" s="58">
        <f>'Sheet1 (3)'!E24</f>
        <v>0</v>
      </c>
      <c r="F25" s="131">
        <f>'Sheet1 (3)'!F24</f>
        <v>0</v>
      </c>
      <c r="G25" s="131">
        <f>'Sheet1 (3)'!G24</f>
        <v>0</v>
      </c>
      <c r="H25" s="131">
        <f>'Sheet1 (3)'!H24</f>
        <v>0</v>
      </c>
      <c r="I25" s="131">
        <f>'Sheet1 (3)'!I24</f>
        <v>336</v>
      </c>
      <c r="J25" s="131">
        <f>'Sheet1 (3)'!J24</f>
        <v>61</v>
      </c>
      <c r="K25" s="131">
        <f>'Sheet1 (3)'!K24</f>
        <v>397</v>
      </c>
      <c r="L25" s="131">
        <f>'Sheet1 (3)'!L24</f>
        <v>397</v>
      </c>
      <c r="M25" s="58">
        <f>'Sheet1 (3)'!M24</f>
        <v>0</v>
      </c>
      <c r="N25" s="58">
        <f>'Sheet1 (3)'!N24</f>
        <v>0</v>
      </c>
      <c r="O25" s="187">
        <v>13</v>
      </c>
      <c r="P25" s="136">
        <f t="shared" si="10"/>
        <v>0</v>
      </c>
      <c r="Q25" s="86">
        <f t="shared" si="15"/>
        <v>0</v>
      </c>
      <c r="R25" s="96">
        <f>VLOOKUP(C25,'Sheet1 (3)'!C:P,14,0)</f>
        <v>261887.52247528784</v>
      </c>
      <c r="S25" s="97">
        <f t="shared" si="16"/>
        <v>151.59179645050162</v>
      </c>
      <c r="T25" s="10"/>
      <c r="U25" s="10"/>
      <c r="V25" s="10"/>
      <c r="W25" s="10"/>
      <c r="X25" s="10"/>
      <c r="Y25" s="10"/>
      <c r="Z25"/>
      <c r="AF25"/>
    </row>
    <row r="26" spans="1:32" ht="19" customHeight="1" thickBot="1" x14ac:dyDescent="0.25">
      <c r="B26" s="392"/>
      <c r="C26" s="124" t="s">
        <v>81</v>
      </c>
      <c r="D26" s="151">
        <f>SUM(D22:D25)</f>
        <v>12</v>
      </c>
      <c r="E26" s="151">
        <f t="shared" ref="E26:O26" si="24">SUM(E22:E25)</f>
        <v>0</v>
      </c>
      <c r="F26" s="151">
        <f t="shared" si="24"/>
        <v>12</v>
      </c>
      <c r="G26" s="151">
        <f t="shared" si="24"/>
        <v>8</v>
      </c>
      <c r="H26" s="151">
        <f t="shared" si="24"/>
        <v>0</v>
      </c>
      <c r="I26" s="151">
        <f t="shared" si="24"/>
        <v>1774</v>
      </c>
      <c r="J26" s="151">
        <f t="shared" si="24"/>
        <v>408</v>
      </c>
      <c r="K26" s="151">
        <f t="shared" si="24"/>
        <v>2182</v>
      </c>
      <c r="L26" s="151">
        <f t="shared" si="24"/>
        <v>2170</v>
      </c>
      <c r="M26" s="151">
        <f t="shared" si="24"/>
        <v>1</v>
      </c>
      <c r="N26" s="151">
        <f t="shared" si="24"/>
        <v>11</v>
      </c>
      <c r="O26" s="125">
        <f t="shared" si="24"/>
        <v>58</v>
      </c>
      <c r="P26" s="126">
        <f t="shared" si="10"/>
        <v>0.18965517241379309</v>
      </c>
      <c r="Q26" s="127">
        <f t="shared" si="15"/>
        <v>4.5829514207149406E-4</v>
      </c>
      <c r="R26" s="128">
        <v>6003909</v>
      </c>
      <c r="S26" s="129">
        <f t="shared" si="16"/>
        <v>36.342989209196872</v>
      </c>
      <c r="T26" s="10"/>
      <c r="Z26" s="10"/>
    </row>
    <row r="27" spans="1:32" ht="19" customHeight="1" x14ac:dyDescent="0.2">
      <c r="B27" s="390" t="s">
        <v>39</v>
      </c>
      <c r="C27" s="163" t="s">
        <v>125</v>
      </c>
      <c r="D27" s="114">
        <f>'Sheet1 (3)'!D25</f>
        <v>0</v>
      </c>
      <c r="E27" s="114">
        <f>'Sheet1 (3)'!E25</f>
        <v>0</v>
      </c>
      <c r="F27" s="114">
        <f>'Sheet1 (3)'!F25</f>
        <v>0</v>
      </c>
      <c r="G27" s="114">
        <f>'Sheet1 (3)'!G25</f>
        <v>0</v>
      </c>
      <c r="H27" s="114">
        <f>'Sheet1 (3)'!H25</f>
        <v>0</v>
      </c>
      <c r="I27" s="114">
        <f>'Sheet1 (3)'!I25</f>
        <v>388</v>
      </c>
      <c r="J27" s="114">
        <f>'Sheet1 (3)'!J25</f>
        <v>236</v>
      </c>
      <c r="K27" s="114">
        <f>'Sheet1 (3)'!K25</f>
        <v>624</v>
      </c>
      <c r="L27" s="114">
        <f>'Sheet1 (3)'!L25</f>
        <v>623</v>
      </c>
      <c r="M27" s="114">
        <f>'Sheet1 (3)'!M25</f>
        <v>1</v>
      </c>
      <c r="N27" s="114">
        <f>'Sheet1 (3)'!N25</f>
        <v>0</v>
      </c>
      <c r="O27" s="137">
        <v>42</v>
      </c>
      <c r="P27" s="138">
        <f t="shared" si="10"/>
        <v>0</v>
      </c>
      <c r="Q27" s="70">
        <f t="shared" si="15"/>
        <v>1.6025641025641025E-3</v>
      </c>
      <c r="R27" s="100">
        <f>VLOOKUP(C27,'Sheet1 (3)'!C:P,14,0)</f>
        <v>342007.76203903509</v>
      </c>
      <c r="S27" s="103">
        <f t="shared" si="16"/>
        <v>182.45199941654533</v>
      </c>
      <c r="T27" s="10"/>
      <c r="Z27" s="10"/>
      <c r="AF27" s="24"/>
    </row>
    <row r="28" spans="1:32" ht="19" customHeight="1" x14ac:dyDescent="0.2">
      <c r="B28" s="391"/>
      <c r="C28" s="224" t="s">
        <v>128</v>
      </c>
      <c r="D28" s="114">
        <f>'Sheet1 (3)'!D26</f>
        <v>0</v>
      </c>
      <c r="E28" s="114">
        <f>'Sheet1 (3)'!E26</f>
        <v>0</v>
      </c>
      <c r="F28" s="114">
        <f>'Sheet1 (3)'!F26</f>
        <v>0</v>
      </c>
      <c r="G28" s="114">
        <f>'Sheet1 (3)'!G26</f>
        <v>0</v>
      </c>
      <c r="H28" s="114">
        <f>'Sheet1 (3)'!H26</f>
        <v>0</v>
      </c>
      <c r="I28" s="114">
        <f>'Sheet1 (3)'!I26</f>
        <v>280</v>
      </c>
      <c r="J28" s="114">
        <f>'Sheet1 (3)'!J26</f>
        <v>124</v>
      </c>
      <c r="K28" s="114">
        <f>'Sheet1 (3)'!K26</f>
        <v>404</v>
      </c>
      <c r="L28" s="114">
        <f>'Sheet1 (3)'!L26</f>
        <v>404</v>
      </c>
      <c r="M28" s="114">
        <f>'Sheet1 (3)'!M26</f>
        <v>0</v>
      </c>
      <c r="N28" s="114">
        <f>'Sheet1 (3)'!N26</f>
        <v>0</v>
      </c>
      <c r="O28" s="120">
        <v>30</v>
      </c>
      <c r="P28" s="121">
        <f t="shared" si="10"/>
        <v>0</v>
      </c>
      <c r="Q28" s="67">
        <f t="shared" si="15"/>
        <v>0</v>
      </c>
      <c r="R28" s="101">
        <f>VLOOKUP(C28,'Sheet1 (3)'!C:P,14,0)</f>
        <v>371741.61071145313</v>
      </c>
      <c r="S28" s="104">
        <f t="shared" si="16"/>
        <v>108.6776374661985</v>
      </c>
      <c r="T28" s="10"/>
      <c r="Z28" s="10"/>
      <c r="AF28" s="24"/>
    </row>
    <row r="29" spans="1:32" ht="19" customHeight="1" x14ac:dyDescent="0.2">
      <c r="B29" s="391"/>
      <c r="C29" s="224" t="s">
        <v>108</v>
      </c>
      <c r="D29" s="114">
        <f>'Sheet1 (3)'!D27</f>
        <v>0</v>
      </c>
      <c r="E29" s="114">
        <f>'Sheet1 (3)'!E27</f>
        <v>0</v>
      </c>
      <c r="F29" s="114">
        <f>'Sheet1 (3)'!F27</f>
        <v>0</v>
      </c>
      <c r="G29" s="114">
        <f>'Sheet1 (3)'!G27</f>
        <v>0</v>
      </c>
      <c r="H29" s="114">
        <f>'Sheet1 (3)'!H27</f>
        <v>0</v>
      </c>
      <c r="I29" s="114">
        <f>'Sheet1 (3)'!I27</f>
        <v>89</v>
      </c>
      <c r="J29" s="114">
        <f>'Sheet1 (3)'!J27</f>
        <v>29</v>
      </c>
      <c r="K29" s="114">
        <f>'Sheet1 (3)'!K27</f>
        <v>118</v>
      </c>
      <c r="L29" s="114">
        <f>'Sheet1 (3)'!L27</f>
        <v>118</v>
      </c>
      <c r="M29" s="114">
        <f>'Sheet1 (3)'!M27</f>
        <v>0</v>
      </c>
      <c r="N29" s="114">
        <f>'Sheet1 (3)'!N27</f>
        <v>0</v>
      </c>
      <c r="O29" s="122">
        <v>20</v>
      </c>
      <c r="P29" s="123">
        <f t="shared" si="10"/>
        <v>0</v>
      </c>
      <c r="Q29" s="69">
        <f t="shared" si="15"/>
        <v>0</v>
      </c>
      <c r="R29" s="102">
        <f>VLOOKUP(C29,'Sheet1 (3)'!C:P,14,0)</f>
        <v>215852.42876214883</v>
      </c>
      <c r="S29" s="104">
        <f t="shared" si="16"/>
        <v>54.666978118659976</v>
      </c>
      <c r="T29" s="10"/>
      <c r="Z29" s="10"/>
      <c r="AF29" s="24"/>
    </row>
    <row r="30" spans="1:32" ht="19" customHeight="1" x14ac:dyDescent="0.2">
      <c r="B30" s="391"/>
      <c r="C30" s="89" t="s">
        <v>91</v>
      </c>
      <c r="D30" s="114">
        <f>'Sheet1 (3)'!D28</f>
        <v>0</v>
      </c>
      <c r="E30" s="114">
        <f>'Sheet1 (3)'!E28</f>
        <v>0</v>
      </c>
      <c r="F30" s="114">
        <f>'Sheet1 (3)'!F28</f>
        <v>0</v>
      </c>
      <c r="G30" s="114">
        <f>'Sheet1 (3)'!G28</f>
        <v>0</v>
      </c>
      <c r="H30" s="114">
        <f>'Sheet1 (3)'!H28</f>
        <v>0</v>
      </c>
      <c r="I30" s="114">
        <f>'Sheet1 (3)'!I28</f>
        <v>250</v>
      </c>
      <c r="J30" s="114">
        <f>'Sheet1 (3)'!J28</f>
        <v>137</v>
      </c>
      <c r="K30" s="114">
        <f>'Sheet1 (3)'!K28</f>
        <v>387</v>
      </c>
      <c r="L30" s="114">
        <f>'Sheet1 (3)'!L28</f>
        <v>387</v>
      </c>
      <c r="M30" s="114">
        <f>'Sheet1 (3)'!M28</f>
        <v>0</v>
      </c>
      <c r="N30" s="114">
        <f>'Sheet1 (3)'!N28</f>
        <v>0</v>
      </c>
      <c r="O30" s="65">
        <v>30</v>
      </c>
      <c r="P30" s="192">
        <f t="shared" si="10"/>
        <v>0</v>
      </c>
      <c r="Q30" s="67">
        <f t="shared" si="15"/>
        <v>0</v>
      </c>
      <c r="R30" s="222">
        <f>VLOOKUP(C30,'Sheet1 (3)'!C:P,14,0)</f>
        <v>195729.21838740172</v>
      </c>
      <c r="S30" s="104">
        <f t="shared" si="16"/>
        <v>197.72214040829661</v>
      </c>
      <c r="T30" s="10"/>
      <c r="Z30" s="10"/>
      <c r="AF30" s="24"/>
    </row>
    <row r="31" spans="1:32" ht="19" customHeight="1" x14ac:dyDescent="0.2">
      <c r="B31" s="391"/>
      <c r="C31" s="227" t="s">
        <v>95</v>
      </c>
      <c r="D31" s="114">
        <f>'Sheet1 (3)'!D29</f>
        <v>4</v>
      </c>
      <c r="E31" s="114">
        <f>'Sheet1 (3)'!E29</f>
        <v>1</v>
      </c>
      <c r="F31" s="114">
        <f>'Sheet1 (3)'!F29</f>
        <v>5</v>
      </c>
      <c r="G31" s="114">
        <f>'Sheet1 (3)'!G29</f>
        <v>5</v>
      </c>
      <c r="H31" s="114">
        <f>'Sheet1 (3)'!H29</f>
        <v>0</v>
      </c>
      <c r="I31" s="114">
        <f>'Sheet1 (3)'!I29</f>
        <v>354</v>
      </c>
      <c r="J31" s="114">
        <f>'Sheet1 (3)'!J29</f>
        <v>112</v>
      </c>
      <c r="K31" s="114">
        <f>'Sheet1 (3)'!K29</f>
        <v>466</v>
      </c>
      <c r="L31" s="114">
        <f>'Sheet1 (3)'!L29</f>
        <v>461</v>
      </c>
      <c r="M31" s="114">
        <f>'Sheet1 (3)'!M29</f>
        <v>0</v>
      </c>
      <c r="N31" s="114">
        <f>'Sheet1 (3)'!N29</f>
        <v>5</v>
      </c>
      <c r="O31" s="228">
        <v>55</v>
      </c>
      <c r="P31" s="123">
        <f t="shared" ref="P31:P32" si="25">N31/O31</f>
        <v>9.0909090909090912E-2</v>
      </c>
      <c r="Q31" s="69">
        <f t="shared" ref="Q31:Q32" si="26">M31/K31</f>
        <v>0</v>
      </c>
      <c r="R31" s="222">
        <f>VLOOKUP(C31,'Sheet1 (3)'!C:P,14,0)</f>
        <v>301237.28610864433</v>
      </c>
      <c r="S31" s="104">
        <f t="shared" si="16"/>
        <v>154.69532540932943</v>
      </c>
      <c r="T31" s="10"/>
      <c r="Z31" s="10"/>
      <c r="AF31" s="24"/>
    </row>
    <row r="32" spans="1:32" ht="19" customHeight="1" x14ac:dyDescent="0.2">
      <c r="B32" s="391"/>
      <c r="C32" s="89" t="s">
        <v>100</v>
      </c>
      <c r="D32" s="114">
        <f>'Sheet1 (3)'!D30</f>
        <v>7</v>
      </c>
      <c r="E32" s="114">
        <f>'Sheet1 (3)'!E30</f>
        <v>0</v>
      </c>
      <c r="F32" s="114">
        <f>'Sheet1 (3)'!F30</f>
        <v>7</v>
      </c>
      <c r="G32" s="114">
        <f>'Sheet1 (3)'!G30</f>
        <v>3</v>
      </c>
      <c r="H32" s="114">
        <f>'Sheet1 (3)'!H30</f>
        <v>0</v>
      </c>
      <c r="I32" s="114">
        <f>'Sheet1 (3)'!I30</f>
        <v>153</v>
      </c>
      <c r="J32" s="114">
        <f>'Sheet1 (3)'!J30</f>
        <v>19</v>
      </c>
      <c r="K32" s="114">
        <f>'Sheet1 (3)'!K30</f>
        <v>172</v>
      </c>
      <c r="L32" s="114">
        <f>'Sheet1 (3)'!L30</f>
        <v>166</v>
      </c>
      <c r="M32" s="114">
        <f>'Sheet1 (3)'!M30</f>
        <v>0</v>
      </c>
      <c r="N32" s="114">
        <f>'Sheet1 (3)'!N30</f>
        <v>6</v>
      </c>
      <c r="O32" s="65">
        <v>19</v>
      </c>
      <c r="P32" s="192">
        <f t="shared" si="25"/>
        <v>0.31578947368421051</v>
      </c>
      <c r="Q32" s="67">
        <f t="shared" si="26"/>
        <v>0</v>
      </c>
      <c r="R32" s="222">
        <f>VLOOKUP(C32,'Sheet1 (3)'!C:P,14,0)</f>
        <v>106705.0824880022</v>
      </c>
      <c r="S32" s="104">
        <f t="shared" si="16"/>
        <v>161.19194699028463</v>
      </c>
      <c r="T32" s="10"/>
      <c r="Z32" s="10"/>
      <c r="AF32" s="24"/>
    </row>
    <row r="33" spans="2:32" ht="19" customHeight="1" thickBot="1" x14ac:dyDescent="0.25">
      <c r="B33" s="391"/>
      <c r="C33" s="312" t="s">
        <v>114</v>
      </c>
      <c r="D33" s="114">
        <f>'Sheet1 (3)'!D31</f>
        <v>7</v>
      </c>
      <c r="E33" s="114">
        <f>'Sheet1 (3)'!E31</f>
        <v>0</v>
      </c>
      <c r="F33" s="114">
        <f>'Sheet1 (3)'!F31</f>
        <v>7</v>
      </c>
      <c r="G33" s="114">
        <f>'Sheet1 (3)'!G31</f>
        <v>3</v>
      </c>
      <c r="H33" s="114">
        <f>'Sheet1 (3)'!H31</f>
        <v>0</v>
      </c>
      <c r="I33" s="114">
        <f>'Sheet1 (3)'!I31</f>
        <v>101</v>
      </c>
      <c r="J33" s="114">
        <f>'Sheet1 (3)'!J31</f>
        <v>53</v>
      </c>
      <c r="K33" s="114">
        <f>'Sheet1 (3)'!K31</f>
        <v>154</v>
      </c>
      <c r="L33" s="114">
        <f>'Sheet1 (3)'!L31</f>
        <v>148</v>
      </c>
      <c r="M33" s="114">
        <f>'Sheet1 (3)'!M31</f>
        <v>0</v>
      </c>
      <c r="N33" s="114">
        <f>'Sheet1 (3)'!N31</f>
        <v>6</v>
      </c>
      <c r="O33" s="313">
        <v>50</v>
      </c>
      <c r="P33" s="314">
        <f t="shared" ref="P33" si="27">N33/O33</f>
        <v>0.12</v>
      </c>
      <c r="Q33" s="315">
        <f t="shared" ref="Q33" si="28">M33/K33</f>
        <v>0</v>
      </c>
      <c r="R33" s="222">
        <f>VLOOKUP(C33,'Sheet1 (3)'!C:P,14,0)</f>
        <v>260046.32509759156</v>
      </c>
      <c r="S33" s="316">
        <f t="shared" ref="S33" si="29">(K33/R33)*100000</f>
        <v>59.220217760126424</v>
      </c>
      <c r="T33" s="10"/>
      <c r="Z33" s="10"/>
      <c r="AF33" s="24"/>
    </row>
    <row r="34" spans="2:32" ht="19" customHeight="1" thickBot="1" x14ac:dyDescent="0.25">
      <c r="B34" s="392"/>
      <c r="C34" s="152" t="s">
        <v>82</v>
      </c>
      <c r="D34" s="151">
        <f t="shared" ref="D34:O34" si="30">SUM(D27:D33)</f>
        <v>18</v>
      </c>
      <c r="E34" s="151">
        <f t="shared" si="30"/>
        <v>1</v>
      </c>
      <c r="F34" s="151">
        <f t="shared" si="30"/>
        <v>19</v>
      </c>
      <c r="G34" s="151">
        <f t="shared" si="30"/>
        <v>11</v>
      </c>
      <c r="H34" s="151">
        <f t="shared" si="30"/>
        <v>0</v>
      </c>
      <c r="I34" s="151">
        <f t="shared" si="30"/>
        <v>1615</v>
      </c>
      <c r="J34" s="151">
        <f t="shared" si="30"/>
        <v>710</v>
      </c>
      <c r="K34" s="151">
        <f t="shared" si="30"/>
        <v>2325</v>
      </c>
      <c r="L34" s="151">
        <f t="shared" si="30"/>
        <v>2307</v>
      </c>
      <c r="M34" s="151">
        <f t="shared" si="30"/>
        <v>1</v>
      </c>
      <c r="N34" s="151">
        <f t="shared" si="30"/>
        <v>17</v>
      </c>
      <c r="O34" s="151">
        <f t="shared" si="30"/>
        <v>246</v>
      </c>
      <c r="P34" s="153">
        <f t="shared" si="10"/>
        <v>6.910569105691057E-2</v>
      </c>
      <c r="Q34" s="154">
        <f t="shared" si="15"/>
        <v>4.3010752688172043E-4</v>
      </c>
      <c r="R34" s="155">
        <v>2744872</v>
      </c>
      <c r="S34" s="156">
        <f t="shared" si="16"/>
        <v>84.703403291665339</v>
      </c>
      <c r="T34" s="10"/>
      <c r="Z34" s="10"/>
    </row>
    <row r="35" spans="2:32" ht="19" customHeight="1" thickBot="1" x14ac:dyDescent="0.25">
      <c r="B35" s="390" t="s">
        <v>53</v>
      </c>
      <c r="C35" s="87" t="s">
        <v>66</v>
      </c>
      <c r="D35" s="139">
        <f>'Sheet1 (3)'!D32</f>
        <v>5</v>
      </c>
      <c r="E35" s="139">
        <f>'Sheet1 (3)'!E32</f>
        <v>0</v>
      </c>
      <c r="F35" s="139">
        <f>'Sheet1 (3)'!F32</f>
        <v>5</v>
      </c>
      <c r="G35" s="139">
        <f>'Sheet1 (3)'!G32</f>
        <v>5</v>
      </c>
      <c r="H35" s="139">
        <f>'Sheet1 (3)'!H32</f>
        <v>0</v>
      </c>
      <c r="I35" s="139">
        <f>'Sheet1 (3)'!I32</f>
        <v>2499</v>
      </c>
      <c r="J35" s="139">
        <f>'Sheet1 (3)'!J32</f>
        <v>147</v>
      </c>
      <c r="K35" s="139">
        <f>'Sheet1 (3)'!K32</f>
        <v>2646</v>
      </c>
      <c r="L35" s="139">
        <f>'Sheet1 (3)'!L32</f>
        <v>2638</v>
      </c>
      <c r="M35" s="139">
        <f>'Sheet1 (3)'!M32</f>
        <v>3</v>
      </c>
      <c r="N35" s="139">
        <f>'Sheet1 (3)'!N32</f>
        <v>5</v>
      </c>
      <c r="O35" s="140">
        <v>56</v>
      </c>
      <c r="P35" s="141">
        <f t="shared" si="10"/>
        <v>8.9285714285714288E-2</v>
      </c>
      <c r="Q35" s="88">
        <f t="shared" si="15"/>
        <v>1.1337868480725624E-3</v>
      </c>
      <c r="R35" s="100">
        <f>VLOOKUP(C35,'Sheet1 (3)'!C:P,14,0)</f>
        <v>1020952.7356870017</v>
      </c>
      <c r="S35" s="103">
        <f t="shared" si="16"/>
        <v>259.1696860696984</v>
      </c>
      <c r="T35" s="10"/>
      <c r="Z35" s="10"/>
      <c r="AA35" s="24">
        <v>1598</v>
      </c>
      <c r="AB35" s="24">
        <f t="shared" si="12"/>
        <v>2646</v>
      </c>
      <c r="AC35" s="24">
        <f t="shared" ref="AC35" si="31">AB35-AA35</f>
        <v>1048</v>
      </c>
      <c r="AD35" s="24" t="str">
        <f t="shared" ref="AD35:AD59" si="32">IF(AC35&lt;&gt;F35,"Not OK","Ok")</f>
        <v>Not OK</v>
      </c>
    </row>
    <row r="36" spans="2:32" ht="19" customHeight="1" thickBot="1" x14ac:dyDescent="0.25">
      <c r="B36" s="391"/>
      <c r="C36" s="191" t="s">
        <v>73</v>
      </c>
      <c r="D36" s="139">
        <f>'Sheet1 (3)'!D33</f>
        <v>0</v>
      </c>
      <c r="E36" s="139">
        <f>'Sheet1 (3)'!E33</f>
        <v>0</v>
      </c>
      <c r="F36" s="142">
        <f>'Sheet1 (3)'!F33</f>
        <v>0</v>
      </c>
      <c r="G36" s="142">
        <f>'Sheet1 (3)'!G33</f>
        <v>3</v>
      </c>
      <c r="H36" s="142">
        <f>'Sheet1 (3)'!H33</f>
        <v>0</v>
      </c>
      <c r="I36" s="142">
        <f>'Sheet1 (3)'!I33</f>
        <v>517</v>
      </c>
      <c r="J36" s="142">
        <f>'Sheet1 (3)'!J33</f>
        <v>0</v>
      </c>
      <c r="K36" s="142">
        <f>'Sheet1 (3)'!K33</f>
        <v>517</v>
      </c>
      <c r="L36" s="142">
        <f>'Sheet1 (3)'!L33</f>
        <v>516</v>
      </c>
      <c r="M36" s="139">
        <f>'Sheet1 (3)'!M33</f>
        <v>0</v>
      </c>
      <c r="N36" s="139">
        <f>'Sheet1 (3)'!N33</f>
        <v>1</v>
      </c>
      <c r="O36" s="143">
        <v>23</v>
      </c>
      <c r="P36" s="144">
        <f t="shared" si="10"/>
        <v>4.3478260869565216E-2</v>
      </c>
      <c r="Q36" s="67">
        <f t="shared" si="15"/>
        <v>0</v>
      </c>
      <c r="R36" s="105">
        <f>VLOOKUP(C36,'Sheet1 (3)'!C:P,14,0)</f>
        <v>469537.67557841213</v>
      </c>
      <c r="S36" s="110">
        <f t="shared" si="16"/>
        <v>110.1083101293459</v>
      </c>
      <c r="T36" s="10"/>
      <c r="Z36" s="10"/>
    </row>
    <row r="37" spans="2:32" ht="19" customHeight="1" thickBot="1" x14ac:dyDescent="0.25">
      <c r="B37" s="391"/>
      <c r="C37" s="224" t="s">
        <v>107</v>
      </c>
      <c r="D37" s="139">
        <f>'Sheet1 (3)'!D34</f>
        <v>0</v>
      </c>
      <c r="E37" s="139">
        <f>'Sheet1 (3)'!E34</f>
        <v>0</v>
      </c>
      <c r="F37" s="142">
        <f>'Sheet1 (3)'!F34</f>
        <v>0</v>
      </c>
      <c r="G37" s="142">
        <f>'Sheet1 (3)'!G34</f>
        <v>0</v>
      </c>
      <c r="H37" s="142">
        <f>'Sheet1 (3)'!H34</f>
        <v>0</v>
      </c>
      <c r="I37" s="142">
        <f>'Sheet1 (3)'!I34</f>
        <v>34</v>
      </c>
      <c r="J37" s="142">
        <f>'Sheet1 (3)'!J34</f>
        <v>0</v>
      </c>
      <c r="K37" s="142">
        <f>'Sheet1 (3)'!K34</f>
        <v>34</v>
      </c>
      <c r="L37" s="142">
        <f>'Sheet1 (3)'!L34</f>
        <v>34</v>
      </c>
      <c r="M37" s="139">
        <f>'Sheet1 (3)'!M34</f>
        <v>0</v>
      </c>
      <c r="N37" s="139">
        <f>'Sheet1 (3)'!N34</f>
        <v>0</v>
      </c>
      <c r="O37" s="143">
        <v>12</v>
      </c>
      <c r="P37" s="144">
        <f t="shared" si="10"/>
        <v>0</v>
      </c>
      <c r="Q37" s="67">
        <f t="shared" si="15"/>
        <v>0</v>
      </c>
      <c r="R37" s="105">
        <f>VLOOKUP(C37,'Sheet1 (3)'!C:P,14,0)</f>
        <v>265250.258077587</v>
      </c>
      <c r="S37" s="110">
        <f t="shared" ref="S37" si="33">(K37/R37)*100000</f>
        <v>12.818083664240898</v>
      </c>
      <c r="T37" s="10"/>
      <c r="Z37" s="10"/>
    </row>
    <row r="38" spans="2:32" ht="19" customHeight="1" thickBot="1" x14ac:dyDescent="0.25">
      <c r="B38" s="391"/>
      <c r="C38" s="214" t="s">
        <v>74</v>
      </c>
      <c r="D38" s="139">
        <f>'Sheet1 (3)'!D35</f>
        <v>0</v>
      </c>
      <c r="E38" s="139">
        <f>'Sheet1 (3)'!E35</f>
        <v>0</v>
      </c>
      <c r="F38" s="215">
        <f>'Sheet1 (3)'!F35</f>
        <v>0</v>
      </c>
      <c r="G38" s="215">
        <f>'Sheet1 (3)'!G35</f>
        <v>3</v>
      </c>
      <c r="H38" s="215">
        <f>'Sheet1 (3)'!H35</f>
        <v>0</v>
      </c>
      <c r="I38" s="215">
        <f>'Sheet1 (3)'!I35</f>
        <v>344</v>
      </c>
      <c r="J38" s="215">
        <f>'Sheet1 (3)'!J35</f>
        <v>70</v>
      </c>
      <c r="K38" s="215">
        <f>'Sheet1 (3)'!K35</f>
        <v>414</v>
      </c>
      <c r="L38" s="215">
        <f>'Sheet1 (3)'!L35</f>
        <v>405</v>
      </c>
      <c r="M38" s="139">
        <f>'Sheet1 (3)'!M35</f>
        <v>9</v>
      </c>
      <c r="N38" s="139">
        <f>'Sheet1 (3)'!N35</f>
        <v>0</v>
      </c>
      <c r="O38" s="216">
        <v>6</v>
      </c>
      <c r="P38" s="217">
        <f t="shared" si="10"/>
        <v>0</v>
      </c>
      <c r="Q38" s="69">
        <f t="shared" si="15"/>
        <v>2.1739130434782608E-2</v>
      </c>
      <c r="R38" s="218">
        <f>VLOOKUP(C38,'Sheet1 (3)'!C:P,14,0)</f>
        <v>248010.56044110621</v>
      </c>
      <c r="S38" s="219">
        <f t="shared" si="16"/>
        <v>166.92837565612874</v>
      </c>
      <c r="T38" s="10"/>
      <c r="Z38" s="10"/>
    </row>
    <row r="39" spans="2:32" ht="19" customHeight="1" thickBot="1" x14ac:dyDescent="0.25">
      <c r="B39" s="391"/>
      <c r="C39" s="214" t="s">
        <v>92</v>
      </c>
      <c r="D39" s="139">
        <f>'Sheet1 (3)'!D36</f>
        <v>6</v>
      </c>
      <c r="E39" s="139">
        <f>'Sheet1 (3)'!E36</f>
        <v>0</v>
      </c>
      <c r="F39" s="215">
        <f>'Sheet1 (3)'!F36</f>
        <v>6</v>
      </c>
      <c r="G39" s="215">
        <f>'Sheet1 (3)'!G36</f>
        <v>0</v>
      </c>
      <c r="H39" s="215">
        <f>'Sheet1 (3)'!H36</f>
        <v>0</v>
      </c>
      <c r="I39" s="215">
        <f>'Sheet1 (3)'!I36</f>
        <v>223</v>
      </c>
      <c r="J39" s="215">
        <f>'Sheet1 (3)'!J36</f>
        <v>0</v>
      </c>
      <c r="K39" s="215">
        <f>'Sheet1 (3)'!K36</f>
        <v>223</v>
      </c>
      <c r="L39" s="215">
        <f>'Sheet1 (3)'!L36</f>
        <v>217</v>
      </c>
      <c r="M39" s="139">
        <f>'Sheet1 (3)'!M36</f>
        <v>0</v>
      </c>
      <c r="N39" s="139">
        <f>'Sheet1 (3)'!N36</f>
        <v>6</v>
      </c>
      <c r="O39" s="216">
        <v>20</v>
      </c>
      <c r="P39" s="217">
        <f t="shared" si="10"/>
        <v>0.3</v>
      </c>
      <c r="Q39" s="69">
        <f t="shared" si="15"/>
        <v>0</v>
      </c>
      <c r="R39" s="218">
        <f>VLOOKUP(C39,'Sheet1 (3)'!C:P,14,0)</f>
        <v>174025.86075197981</v>
      </c>
      <c r="S39" s="219">
        <f t="shared" si="16"/>
        <v>128.14187445268132</v>
      </c>
      <c r="T39" s="10"/>
      <c r="Z39" s="10"/>
    </row>
    <row r="40" spans="2:32" ht="19" customHeight="1" thickBot="1" x14ac:dyDescent="0.25">
      <c r="B40" s="391"/>
      <c r="C40" s="214" t="s">
        <v>102</v>
      </c>
      <c r="D40" s="139">
        <f>'Sheet1 (3)'!D37</f>
        <v>7</v>
      </c>
      <c r="E40" s="139">
        <f>'Sheet1 (3)'!E37</f>
        <v>0</v>
      </c>
      <c r="F40" s="215">
        <f>'Sheet1 (3)'!F37</f>
        <v>7</v>
      </c>
      <c r="G40" s="215">
        <f>'Sheet1 (3)'!G37</f>
        <v>5</v>
      </c>
      <c r="H40" s="215">
        <f>'Sheet1 (3)'!H37</f>
        <v>0</v>
      </c>
      <c r="I40" s="215">
        <f>'Sheet1 (3)'!I37</f>
        <v>335</v>
      </c>
      <c r="J40" s="215">
        <f>'Sheet1 (3)'!J37</f>
        <v>0</v>
      </c>
      <c r="K40" s="215">
        <f>'Sheet1 (3)'!K37</f>
        <v>335</v>
      </c>
      <c r="L40" s="215">
        <f>'Sheet1 (3)'!L37</f>
        <v>325</v>
      </c>
      <c r="M40" s="139">
        <f>'Sheet1 (3)'!M37</f>
        <v>0</v>
      </c>
      <c r="N40" s="139">
        <f>'Sheet1 (3)'!N37</f>
        <v>10</v>
      </c>
      <c r="O40" s="216">
        <v>21</v>
      </c>
      <c r="P40" s="217">
        <f t="shared" ref="P40:P41" si="34">N40/O40</f>
        <v>0.47619047619047616</v>
      </c>
      <c r="Q40" s="69">
        <f t="shared" ref="Q40:Q41" si="35">M40/K40</f>
        <v>0</v>
      </c>
      <c r="R40" s="218">
        <f>VLOOKUP(C40,'Sheet1 (3)'!C:P,14,0)</f>
        <v>276882.53196513921</v>
      </c>
      <c r="S40" s="219">
        <f t="shared" ref="S40:S41" si="36">(K40/R40)*100000</f>
        <v>120.9899366429436</v>
      </c>
      <c r="T40" s="10"/>
      <c r="Z40" s="10"/>
    </row>
    <row r="41" spans="2:32" ht="19" customHeight="1" thickBot="1" x14ac:dyDescent="0.25">
      <c r="B41" s="391"/>
      <c r="C41" s="90" t="s">
        <v>126</v>
      </c>
      <c r="D41" s="139">
        <f>'Sheet1 (3)'!D38</f>
        <v>11</v>
      </c>
      <c r="E41" s="139">
        <f>'Sheet1 (3)'!E38</f>
        <v>0</v>
      </c>
      <c r="F41" s="215">
        <f>'Sheet1 (3)'!F38</f>
        <v>11</v>
      </c>
      <c r="G41" s="215">
        <f>'Sheet1 (3)'!G38</f>
        <v>14</v>
      </c>
      <c r="H41" s="215">
        <f>'Sheet1 (3)'!H38</f>
        <v>0</v>
      </c>
      <c r="I41" s="215">
        <f>'Sheet1 (3)'!I38</f>
        <v>193</v>
      </c>
      <c r="J41" s="215">
        <f>'Sheet1 (3)'!J38</f>
        <v>0</v>
      </c>
      <c r="K41" s="215">
        <f>'Sheet1 (3)'!K38</f>
        <v>193</v>
      </c>
      <c r="L41" s="215">
        <f>'Sheet1 (3)'!L38</f>
        <v>185</v>
      </c>
      <c r="M41" s="139">
        <f>'Sheet1 (3)'!M38</f>
        <v>0</v>
      </c>
      <c r="N41" s="139">
        <f>'Sheet1 (3)'!N38</f>
        <v>8</v>
      </c>
      <c r="O41" s="216">
        <v>22</v>
      </c>
      <c r="P41" s="217">
        <f t="shared" si="34"/>
        <v>0.36363636363636365</v>
      </c>
      <c r="Q41" s="69">
        <f t="shared" si="35"/>
        <v>0</v>
      </c>
      <c r="R41" s="218">
        <f>VLOOKUP(C41,'Sheet1 (3)'!C:P,14,0)</f>
        <v>485271.79810543905</v>
      </c>
      <c r="S41" s="219">
        <f t="shared" si="36"/>
        <v>39.771526133085786</v>
      </c>
      <c r="T41" s="10"/>
      <c r="Z41" s="10"/>
    </row>
    <row r="42" spans="2:32" ht="19" customHeight="1" thickBot="1" x14ac:dyDescent="0.25">
      <c r="B42" s="392"/>
      <c r="C42" s="124" t="s">
        <v>83</v>
      </c>
      <c r="D42" s="151">
        <f>SUM(D35:D41)</f>
        <v>29</v>
      </c>
      <c r="E42" s="151">
        <f t="shared" ref="E42:N42" si="37">SUM(E35:E41)</f>
        <v>0</v>
      </c>
      <c r="F42" s="151">
        <f t="shared" si="37"/>
        <v>29</v>
      </c>
      <c r="G42" s="151">
        <f t="shared" si="37"/>
        <v>30</v>
      </c>
      <c r="H42" s="151">
        <f t="shared" si="37"/>
        <v>0</v>
      </c>
      <c r="I42" s="151">
        <f t="shared" si="37"/>
        <v>4145</v>
      </c>
      <c r="J42" s="151">
        <f t="shared" si="37"/>
        <v>217</v>
      </c>
      <c r="K42" s="151">
        <f t="shared" si="37"/>
        <v>4362</v>
      </c>
      <c r="L42" s="151">
        <f t="shared" si="37"/>
        <v>4320</v>
      </c>
      <c r="M42" s="151">
        <f t="shared" si="37"/>
        <v>12</v>
      </c>
      <c r="N42" s="338">
        <f t="shared" si="37"/>
        <v>30</v>
      </c>
      <c r="O42" s="151">
        <f>SUM(O35:O41)</f>
        <v>160</v>
      </c>
      <c r="P42" s="153">
        <f t="shared" si="10"/>
        <v>0.1875</v>
      </c>
      <c r="Q42" s="127">
        <f t="shared" si="15"/>
        <v>2.751031636863824E-3</v>
      </c>
      <c r="R42" s="128">
        <v>6649881</v>
      </c>
      <c r="S42" s="129">
        <f t="shared" si="16"/>
        <v>65.595158770510338</v>
      </c>
      <c r="T42" s="10"/>
      <c r="Z42" s="10"/>
    </row>
    <row r="43" spans="2:32" ht="19" customHeight="1" x14ac:dyDescent="0.2">
      <c r="B43" s="390" t="s">
        <v>23</v>
      </c>
      <c r="C43" s="332" t="s">
        <v>76</v>
      </c>
      <c r="D43" s="150">
        <f>'Sheet1 (3)'!D39</f>
        <v>0</v>
      </c>
      <c r="E43" s="150">
        <f>'Sheet1 (3)'!E39</f>
        <v>0</v>
      </c>
      <c r="F43" s="150">
        <f>'Sheet1 (3)'!F39</f>
        <v>0</v>
      </c>
      <c r="G43" s="150">
        <f>'Sheet1 (3)'!G39</f>
        <v>0</v>
      </c>
      <c r="H43" s="150">
        <f>'Sheet1 (3)'!H39</f>
        <v>0</v>
      </c>
      <c r="I43" s="150">
        <f>'Sheet1 (3)'!I39</f>
        <v>369</v>
      </c>
      <c r="J43" s="150">
        <f>'Sheet1 (3)'!J39</f>
        <v>238</v>
      </c>
      <c r="K43" s="150">
        <f>'Sheet1 (3)'!K39</f>
        <v>607</v>
      </c>
      <c r="L43" s="150">
        <f>'Sheet1 (3)'!L39</f>
        <v>606</v>
      </c>
      <c r="M43" s="150">
        <f>'Sheet1 (3)'!M39</f>
        <v>1</v>
      </c>
      <c r="N43" s="259">
        <f>'Sheet1 (3)'!N39</f>
        <v>0</v>
      </c>
      <c r="O43" s="161">
        <v>12</v>
      </c>
      <c r="P43" s="162">
        <f t="shared" si="10"/>
        <v>0</v>
      </c>
      <c r="Q43" s="158">
        <f t="shared" si="15"/>
        <v>1.6474464579901153E-3</v>
      </c>
      <c r="R43" s="159">
        <f>VLOOKUP(C43,'Sheet1 (3)'!C:P,14,0)</f>
        <v>116330.83416912338</v>
      </c>
      <c r="S43" s="160">
        <f t="shared" si="16"/>
        <v>521.78771375225847</v>
      </c>
      <c r="T43" s="10"/>
      <c r="Z43" s="10"/>
    </row>
    <row r="44" spans="2:32" ht="19" customHeight="1" x14ac:dyDescent="0.2">
      <c r="B44" s="391"/>
      <c r="C44" s="64" t="s">
        <v>85</v>
      </c>
      <c r="D44" s="150">
        <f>'Sheet1 (3)'!D40</f>
        <v>0</v>
      </c>
      <c r="E44" s="150">
        <f>'Sheet1 (3)'!E40</f>
        <v>2</v>
      </c>
      <c r="F44" s="65">
        <f>'Sheet1 (3)'!F40</f>
        <v>2</v>
      </c>
      <c r="G44" s="65">
        <f>'Sheet1 (3)'!G40</f>
        <v>2</v>
      </c>
      <c r="H44" s="65">
        <f>'Sheet1 (3)'!H40</f>
        <v>0</v>
      </c>
      <c r="I44" s="65">
        <f>'Sheet1 (3)'!I40</f>
        <v>381</v>
      </c>
      <c r="J44" s="65">
        <f>'Sheet1 (3)'!J40</f>
        <v>72</v>
      </c>
      <c r="K44" s="65">
        <f>'Sheet1 (3)'!K40</f>
        <v>453</v>
      </c>
      <c r="L44" s="65">
        <f>'Sheet1 (3)'!L40</f>
        <v>452</v>
      </c>
      <c r="M44" s="65">
        <f>'Sheet1 (3)'!M40</f>
        <v>1</v>
      </c>
      <c r="N44" s="260">
        <f>'Sheet1 (3)'!N40</f>
        <v>0</v>
      </c>
      <c r="O44" s="66">
        <v>15</v>
      </c>
      <c r="P44" s="232">
        <f t="shared" si="10"/>
        <v>0</v>
      </c>
      <c r="Q44" s="121">
        <f t="shared" si="15"/>
        <v>2.2075055187637969E-3</v>
      </c>
      <c r="R44" s="246">
        <f>VLOOKUP(C44,'Sheet1 (3)'!C:P,14,0)</f>
        <v>195456.27773091197</v>
      </c>
      <c r="S44" s="110">
        <f t="shared" si="16"/>
        <v>231.76538776802704</v>
      </c>
      <c r="T44" s="10"/>
      <c r="Z44" s="10"/>
    </row>
    <row r="45" spans="2:32" ht="19" customHeight="1" x14ac:dyDescent="0.2">
      <c r="B45" s="391"/>
      <c r="C45" s="64" t="s">
        <v>101</v>
      </c>
      <c r="D45" s="150">
        <f>'Sheet1 (3)'!D41</f>
        <v>0</v>
      </c>
      <c r="E45" s="150">
        <f>'Sheet1 (3)'!E41</f>
        <v>0</v>
      </c>
      <c r="F45" s="65">
        <f>'Sheet1 (3)'!F41</f>
        <v>0</v>
      </c>
      <c r="G45" s="65">
        <f>'Sheet1 (3)'!G41</f>
        <v>0</v>
      </c>
      <c r="H45" s="65">
        <f>'Sheet1 (3)'!H41</f>
        <v>0</v>
      </c>
      <c r="I45" s="65">
        <f>'Sheet1 (3)'!I41</f>
        <v>76</v>
      </c>
      <c r="J45" s="65">
        <f>'Sheet1 (3)'!J41</f>
        <v>16</v>
      </c>
      <c r="K45" s="65">
        <f>'Sheet1 (3)'!K41</f>
        <v>92</v>
      </c>
      <c r="L45" s="65">
        <f>'Sheet1 (3)'!L41</f>
        <v>92</v>
      </c>
      <c r="M45" s="65">
        <f>'Sheet1 (3)'!M41</f>
        <v>0</v>
      </c>
      <c r="N45" s="260">
        <f>'Sheet1 (3)'!N41</f>
        <v>0</v>
      </c>
      <c r="O45" s="66">
        <v>20</v>
      </c>
      <c r="P45" s="232">
        <f t="shared" si="10"/>
        <v>0</v>
      </c>
      <c r="Q45" s="121">
        <f t="shared" si="15"/>
        <v>0</v>
      </c>
      <c r="R45" s="246">
        <f>VLOOKUP(C45,'Sheet1 (3)'!C:P,14,0)</f>
        <v>72013.155784048577</v>
      </c>
      <c r="S45" s="110">
        <f t="shared" si="16"/>
        <v>127.75443458676845</v>
      </c>
      <c r="T45" s="10"/>
      <c r="Z45" s="10"/>
    </row>
    <row r="46" spans="2:32" ht="19" customHeight="1" x14ac:dyDescent="0.2">
      <c r="B46" s="391"/>
      <c r="C46" s="64" t="s">
        <v>105</v>
      </c>
      <c r="D46" s="150">
        <f>'Sheet1 (3)'!D42</f>
        <v>0</v>
      </c>
      <c r="E46" s="150">
        <f>'Sheet1 (3)'!E42</f>
        <v>0</v>
      </c>
      <c r="F46" s="65">
        <f>'Sheet1 (3)'!F42</f>
        <v>0</v>
      </c>
      <c r="G46" s="65">
        <f>'Sheet1 (3)'!G42</f>
        <v>0</v>
      </c>
      <c r="H46" s="65">
        <f>'Sheet1 (3)'!H42</f>
        <v>0</v>
      </c>
      <c r="I46" s="65">
        <f>'Sheet1 (3)'!I42</f>
        <v>6</v>
      </c>
      <c r="J46" s="65">
        <f>'Sheet1 (3)'!J42</f>
        <v>8</v>
      </c>
      <c r="K46" s="65">
        <f>'Sheet1 (3)'!K42</f>
        <v>14</v>
      </c>
      <c r="L46" s="65">
        <f>'Sheet1 (3)'!L42</f>
        <v>14</v>
      </c>
      <c r="M46" s="65">
        <f>'Sheet1 (3)'!M42</f>
        <v>0</v>
      </c>
      <c r="N46" s="260">
        <f>'Sheet1 (3)'!N42</f>
        <v>0</v>
      </c>
      <c r="O46" s="66">
        <v>20</v>
      </c>
      <c r="P46" s="232">
        <f t="shared" si="10"/>
        <v>0</v>
      </c>
      <c r="Q46" s="121">
        <f t="shared" si="15"/>
        <v>0</v>
      </c>
      <c r="R46" s="246">
        <f>VLOOKUP(C46,'Sheet1 (3)'!C:P,14,0)</f>
        <v>46610.125789435391</v>
      </c>
      <c r="S46" s="110">
        <f t="shared" si="16"/>
        <v>30.036391798739203</v>
      </c>
      <c r="T46" s="10"/>
      <c r="Z46" s="10"/>
    </row>
    <row r="47" spans="2:32" ht="19" customHeight="1" x14ac:dyDescent="0.2">
      <c r="B47" s="391"/>
      <c r="C47" s="68" t="s">
        <v>110</v>
      </c>
      <c r="D47" s="150">
        <f>'Sheet1 (3)'!D43</f>
        <v>0</v>
      </c>
      <c r="E47" s="150">
        <f>'Sheet1 (3)'!E43</f>
        <v>0</v>
      </c>
      <c r="F47" s="65">
        <f>'Sheet1 (3)'!F43</f>
        <v>0</v>
      </c>
      <c r="G47" s="65">
        <f>'Sheet1 (3)'!G43</f>
        <v>0</v>
      </c>
      <c r="H47" s="65">
        <f>'Sheet1 (3)'!H43</f>
        <v>0</v>
      </c>
      <c r="I47" s="65">
        <f>'Sheet1 (3)'!I43</f>
        <v>38</v>
      </c>
      <c r="J47" s="65">
        <f>'Sheet1 (3)'!J43</f>
        <v>23</v>
      </c>
      <c r="K47" s="65">
        <f>'Sheet1 (3)'!K43</f>
        <v>61</v>
      </c>
      <c r="L47" s="65">
        <f>'Sheet1 (3)'!L43</f>
        <v>61</v>
      </c>
      <c r="M47" s="65">
        <f>'Sheet1 (3)'!M43</f>
        <v>0</v>
      </c>
      <c r="N47" s="260">
        <f>'Sheet1 (3)'!N43</f>
        <v>0</v>
      </c>
      <c r="O47" s="66">
        <v>5</v>
      </c>
      <c r="P47" s="232">
        <f t="shared" si="10"/>
        <v>0</v>
      </c>
      <c r="Q47" s="121">
        <f t="shared" si="15"/>
        <v>0</v>
      </c>
      <c r="R47" s="246">
        <f>VLOOKUP(C47,'Sheet1 (3)'!C:P,14,0)</f>
        <v>101576.05359503486</v>
      </c>
      <c r="S47" s="110">
        <f t="shared" ref="S47" si="38">(K47/R47)*100000</f>
        <v>60.053524271769646</v>
      </c>
      <c r="T47" s="10"/>
      <c r="Z47" s="10"/>
    </row>
    <row r="48" spans="2:32" ht="19" customHeight="1" x14ac:dyDescent="0.2">
      <c r="B48" s="391"/>
      <c r="C48" s="68" t="s">
        <v>120</v>
      </c>
      <c r="D48" s="150">
        <f>'Sheet1 (3)'!D44</f>
        <v>4</v>
      </c>
      <c r="E48" s="150">
        <f>'Sheet1 (3)'!E44</f>
        <v>0</v>
      </c>
      <c r="F48" s="65">
        <f>'Sheet1 (3)'!F44</f>
        <v>4</v>
      </c>
      <c r="G48" s="65">
        <f>'Sheet1 (3)'!G44</f>
        <v>1</v>
      </c>
      <c r="H48" s="65">
        <f>'Sheet1 (3)'!H44</f>
        <v>0</v>
      </c>
      <c r="I48" s="65">
        <f>'Sheet1 (3)'!I44</f>
        <v>46</v>
      </c>
      <c r="J48" s="65">
        <f>'Sheet1 (3)'!J44</f>
        <v>97</v>
      </c>
      <c r="K48" s="65">
        <f>'Sheet1 (3)'!K44</f>
        <v>143</v>
      </c>
      <c r="L48" s="65">
        <f>'Sheet1 (3)'!L44</f>
        <v>138</v>
      </c>
      <c r="M48" s="65">
        <f>'Sheet1 (3)'!M44</f>
        <v>1</v>
      </c>
      <c r="N48" s="260">
        <f>'Sheet1 (3)'!N44</f>
        <v>4</v>
      </c>
      <c r="O48" s="66">
        <v>6</v>
      </c>
      <c r="P48" s="232">
        <f t="shared" ref="P48" si="39">N48/O48</f>
        <v>0.66666666666666663</v>
      </c>
      <c r="Q48" s="121">
        <f t="shared" ref="Q48" si="40">M48/K48</f>
        <v>6.993006993006993E-3</v>
      </c>
      <c r="R48" s="246">
        <f>VLOOKUP(C48,'Sheet1 (3)'!C:P,14,0)</f>
        <v>344446.59661328059</v>
      </c>
      <c r="S48" s="110">
        <f t="shared" ref="S48" si="41">(K48/R48)*100000</f>
        <v>41.515869631468568</v>
      </c>
      <c r="T48" s="10"/>
      <c r="Z48" s="10"/>
    </row>
    <row r="49" spans="2:30" ht="19" customHeight="1" x14ac:dyDescent="0.2">
      <c r="B49" s="391"/>
      <c r="C49" s="68" t="s">
        <v>133</v>
      </c>
      <c r="D49" s="150">
        <f>'Sheet1 (3)'!D45</f>
        <v>0</v>
      </c>
      <c r="E49" s="150">
        <f>'Sheet1 (3)'!E45</f>
        <v>4</v>
      </c>
      <c r="F49" s="65">
        <f>'Sheet1 (3)'!F45</f>
        <v>4</v>
      </c>
      <c r="G49" s="65">
        <f>'Sheet1 (3)'!G45</f>
        <v>5</v>
      </c>
      <c r="H49" s="65">
        <f>'Sheet1 (3)'!H45</f>
        <v>0</v>
      </c>
      <c r="I49" s="65">
        <f>'Sheet1 (3)'!I45</f>
        <v>58</v>
      </c>
      <c r="J49" s="65">
        <f>'Sheet1 (3)'!J45</f>
        <v>49</v>
      </c>
      <c r="K49" s="65">
        <f>'Sheet1 (3)'!K45</f>
        <v>107</v>
      </c>
      <c r="L49" s="65">
        <f>'Sheet1 (3)'!L45</f>
        <v>107</v>
      </c>
      <c r="M49" s="65">
        <f>'Sheet1 (3)'!M45</f>
        <v>0</v>
      </c>
      <c r="N49" s="260">
        <f>'Sheet1 (3)'!N45</f>
        <v>0</v>
      </c>
      <c r="O49" s="66">
        <v>6</v>
      </c>
      <c r="P49" s="232"/>
      <c r="Q49" s="123"/>
      <c r="R49" s="350"/>
      <c r="S49" s="219"/>
      <c r="T49" s="10"/>
      <c r="Z49" s="10"/>
    </row>
    <row r="50" spans="2:30" ht="19" customHeight="1" thickBot="1" x14ac:dyDescent="0.25">
      <c r="B50" s="391"/>
      <c r="C50" s="333" t="s">
        <v>94</v>
      </c>
      <c r="D50" s="150">
        <f>'Sheet1 (3)'!D46</f>
        <v>0</v>
      </c>
      <c r="E50" s="150">
        <f>'Sheet1 (3)'!E46</f>
        <v>0</v>
      </c>
      <c r="F50" s="226">
        <f>'Sheet1 (3)'!F46</f>
        <v>0</v>
      </c>
      <c r="G50" s="226">
        <f>'Sheet1 (3)'!G46</f>
        <v>0</v>
      </c>
      <c r="H50" s="226">
        <f>'Sheet1 (3)'!H46</f>
        <v>0</v>
      </c>
      <c r="I50" s="65">
        <f>'Sheet1 (3)'!I46</f>
        <v>1</v>
      </c>
      <c r="J50" s="65">
        <f>'Sheet1 (3)'!J46</f>
        <v>5</v>
      </c>
      <c r="K50" s="65">
        <f>'Sheet1 (3)'!K46</f>
        <v>6</v>
      </c>
      <c r="L50" s="65">
        <f>'Sheet1 (3)'!L46</f>
        <v>6</v>
      </c>
      <c r="M50" s="65">
        <f>'Sheet1 (3)'!M46</f>
        <v>0</v>
      </c>
      <c r="N50" s="261">
        <f>'Sheet1 (3)'!N46</f>
        <v>0</v>
      </c>
      <c r="O50" s="66">
        <v>20</v>
      </c>
      <c r="P50" s="232">
        <f t="shared" si="10"/>
        <v>0</v>
      </c>
      <c r="Q50" s="271">
        <f t="shared" si="15"/>
        <v>0</v>
      </c>
      <c r="R50" s="272">
        <f>VLOOKUP(C50,'Sheet1 (3)'!C:P,14,0)</f>
        <v>217763.58413614001</v>
      </c>
      <c r="S50" s="111">
        <f t="shared" si="16"/>
        <v>2.7552816159789875</v>
      </c>
      <c r="T50" s="10"/>
      <c r="Z50" s="10"/>
    </row>
    <row r="51" spans="2:30" ht="19" customHeight="1" thickBot="1" x14ac:dyDescent="0.25">
      <c r="B51" s="392"/>
      <c r="C51" s="334" t="s">
        <v>84</v>
      </c>
      <c r="D51" s="151">
        <f t="shared" ref="D51:O51" si="42">SUM(D43:D50)</f>
        <v>4</v>
      </c>
      <c r="E51" s="151">
        <f t="shared" si="42"/>
        <v>6</v>
      </c>
      <c r="F51" s="151">
        <f t="shared" si="42"/>
        <v>10</v>
      </c>
      <c r="G51" s="151">
        <f t="shared" si="42"/>
        <v>8</v>
      </c>
      <c r="H51" s="151">
        <f t="shared" si="42"/>
        <v>0</v>
      </c>
      <c r="I51" s="221">
        <f t="shared" si="42"/>
        <v>975</v>
      </c>
      <c r="J51" s="247">
        <f t="shared" si="42"/>
        <v>508</v>
      </c>
      <c r="K51" s="247">
        <f t="shared" si="42"/>
        <v>1483</v>
      </c>
      <c r="L51" s="247">
        <f t="shared" si="42"/>
        <v>1476</v>
      </c>
      <c r="M51" s="247">
        <f t="shared" si="42"/>
        <v>3</v>
      </c>
      <c r="N51" s="247">
        <f t="shared" si="42"/>
        <v>4</v>
      </c>
      <c r="O51" s="247">
        <f t="shared" si="42"/>
        <v>104</v>
      </c>
      <c r="P51" s="248">
        <f t="shared" si="10"/>
        <v>3.8461538461538464E-2</v>
      </c>
      <c r="Q51" s="268">
        <f t="shared" si="15"/>
        <v>2.0229265003371545E-3</v>
      </c>
      <c r="R51" s="269">
        <v>2674787</v>
      </c>
      <c r="S51" s="270">
        <f t="shared" si="16"/>
        <v>55.443667103212327</v>
      </c>
      <c r="T51" s="10"/>
      <c r="Z51" s="10"/>
    </row>
    <row r="52" spans="2:30" ht="19" customHeight="1" x14ac:dyDescent="0.2">
      <c r="B52" s="390" t="s">
        <v>29</v>
      </c>
      <c r="C52" s="335" t="s">
        <v>97</v>
      </c>
      <c r="D52" s="114">
        <f>'Sheet1 (3)'!D47</f>
        <v>3</v>
      </c>
      <c r="E52" s="114">
        <f>'Sheet1 (3)'!E47</f>
        <v>2</v>
      </c>
      <c r="F52" s="114">
        <f>'Sheet1 (3)'!F47</f>
        <v>5</v>
      </c>
      <c r="G52" s="114">
        <f>'Sheet1 (3)'!G47</f>
        <v>7</v>
      </c>
      <c r="H52" s="114">
        <f>'Sheet1 (3)'!H47</f>
        <v>0</v>
      </c>
      <c r="I52" s="114">
        <f>'Sheet1 (3)'!I47</f>
        <v>156</v>
      </c>
      <c r="J52" s="114">
        <f>'Sheet1 (3)'!J47</f>
        <v>39</v>
      </c>
      <c r="K52" s="114">
        <f>'Sheet1 (3)'!K47</f>
        <v>195</v>
      </c>
      <c r="L52" s="114">
        <f>'Sheet1 (3)'!L47</f>
        <v>186</v>
      </c>
      <c r="M52" s="114">
        <f>'Sheet1 (3)'!M47</f>
        <v>3</v>
      </c>
      <c r="N52" s="114">
        <f>'Sheet1 (3)'!N47</f>
        <v>6</v>
      </c>
      <c r="O52" s="147">
        <v>5</v>
      </c>
      <c r="P52" s="148">
        <f t="shared" ref="P52:P56" si="43">N52/O52</f>
        <v>1.2</v>
      </c>
      <c r="Q52" s="70">
        <f t="shared" ref="Q52:Q56" si="44">M52/K52</f>
        <v>1.5384615384615385E-2</v>
      </c>
      <c r="R52" s="106">
        <f>VLOOKUP(C52,'Sheet1 (3)'!C:P,14,0)</f>
        <v>116603.80734837931</v>
      </c>
      <c r="S52" s="112">
        <f t="shared" ref="S52:S56" si="45">(K52/R52)*100000</f>
        <v>167.23296128521341</v>
      </c>
      <c r="T52" s="10"/>
      <c r="Z52" s="10"/>
    </row>
    <row r="53" spans="2:30" ht="19" customHeight="1" x14ac:dyDescent="0.2">
      <c r="B53" s="391"/>
      <c r="C53" s="163" t="s">
        <v>124</v>
      </c>
      <c r="D53" s="114">
        <f>'Sheet1 (3)'!D48</f>
        <v>0</v>
      </c>
      <c r="E53" s="114">
        <f>'Sheet1 (3)'!E48</f>
        <v>0</v>
      </c>
      <c r="F53" s="114">
        <f>'Sheet1 (3)'!F48</f>
        <v>0</v>
      </c>
      <c r="G53" s="114">
        <f>'Sheet1 (3)'!G48</f>
        <v>0</v>
      </c>
      <c r="H53" s="114">
        <f>'Sheet1 (3)'!H48</f>
        <v>0</v>
      </c>
      <c r="I53" s="114">
        <f>'Sheet1 (3)'!I48</f>
        <v>1</v>
      </c>
      <c r="J53" s="114">
        <f>'Sheet1 (3)'!J48</f>
        <v>0</v>
      </c>
      <c r="K53" s="114">
        <f>'Sheet1 (3)'!K48</f>
        <v>1</v>
      </c>
      <c r="L53" s="114">
        <f>'Sheet1 (3)'!L48</f>
        <v>1</v>
      </c>
      <c r="M53" s="114">
        <f>'Sheet1 (3)'!M48</f>
        <v>0</v>
      </c>
      <c r="N53" s="114">
        <f>'Sheet1 (3)'!N48</f>
        <v>0</v>
      </c>
      <c r="O53" s="262">
        <v>5</v>
      </c>
      <c r="P53" s="263">
        <f t="shared" si="43"/>
        <v>0</v>
      </c>
      <c r="Q53" s="264">
        <f t="shared" si="44"/>
        <v>0</v>
      </c>
      <c r="R53" s="265">
        <f>VLOOKUP(C53,'Sheet1 (3)'!C:P,14,0)</f>
        <v>138715.4519827622</v>
      </c>
      <c r="S53" s="266">
        <f t="shared" si="45"/>
        <v>0.72090022106857088</v>
      </c>
      <c r="T53" s="10"/>
      <c r="Z53" s="10"/>
    </row>
    <row r="54" spans="2:30" ht="19" customHeight="1" x14ac:dyDescent="0.2">
      <c r="B54" s="391"/>
      <c r="C54" s="68" t="s">
        <v>106</v>
      </c>
      <c r="D54" s="114">
        <f>'Sheet1 (3)'!D49</f>
        <v>0</v>
      </c>
      <c r="E54" s="114">
        <f>'Sheet1 (3)'!E49</f>
        <v>0</v>
      </c>
      <c r="F54" s="114">
        <f>'Sheet1 (3)'!F49</f>
        <v>0</v>
      </c>
      <c r="G54" s="114">
        <f>'Sheet1 (3)'!G49</f>
        <v>0</v>
      </c>
      <c r="H54" s="114">
        <f>'Sheet1 (3)'!H49</f>
        <v>0</v>
      </c>
      <c r="I54" s="114">
        <f>'Sheet1 (3)'!I49</f>
        <v>2</v>
      </c>
      <c r="J54" s="114">
        <f>'Sheet1 (3)'!J49</f>
        <v>0</v>
      </c>
      <c r="K54" s="114">
        <f>'Sheet1 (3)'!K49</f>
        <v>2</v>
      </c>
      <c r="L54" s="114">
        <f>'Sheet1 (3)'!L49</f>
        <v>2</v>
      </c>
      <c r="M54" s="114">
        <f>'Sheet1 (3)'!M49</f>
        <v>0</v>
      </c>
      <c r="N54" s="114">
        <f>'Sheet1 (3)'!N49</f>
        <v>0</v>
      </c>
      <c r="O54" s="267">
        <v>5</v>
      </c>
      <c r="P54" s="263">
        <f t="shared" ref="P54" si="46">N54/O54</f>
        <v>0</v>
      </c>
      <c r="Q54" s="264">
        <f t="shared" ref="Q54" si="47">M54/K54</f>
        <v>0</v>
      </c>
      <c r="R54" s="265">
        <f>VLOOKUP(C54,'Sheet1 (3)'!C:P,14,0)</f>
        <v>64209.935716887107</v>
      </c>
      <c r="S54" s="266">
        <f t="shared" ref="S54" si="48">(K54/R54)*100000</f>
        <v>3.1147827476706276</v>
      </c>
      <c r="T54" s="10"/>
      <c r="Z54" s="10"/>
    </row>
    <row r="55" spans="2:30" ht="19" customHeight="1" thickBot="1" x14ac:dyDescent="0.25">
      <c r="B55" s="391"/>
      <c r="C55" s="336" t="s">
        <v>98</v>
      </c>
      <c r="D55" s="114">
        <f>'Sheet1 (3)'!D50</f>
        <v>0</v>
      </c>
      <c r="E55" s="114">
        <f>'Sheet1 (3)'!E50</f>
        <v>0</v>
      </c>
      <c r="F55" s="150">
        <f>'Sheet1 (3)'!F50</f>
        <v>0</v>
      </c>
      <c r="G55" s="113">
        <f>'Sheet1 (3)'!G50</f>
        <v>0</v>
      </c>
      <c r="H55" s="113">
        <f>'Sheet1 (3)'!H50</f>
        <v>0</v>
      </c>
      <c r="I55" s="113">
        <f>'Sheet1 (3)'!I50</f>
        <v>16</v>
      </c>
      <c r="J55" s="113">
        <f>'Sheet1 (3)'!J50</f>
        <v>28</v>
      </c>
      <c r="K55" s="113">
        <f>'Sheet1 (3)'!K50</f>
        <v>44</v>
      </c>
      <c r="L55" s="113">
        <f>'Sheet1 (3)'!L50</f>
        <v>43</v>
      </c>
      <c r="M55" s="113">
        <f>'Sheet1 (3)'!M50</f>
        <v>0</v>
      </c>
      <c r="N55" s="150">
        <f>'Sheet1 (3)'!N50</f>
        <v>1</v>
      </c>
      <c r="O55" s="145">
        <v>20</v>
      </c>
      <c r="P55" s="146">
        <f t="shared" si="43"/>
        <v>0.05</v>
      </c>
      <c r="Q55" s="92">
        <f t="shared" si="44"/>
        <v>0</v>
      </c>
      <c r="R55" s="107">
        <f>VLOOKUP(C55,'Sheet1 (3)'!C:P,14,0)</f>
        <v>518856.33563500224</v>
      </c>
      <c r="S55" s="111">
        <f t="shared" si="45"/>
        <v>8.4801894046741477</v>
      </c>
      <c r="T55" s="10"/>
      <c r="Z55" s="10"/>
    </row>
    <row r="56" spans="2:30" ht="19" customHeight="1" thickBot="1" x14ac:dyDescent="0.25">
      <c r="B56" s="392"/>
      <c r="C56" s="334" t="s">
        <v>96</v>
      </c>
      <c r="D56" s="225">
        <f t="shared" ref="D56:O56" si="49">SUM(D52:D55)</f>
        <v>3</v>
      </c>
      <c r="E56" s="151">
        <f t="shared" si="49"/>
        <v>2</v>
      </c>
      <c r="F56" s="151">
        <f t="shared" si="49"/>
        <v>5</v>
      </c>
      <c r="G56" s="151">
        <f t="shared" si="49"/>
        <v>7</v>
      </c>
      <c r="H56" s="151">
        <f t="shared" si="49"/>
        <v>0</v>
      </c>
      <c r="I56" s="151">
        <f t="shared" si="49"/>
        <v>175</v>
      </c>
      <c r="J56" s="151">
        <f t="shared" si="49"/>
        <v>67</v>
      </c>
      <c r="K56" s="151">
        <f t="shared" si="49"/>
        <v>242</v>
      </c>
      <c r="L56" s="151">
        <f t="shared" si="49"/>
        <v>232</v>
      </c>
      <c r="M56" s="151">
        <f t="shared" si="49"/>
        <v>3</v>
      </c>
      <c r="N56" s="151">
        <f t="shared" si="49"/>
        <v>7</v>
      </c>
      <c r="O56" s="125">
        <f t="shared" si="49"/>
        <v>35</v>
      </c>
      <c r="P56" s="126">
        <f t="shared" si="43"/>
        <v>0.2</v>
      </c>
      <c r="Q56" s="127">
        <f t="shared" si="44"/>
        <v>1.2396694214876033E-2</v>
      </c>
      <c r="R56" s="128">
        <v>2674787</v>
      </c>
      <c r="S56" s="129">
        <f t="shared" si="45"/>
        <v>9.0474493856894025</v>
      </c>
      <c r="T56" s="10"/>
      <c r="Z56" s="10"/>
    </row>
    <row r="57" spans="2:30" ht="19" customHeight="1" x14ac:dyDescent="0.2">
      <c r="B57" s="390" t="s">
        <v>130</v>
      </c>
      <c r="C57" s="335" t="s">
        <v>131</v>
      </c>
      <c r="D57" s="114">
        <f>'Sheet1 (3)'!D51</f>
        <v>3</v>
      </c>
      <c r="E57" s="114">
        <f>'Sheet1 (3)'!E51</f>
        <v>0</v>
      </c>
      <c r="F57" s="114">
        <f>'Sheet1 (3)'!F51</f>
        <v>3</v>
      </c>
      <c r="G57" s="114">
        <f>'Sheet1 (3)'!G51</f>
        <v>2</v>
      </c>
      <c r="H57" s="114">
        <f>'Sheet1 (3)'!H51</f>
        <v>0</v>
      </c>
      <c r="I57" s="114">
        <f>'Sheet1 (3)'!I51</f>
        <v>16</v>
      </c>
      <c r="J57" s="114">
        <f>'Sheet1 (3)'!J51</f>
        <v>5</v>
      </c>
      <c r="K57" s="114">
        <f>'Sheet1 (3)'!K51</f>
        <v>21</v>
      </c>
      <c r="L57" s="114">
        <f>'Sheet1 (3)'!L51</f>
        <v>17</v>
      </c>
      <c r="M57" s="114">
        <f>'Sheet1 (3)'!M51</f>
        <v>0</v>
      </c>
      <c r="N57" s="114">
        <f>'Sheet1 (3)'!N51</f>
        <v>4</v>
      </c>
      <c r="O57" s="147"/>
      <c r="P57" s="148" t="e">
        <f t="shared" ref="P57" si="50">N57/O57</f>
        <v>#DIV/0!</v>
      </c>
      <c r="Q57" s="88">
        <f t="shared" ref="Q57" si="51">M57/K57</f>
        <v>0</v>
      </c>
      <c r="R57" s="337">
        <f>VLOOKUP(C57,'Sheet1 (3)'!C:P,14,0)</f>
        <v>74552.850563488886</v>
      </c>
      <c r="S57" s="112">
        <f t="shared" ref="S57:S58" si="52">(K57/R57)*100000</f>
        <v>28.16793702893559</v>
      </c>
      <c r="T57" s="10"/>
      <c r="Z57" s="10"/>
    </row>
    <row r="58" spans="2:30" ht="19" customHeight="1" thickBot="1" x14ac:dyDescent="0.25">
      <c r="B58" s="392"/>
      <c r="C58" s="328" t="s">
        <v>132</v>
      </c>
      <c r="D58" s="225">
        <f>D57</f>
        <v>3</v>
      </c>
      <c r="E58" s="225">
        <f t="shared" ref="E58:O58" si="53">E57</f>
        <v>0</v>
      </c>
      <c r="F58" s="225">
        <f t="shared" si="53"/>
        <v>3</v>
      </c>
      <c r="G58" s="225">
        <f t="shared" si="53"/>
        <v>2</v>
      </c>
      <c r="H58" s="225">
        <f t="shared" si="53"/>
        <v>0</v>
      </c>
      <c r="I58" s="225">
        <f t="shared" si="53"/>
        <v>16</v>
      </c>
      <c r="J58" s="225">
        <f t="shared" si="53"/>
        <v>5</v>
      </c>
      <c r="K58" s="225">
        <f t="shared" si="53"/>
        <v>21</v>
      </c>
      <c r="L58" s="225">
        <f t="shared" si="53"/>
        <v>17</v>
      </c>
      <c r="M58" s="225">
        <f t="shared" si="53"/>
        <v>0</v>
      </c>
      <c r="N58" s="225">
        <f t="shared" si="53"/>
        <v>4</v>
      </c>
      <c r="O58" s="329">
        <f t="shared" si="53"/>
        <v>0</v>
      </c>
      <c r="P58" s="330" t="e">
        <f t="shared" ref="P58" si="54">N58/O58</f>
        <v>#DIV/0!</v>
      </c>
      <c r="Q58" s="268">
        <f t="shared" ref="Q58" si="55">M58/K58</f>
        <v>0</v>
      </c>
      <c r="R58" s="128">
        <v>74552.850563488886</v>
      </c>
      <c r="S58" s="331">
        <f t="shared" si="52"/>
        <v>28.16793702893559</v>
      </c>
      <c r="T58" s="10"/>
      <c r="Z58" s="10"/>
    </row>
    <row r="59" spans="2:30" ht="18" thickBot="1" x14ac:dyDescent="0.25">
      <c r="B59" s="327"/>
      <c r="C59" s="71" t="s">
        <v>11</v>
      </c>
      <c r="D59" s="72">
        <f>D51+D42+D34+D26+D21+D8+D56+D58</f>
        <v>74</v>
      </c>
      <c r="E59" s="72">
        <f>E51+E42+E34+E26+E21+E8+E56</f>
        <v>12</v>
      </c>
      <c r="F59" s="72">
        <f>F51+F42+F34+F26+F21+F8+F56+F58</f>
        <v>86</v>
      </c>
      <c r="G59" s="72">
        <f>G51+G42+G34+G26+G21+G8+G56</f>
        <v>76</v>
      </c>
      <c r="H59" s="72">
        <f>H51+H42+H34+H26+H21+H8+H56</f>
        <v>0</v>
      </c>
      <c r="I59" s="72">
        <f>I51+I42+I34+I26+I21+I8+I56</f>
        <v>10293</v>
      </c>
      <c r="J59" s="72">
        <f>J51+J42+J34+J26+J21+J8+J56</f>
        <v>3276</v>
      </c>
      <c r="K59" s="72">
        <f>K51+K42+K34+K26+K21+K8+K56+K58</f>
        <v>13590</v>
      </c>
      <c r="L59" s="72">
        <f>L51+L42+L34+L26+L21+L8+L56+L58</f>
        <v>13482</v>
      </c>
      <c r="M59" s="72">
        <f>M51+M42+M34+M26+M21+M8+M56+M58</f>
        <v>30</v>
      </c>
      <c r="N59" s="72">
        <f>N51+N42+N34+N26+N21+N8+N56+N58</f>
        <v>78</v>
      </c>
      <c r="O59" s="149">
        <f>O51+O42+O34+O26+O21+O8+O56</f>
        <v>744</v>
      </c>
      <c r="P59" s="73">
        <f>N59/O59</f>
        <v>0.10483870967741936</v>
      </c>
      <c r="Q59" s="73">
        <f t="shared" si="15"/>
        <v>2.2075055187637969E-3</v>
      </c>
      <c r="R59" s="98">
        <v>33244414</v>
      </c>
      <c r="S59" s="99">
        <f>(K59/R59)*100000</f>
        <v>40.879048131213864</v>
      </c>
      <c r="T59" s="10"/>
      <c r="AA59" s="24">
        <f>SUM(AA9:AA35)</f>
        <v>1646</v>
      </c>
      <c r="AB59" s="24">
        <f>SUM(AB9:AB35)</f>
        <v>2860</v>
      </c>
      <c r="AC59" s="24">
        <f>SUM(AC9:AC35)</f>
        <v>1214</v>
      </c>
      <c r="AD59" s="24" t="str">
        <f t="shared" si="32"/>
        <v>Not OK</v>
      </c>
    </row>
    <row r="61" spans="2:30" ht="16" x14ac:dyDescent="0.2">
      <c r="B61" s="11"/>
      <c r="C61" s="164" t="s">
        <v>86</v>
      </c>
      <c r="E61" s="12"/>
      <c r="G61" s="12"/>
      <c r="H61" s="13"/>
    </row>
    <row r="62" spans="2:30" x14ac:dyDescent="0.2">
      <c r="F62" s="13"/>
    </row>
  </sheetData>
  <autoFilter ref="AA3:AD59" xr:uid="{00000000-0009-0000-0000-000000000000}"/>
  <mergeCells count="20"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  <mergeCell ref="B35:B42"/>
    <mergeCell ref="B4:B8"/>
    <mergeCell ref="B43:B51"/>
    <mergeCell ref="B9:B21"/>
    <mergeCell ref="B57:B58"/>
    <mergeCell ref="B52:B56"/>
    <mergeCell ref="B22:B26"/>
    <mergeCell ref="B27:B34"/>
  </mergeCells>
  <conditionalFormatting sqref="T9:T59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9:Y9 Y10 W10:X25 Y11:Z21 Y22:Y25">
    <cfRule type="cellIs" dxfId="5" priority="20" operator="equal">
      <formula>"Ok"</formula>
    </cfRule>
    <cfRule type="cellIs" dxfId="4" priority="19" operator="notEqual">
      <formula>"Ok"</formula>
    </cfRule>
  </conditionalFormatting>
  <conditionalFormatting sqref="W59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6:Z58">
    <cfRule type="cellIs" dxfId="1" priority="2" operator="equal">
      <formula>"Ok"</formula>
    </cfRule>
    <cfRule type="cellIs" dxfId="0" priority="1" operator="notEqual">
      <formula>"Ok"</formula>
    </cfRule>
  </conditionalFormatting>
  <pageMargins left="0.7" right="0.7" top="0.75" bottom="0.75" header="0.3" footer="0.3"/>
  <pageSetup orientation="portrait" r:id="rId1"/>
  <ignoredErrors>
    <ignoredError sqref="F21 K2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6"/>
  <sheetViews>
    <sheetView workbookViewId="0">
      <selection activeCell="D8" sqref="D8"/>
    </sheetView>
  </sheetViews>
  <sheetFormatPr baseColWidth="10" defaultColWidth="8.83203125" defaultRowHeight="15" x14ac:dyDescent="0.2"/>
  <cols>
    <col min="2" max="2" width="10.33203125" customWidth="1"/>
    <col min="3" max="3" width="12.5" customWidth="1"/>
    <col min="4" max="4" width="14.5" customWidth="1"/>
    <col min="5" max="5" width="11.83203125" bestFit="1" customWidth="1"/>
    <col min="6" max="6" width="6.5" bestFit="1" customWidth="1"/>
    <col min="7" max="7" width="5.5" bestFit="1" customWidth="1"/>
    <col min="8" max="8" width="6.83203125" bestFit="1" customWidth="1"/>
    <col min="9" max="9" width="14.5" customWidth="1"/>
    <col min="10" max="10" width="11.83203125" bestFit="1" customWidth="1"/>
    <col min="11" max="11" width="6.5" bestFit="1" customWidth="1"/>
    <col min="12" max="12" width="5.5" bestFit="1" customWidth="1"/>
    <col min="13" max="13" width="6.83203125" bestFit="1" customWidth="1"/>
    <col min="14" max="15" width="14.5" customWidth="1"/>
  </cols>
  <sheetData>
    <row r="2" spans="2:15" ht="27" customHeight="1" x14ac:dyDescent="0.2">
      <c r="B2" s="403" t="s">
        <v>41</v>
      </c>
      <c r="C2" s="397" t="s">
        <v>30</v>
      </c>
      <c r="D2" s="405" t="s">
        <v>1</v>
      </c>
      <c r="E2" s="406"/>
      <c r="F2" s="406"/>
      <c r="G2" s="406"/>
      <c r="H2" s="407"/>
      <c r="I2" s="405" t="s">
        <v>2</v>
      </c>
      <c r="J2" s="406"/>
      <c r="K2" s="406"/>
      <c r="L2" s="406"/>
      <c r="M2" s="407"/>
      <c r="N2" s="397" t="s">
        <v>3</v>
      </c>
      <c r="O2" s="399" t="s">
        <v>4</v>
      </c>
    </row>
    <row r="3" spans="2:15" ht="27" customHeight="1" x14ac:dyDescent="0.2">
      <c r="B3" s="404"/>
      <c r="C3" s="398"/>
      <c r="D3" s="47" t="s">
        <v>5</v>
      </c>
      <c r="E3" s="47" t="s">
        <v>70</v>
      </c>
      <c r="F3" s="47" t="s">
        <v>40</v>
      </c>
      <c r="G3" s="47" t="s">
        <v>6</v>
      </c>
      <c r="H3" s="47" t="s">
        <v>7</v>
      </c>
      <c r="I3" s="47" t="s">
        <v>5</v>
      </c>
      <c r="J3" s="47" t="s">
        <v>70</v>
      </c>
      <c r="K3" s="47" t="s">
        <v>40</v>
      </c>
      <c r="L3" s="47" t="s">
        <v>6</v>
      </c>
      <c r="M3" s="47" t="s">
        <v>7</v>
      </c>
      <c r="N3" s="398"/>
      <c r="O3" s="400"/>
    </row>
    <row r="4" spans="2:15" x14ac:dyDescent="0.2">
      <c r="B4" s="401" t="s">
        <v>25</v>
      </c>
      <c r="C4" s="49" t="s">
        <v>71</v>
      </c>
      <c r="D4" s="48">
        <v>1</v>
      </c>
      <c r="E4" s="48">
        <v>0</v>
      </c>
      <c r="F4" s="48">
        <f>SUM(D4:E4)</f>
        <v>1</v>
      </c>
      <c r="G4" s="48">
        <v>3</v>
      </c>
      <c r="H4" s="48">
        <v>0</v>
      </c>
      <c r="I4" s="48">
        <v>7</v>
      </c>
      <c r="J4" s="48">
        <v>0</v>
      </c>
      <c r="K4" s="48">
        <f>SUM(I4:J4)</f>
        <v>7</v>
      </c>
      <c r="L4" s="48">
        <v>6</v>
      </c>
      <c r="M4" s="48">
        <v>0</v>
      </c>
      <c r="N4" s="48">
        <v>1</v>
      </c>
      <c r="O4" s="54">
        <f t="shared" ref="O4:O5" si="0">M4/K4</f>
        <v>0</v>
      </c>
    </row>
    <row r="5" spans="2:15" ht="16" thickBot="1" x14ac:dyDescent="0.25">
      <c r="B5" s="402"/>
      <c r="C5" s="55" t="s">
        <v>72</v>
      </c>
      <c r="D5" s="48">
        <v>3</v>
      </c>
      <c r="E5" s="48">
        <v>0</v>
      </c>
      <c r="F5" s="48">
        <f t="shared" ref="F5" si="1">SUM(D5:E5)</f>
        <v>3</v>
      </c>
      <c r="G5" s="48">
        <v>2</v>
      </c>
      <c r="H5" s="48">
        <v>0</v>
      </c>
      <c r="I5" s="48">
        <v>28</v>
      </c>
      <c r="J5" s="48">
        <v>0</v>
      </c>
      <c r="K5" s="48">
        <f t="shared" ref="K5" si="2">SUM(I5:J5)</f>
        <v>28</v>
      </c>
      <c r="L5" s="48">
        <v>26</v>
      </c>
      <c r="M5" s="48">
        <v>0</v>
      </c>
      <c r="N5" s="48">
        <v>2</v>
      </c>
      <c r="O5" s="54">
        <f t="shared" si="0"/>
        <v>0</v>
      </c>
    </row>
    <row r="6" spans="2:15" ht="17" thickBot="1" x14ac:dyDescent="0.25">
      <c r="B6" s="50"/>
      <c r="C6" s="51" t="s">
        <v>11</v>
      </c>
      <c r="D6" s="52">
        <f t="shared" ref="D6:N6" si="3">SUM(D4:D5)</f>
        <v>4</v>
      </c>
      <c r="E6" s="52">
        <f t="shared" si="3"/>
        <v>0</v>
      </c>
      <c r="F6" s="52">
        <f t="shared" si="3"/>
        <v>4</v>
      </c>
      <c r="G6" s="52">
        <f t="shared" si="3"/>
        <v>5</v>
      </c>
      <c r="H6" s="52">
        <f t="shared" si="3"/>
        <v>0</v>
      </c>
      <c r="I6" s="52">
        <f t="shared" si="3"/>
        <v>35</v>
      </c>
      <c r="J6" s="52">
        <f t="shared" si="3"/>
        <v>0</v>
      </c>
      <c r="K6" s="52">
        <f t="shared" si="3"/>
        <v>35</v>
      </c>
      <c r="L6" s="52">
        <f t="shared" si="3"/>
        <v>32</v>
      </c>
      <c r="M6" s="52">
        <f t="shared" si="3"/>
        <v>0</v>
      </c>
      <c r="N6" s="52">
        <f t="shared" si="3"/>
        <v>3</v>
      </c>
      <c r="O6" s="53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J18"/>
  <sheetViews>
    <sheetView zoomScale="80" zoomScaleNormal="80" workbookViewId="0">
      <selection activeCell="D13" sqref="D13"/>
    </sheetView>
  </sheetViews>
  <sheetFormatPr baseColWidth="10" defaultColWidth="8.83203125" defaultRowHeight="15" x14ac:dyDescent="0.2"/>
  <cols>
    <col min="2" max="2" width="21.83203125" customWidth="1"/>
    <col min="3" max="3" width="16.33203125" customWidth="1"/>
    <col min="4" max="4" width="14.33203125" customWidth="1"/>
    <col min="5" max="5" width="14.6640625" customWidth="1"/>
    <col min="6" max="6" width="18.6640625" customWidth="1"/>
    <col min="7" max="7" width="10.6640625" bestFit="1" customWidth="1"/>
    <col min="9" max="9" width="14.33203125" customWidth="1"/>
    <col min="10" max="10" width="12.5" customWidth="1"/>
  </cols>
  <sheetData>
    <row r="4" spans="2:10" ht="29.5" customHeight="1" x14ac:dyDescent="0.2">
      <c r="B4" s="408" t="s">
        <v>0</v>
      </c>
      <c r="C4" s="410" t="s">
        <v>1</v>
      </c>
      <c r="D4" s="411"/>
      <c r="E4" s="412"/>
      <c r="F4" s="413" t="s">
        <v>2</v>
      </c>
      <c r="G4" s="414"/>
      <c r="H4" s="415"/>
      <c r="I4" s="416" t="s">
        <v>3</v>
      </c>
      <c r="J4" s="418" t="s">
        <v>4</v>
      </c>
    </row>
    <row r="5" spans="2:10" ht="17" x14ac:dyDescent="0.2">
      <c r="B5" s="409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17"/>
      <c r="J5" s="419"/>
    </row>
    <row r="6" spans="2:10" ht="19" customHeight="1" x14ac:dyDescent="0.2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2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2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2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2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2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2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2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2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2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2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2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8" thickBot="1" x14ac:dyDescent="0.25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da26ace941f4791a7314a339fee829c xmlns="ca283e0b-db31-4043-a2ef-b80661bf084a">
      <Terms xmlns="http://schemas.microsoft.com/office/infopath/2007/PartnerControls"/>
    </mda26ace941f4791a7314a339fee829c>
    <h6a71f3e574e4344bc34f3fc9dd20054 xmlns="ca283e0b-db31-4043-a2ef-b80661bf084a">
      <Terms xmlns="http://schemas.microsoft.com/office/infopath/2007/PartnerControls"/>
    </h6a71f3e574e4344bc34f3fc9dd20054>
    <Traveler_x0020_duty_x0020_station xmlns="90583e5e-655e-4438-8618-262f6cb9882d">Maputo</Traveler_x0020_duty_x0020_station>
    <_dlc_DocId xmlns="9a3b62e3-6f96-49a3-97e4-fe5d09ffedd5">MOZA-2122242090-80782</_dlc_DocId>
    <ga975397408f43e4b84ec8e5a598e523 xmlns="ca283e0b-db31-4043-a2ef-b80661bf084a">
      <Terms xmlns="http://schemas.microsoft.com/office/infopath/2007/PartnerControls"/>
    </ga975397408f43e4b84ec8e5a598e523>
    <l373856d30794c63a26ebe024fcf0a28 xmlns="9a3b62e3-6f96-49a3-97e4-fe5d09ffedd5">
      <Terms xmlns="http://schemas.microsoft.com/office/infopath/2007/PartnerControls"/>
    </l373856d30794c63a26ebe024fcf0a28>
    <lcf76f155ced4ddcb4097134ff3c332f xmlns="90583e5e-655e-4438-8618-262f6cb9882d">
      <Terms xmlns="http://schemas.microsoft.com/office/infopath/2007/PartnerControls"/>
    </lcf76f155ced4ddcb4097134ff3c332f>
    <k8c968e8c72a4eda96b7e8fdbe192be2 xmlns="ca283e0b-db31-4043-a2ef-b80661bf084a">
      <Terms xmlns="http://schemas.microsoft.com/office/infopath/2007/PartnerControls"/>
    </k8c968e8c72a4eda96b7e8fdbe192be2>
    <e5aa45b6ad5045928626a03521bcb354 xmlns="9a3b62e3-6f96-49a3-97e4-fe5d09ffedd5">
      <Terms xmlns="http://schemas.microsoft.com/office/infopath/2007/PartnerControls"/>
    </e5aa45b6ad5045928626a03521bcb354>
    <lc9f504ae29c47a895d327db9e8379f3 xmlns="ca283e0b-db31-4043-a2ef-b80661bf084a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Republic of Mozambique-6890</TermName>
          <TermId xmlns="http://schemas.microsoft.com/office/infopath/2007/PartnerControls">06c1edb0-0785-4255-991b-43eb1f3a2133</TermId>
        </TermInfo>
      </Terms>
    </lc9f504ae29c47a895d327db9e8379f3>
    <_dlc_DocIdUrl xmlns="9a3b62e3-6f96-49a3-97e4-fe5d09ffedd5">
      <Url>https://unicef.sharepoint.com/teams/MOZ/Programmes/_layouts/15/DocIdRedir.aspx?ID=MOZA-2122242090-80782</Url>
      <Description>MOZA-2122242090-80782</Description>
    </_dlc_DocIdUrl>
    <IconOverlay xmlns="http://schemas.microsoft.com/sharepoint/v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7" ma:contentTypeDescription="MOZ Content Types" ma:contentTypeScope="" ma:versionID="f5ade075a55c831507ec8a4defb6ba92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209b9c5416e4fe328bc325e7efdaf9db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133567-9053-4D73-B3C3-39AF3FCDCB71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A9423149-9715-48EE-80D1-ADF1D7ABD365}">
  <ds:schemaRefs>
    <ds:schemaRef ds:uri="http://schemas.microsoft.com/office/2006/metadata/properties"/>
    <ds:schemaRef ds:uri="http://schemas.microsoft.com/office/infopath/2007/PartnerControls"/>
    <ds:schemaRef ds:uri="ca283e0b-db31-4043-a2ef-b80661bf084a"/>
    <ds:schemaRef ds:uri="90583e5e-655e-4438-8618-262f6cb9882d"/>
    <ds:schemaRef ds:uri="9a3b62e3-6f96-49a3-97e4-fe5d09ffedd5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4C023B1C-34E6-4D5C-B180-CB6602DB209B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EFE41E7-C12D-4286-B097-561E08F565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a283e0b-db31-4043-a2ef-b80661bf084a"/>
    <ds:schemaRef ds:uri="9a3b62e3-6f96-49a3-97e4-fe5d09ffedd5"/>
    <ds:schemaRef ds:uri="90583e5e-655e-4438-8618-262f6cb9882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11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Inigo Gurpide</cp:lastModifiedBy>
  <dcterms:created xsi:type="dcterms:W3CDTF">2023-01-12T09:05:37Z</dcterms:created>
  <dcterms:modified xsi:type="dcterms:W3CDTF">2024-03-14T15:07:33Z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tions1">
    <vt:lpwstr/>
  </property>
  <property fmtid="{D5CDD505-2E9C-101B-9397-08002B2CF9AE}" pid="3" name="Topic">
    <vt:lpwstr/>
  </property>
  <property fmtid="{D5CDD505-2E9C-101B-9397-08002B2CF9AE}" pid="4" name="MediaServiceImageTags">
    <vt:lpwstr/>
  </property>
  <property fmtid="{D5CDD505-2E9C-101B-9397-08002B2CF9AE}" pid="5" name="ContentTypeId">
    <vt:lpwstr>0x010100D3D94803219734408FFC4A2CF4F8CC3F000AF5CE343721734C85F7674E37810420</vt:lpwstr>
  </property>
  <property fmtid="{D5CDD505-2E9C-101B-9397-08002B2CF9AE}" pid="6" name="OfficeDivision">
    <vt:lpwstr/>
  </property>
  <property fmtid="{D5CDD505-2E9C-101B-9397-08002B2CF9AE}" pid="7" name="TaxCatchAll">
    <vt:lpwstr>82;#Republic of Mozambique-6890|06c1edb0-0785-4255-991b-43eb1f3a2133</vt:lpwstr>
  </property>
  <property fmtid="{D5CDD505-2E9C-101B-9397-08002B2CF9AE}" pid="8" name="OrgUnit">
    <vt:lpwstr>82;#Republic of Mozambique-6890|06c1edb0-0785-4255-991b-43eb1f3a2133</vt:lpwstr>
  </property>
  <property fmtid="{D5CDD505-2E9C-101B-9397-08002B2CF9AE}" pid="9" name="_dlc_DocIdItemGuid">
    <vt:lpwstr>bc211361-67d3-4fdd-b11d-3377df618aa6</vt:lpwstr>
  </property>
  <property fmtid="{D5CDD505-2E9C-101B-9397-08002B2CF9AE}" pid="10" name="Section_x0020_Classification">
    <vt:lpwstr/>
  </property>
  <property fmtid="{D5CDD505-2E9C-101B-9397-08002B2CF9AE}" pid="11" name="DocumentType">
    <vt:lpwstr/>
  </property>
  <property fmtid="{D5CDD505-2E9C-101B-9397-08002B2CF9AE}" pid="12" name="GeographicScope">
    <vt:lpwstr/>
  </property>
</Properties>
</file>